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39" documentId="8_{B996A553-18B7-4D9D-A216-7FBA0F7F2F2C}" xr6:coauthVersionLast="47" xr6:coauthVersionMax="47" xr10:uidLastSave="{179E1F71-8D21-4847-BE1C-E13B271CA574}"/>
  <bookViews>
    <workbookView xWindow="5203" yWindow="1646" windowWidth="24094" windowHeight="14700" xr2:uid="{1D5176A9-6F17-44D8-8E18-727A5D5426D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1" l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J59" i="1"/>
  <c r="J58" i="1"/>
  <c r="J57" i="1"/>
  <c r="J56" i="1"/>
  <c r="J55" i="1"/>
  <c r="J54" i="1"/>
  <c r="J53" i="1"/>
  <c r="J52" i="1"/>
  <c r="J51" i="1"/>
  <c r="J50" i="1"/>
  <c r="J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<sst xmlns="http://schemas.openxmlformats.org/spreadsheetml/2006/main" count="29" uniqueCount="23">
  <si>
    <t>Ave. price =</t>
  </si>
  <si>
    <t>STD=</t>
  </si>
  <si>
    <t>B&amp;M</t>
  </si>
  <si>
    <t>American</t>
  </si>
  <si>
    <t xml:space="preserve">European </t>
  </si>
  <si>
    <t>Downside</t>
  </si>
  <si>
    <t xml:space="preserve">Rolling 10 year </t>
  </si>
  <si>
    <t xml:space="preserve">Downside </t>
  </si>
  <si>
    <t>t</t>
  </si>
  <si>
    <t>Q(t)</t>
  </si>
  <si>
    <t xml:space="preserve">Reser Price </t>
  </si>
  <si>
    <t>Put value</t>
  </si>
  <si>
    <t>Reser Price</t>
  </si>
  <si>
    <t xml:space="preserve">Put  Value </t>
  </si>
  <si>
    <t>Risk</t>
  </si>
  <si>
    <t>reser price</t>
  </si>
  <si>
    <t>Rolling 15</t>
  </si>
  <si>
    <t>Rolling 20</t>
  </si>
  <si>
    <t>Pm_BM</t>
  </si>
  <si>
    <t>Pm_Amput</t>
  </si>
  <si>
    <t>Pm_euro</t>
  </si>
  <si>
    <t>Pm_20_yr</t>
  </si>
  <si>
    <t>PM_10yr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</si>
</sst>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 under the Brazee and Mendelsohn mehod, American put and rolling 10-year and 20-year American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0446153883684E-2"/>
          <c:y val="5.6908323743766781E-2"/>
          <c:w val="0.90717468429694847"/>
          <c:h val="0.90749786311233538"/>
        </c:manualLayout>
      </c:layout>
      <c:lineChart>
        <c:grouping val="standard"/>
        <c:varyColors val="0"/>
        <c:ser>
          <c:idx val="0"/>
          <c:order val="0"/>
          <c:tx>
            <c:v>B &amp;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B2-8473-C81221E7B804}"/>
            </c:ext>
          </c:extLst>
        </c:ser>
        <c:ser>
          <c:idx val="1"/>
          <c:order val="1"/>
          <c:tx>
            <c:v>Ameican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0-46B2-8473-C81221E7B804}"/>
            </c:ext>
          </c:extLst>
        </c:ser>
        <c:ser>
          <c:idx val="2"/>
          <c:order val="2"/>
          <c:tx>
            <c:v>Rolling 10 yr Ame. 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Sheet1!$J$4:$J$59</c:f>
              <c:numCache>
                <c:formatCode>General</c:formatCode>
                <c:ptCount val="56"/>
                <c:pt idx="0">
                  <c:v>379.28869312988365</c:v>
                </c:pt>
                <c:pt idx="1">
                  <c:v>352.0179115412048</c:v>
                </c:pt>
                <c:pt idx="2">
                  <c:v>331.48508125468072</c:v>
                </c:pt>
                <c:pt idx="3">
                  <c:v>315.61507959127096</c:v>
                </c:pt>
                <c:pt idx="4">
                  <c:v>303.07528031447214</c:v>
                </c:pt>
                <c:pt idx="5">
                  <c:v>292.97886188725965</c:v>
                </c:pt>
                <c:pt idx="6">
                  <c:v>284.7172839892562</c:v>
                </c:pt>
                <c:pt idx="7">
                  <c:v>277.8616744444476</c:v>
                </c:pt>
                <c:pt idx="8">
                  <c:v>272.10263432982657</c:v>
                </c:pt>
                <c:pt idx="9">
                  <c:v>267.21230302459969</c:v>
                </c:pt>
                <c:pt idx="10">
                  <c:v>263.01976685201191</c:v>
                </c:pt>
                <c:pt idx="11">
                  <c:v>259.39471163330626</c:v>
                </c:pt>
                <c:pt idx="12">
                  <c:v>256.2363077873764</c:v>
                </c:pt>
                <c:pt idx="13">
                  <c:v>253.46549814624586</c:v>
                </c:pt>
                <c:pt idx="14">
                  <c:v>251.01954756488769</c:v>
                </c:pt>
                <c:pt idx="15">
                  <c:v>248.84812614128543</c:v>
                </c:pt>
                <c:pt idx="16">
                  <c:v>246.91045131287009</c:v>
                </c:pt>
                <c:pt idx="17">
                  <c:v>245.1731732685904</c:v>
                </c:pt>
                <c:pt idx="18">
                  <c:v>243.60879015706377</c:v>
                </c:pt>
                <c:pt idx="19">
                  <c:v>242.19444623368531</c:v>
                </c:pt>
                <c:pt idx="20">
                  <c:v>240.9110104036418</c:v>
                </c:pt>
                <c:pt idx="21">
                  <c:v>239.74236255316038</c:v>
                </c:pt>
                <c:pt idx="22">
                  <c:v>238.67483558711467</c:v>
                </c:pt>
                <c:pt idx="23">
                  <c:v>237.69677536127773</c:v>
                </c:pt>
                <c:pt idx="24">
                  <c:v>236.79819074740513</c:v>
                </c:pt>
                <c:pt idx="25">
                  <c:v>235.97047323283221</c:v>
                </c:pt>
                <c:pt idx="26">
                  <c:v>235.20617062024434</c:v>
                </c:pt>
                <c:pt idx="27">
                  <c:v>234.49880315541614</c:v>
                </c:pt>
                <c:pt idx="28">
                  <c:v>233.84271317889954</c:v>
                </c:pt>
                <c:pt idx="29">
                  <c:v>233.23294145360126</c:v>
                </c:pt>
                <c:pt idx="30">
                  <c:v>232.66512486068808</c:v>
                </c:pt>
                <c:pt idx="31">
                  <c:v>232.13541132015763</c:v>
                </c:pt>
                <c:pt idx="32">
                  <c:v>231.64038867872847</c:v>
                </c:pt>
                <c:pt idx="33">
                  <c:v>231.17702498768773</c:v>
                </c:pt>
                <c:pt idx="34">
                  <c:v>230.74261811869943</c:v>
                </c:pt>
                <c:pt idx="35">
                  <c:v>230.33475307423811</c:v>
                </c:pt>
                <c:pt idx="36">
                  <c:v>229.95126566919987</c:v>
                </c:pt>
                <c:pt idx="37">
                  <c:v>229.59021151218496</c:v>
                </c:pt>
                <c:pt idx="38">
                  <c:v>229.24983941451168</c:v>
                </c:pt>
                <c:pt idx="39">
                  <c:v>228.92856851398415</c:v>
                </c:pt>
                <c:pt idx="40">
                  <c:v>228.62496852771164</c:v>
                </c:pt>
                <c:pt idx="41">
                  <c:v>228.3377426507106</c:v>
                </c:pt>
                <c:pt idx="42">
                  <c:v>228.06571269984588</c:v>
                </c:pt>
                <c:pt idx="43">
                  <c:v>227.80780616995679</c:v>
                </c:pt>
                <c:pt idx="44">
                  <c:v>227.56304492391448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0-46B2-8473-C81221E7B804}"/>
            </c:ext>
          </c:extLst>
        </c:ser>
        <c:ser>
          <c:idx val="3"/>
          <c:order val="3"/>
          <c:tx>
            <c:v>Rolling 20 years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Sheet1!$M$4:$M$59</c:f>
              <c:numCache>
                <c:formatCode>General</c:formatCode>
                <c:ptCount val="56"/>
                <c:pt idx="0">
                  <c:v>604.41080705005129</c:v>
                </c:pt>
                <c:pt idx="1">
                  <c:v>533.28723643765238</c:v>
                </c:pt>
                <c:pt idx="2">
                  <c:v>481.07994513512716</c:v>
                </c:pt>
                <c:pt idx="3">
                  <c:v>441.62472257115382</c:v>
                </c:pt>
                <c:pt idx="4">
                  <c:v>411.06369765162526</c:v>
                </c:pt>
                <c:pt idx="5">
                  <c:v>386.88944295811007</c:v>
                </c:pt>
                <c:pt idx="6">
                  <c:v>367.41824634315594</c:v>
                </c:pt>
                <c:pt idx="7">
                  <c:v>351.48696888937405</c:v>
                </c:pt>
                <c:pt idx="8">
                  <c:v>338.27183886318505</c:v>
                </c:pt>
                <c:pt idx="9">
                  <c:v>327.17646248348473</c:v>
                </c:pt>
                <c:pt idx="10">
                  <c:v>317.76053875637967</c:v>
                </c:pt>
                <c:pt idx="11">
                  <c:v>309.69327443555358</c:v>
                </c:pt>
                <c:pt idx="12">
                  <c:v>302.72221423254626</c:v>
                </c:pt>
                <c:pt idx="13">
                  <c:v>296.65193747608981</c:v>
                </c:pt>
                <c:pt idx="14">
                  <c:v>291.32921537305594</c:v>
                </c:pt>
                <c:pt idx="15">
                  <c:v>286.63248716420912</c:v>
                </c:pt>
                <c:pt idx="16">
                  <c:v>282.46427842550685</c:v>
                </c:pt>
                <c:pt idx="17">
                  <c:v>278.74565852729387</c:v>
                </c:pt>
                <c:pt idx="18">
                  <c:v>275.4121339777148</c:v>
                </c:pt>
                <c:pt idx="19">
                  <c:v>272.41056771867716</c:v>
                </c:pt>
                <c:pt idx="20">
                  <c:v>269.69684142756864</c:v>
                </c:pt>
                <c:pt idx="21">
                  <c:v>267.23406267742473</c:v>
                </c:pt>
                <c:pt idx="22">
                  <c:v>264.99117631552326</c:v>
                </c:pt>
                <c:pt idx="23">
                  <c:v>262.94187898146441</c:v>
                </c:pt>
                <c:pt idx="24">
                  <c:v>261.06376326642669</c:v>
                </c:pt>
                <c:pt idx="25">
                  <c:v>259.33763748450974</c:v>
                </c:pt>
                <c:pt idx="26">
                  <c:v>257.74698093147072</c:v>
                </c:pt>
                <c:pt idx="27">
                  <c:v>256.27750454543917</c:v>
                </c:pt>
                <c:pt idx="28">
                  <c:v>254.91679420753445</c:v>
                </c:pt>
                <c:pt idx="29">
                  <c:v>253.65401931433786</c:v>
                </c:pt>
                <c:pt idx="30">
                  <c:v>252.47969326349482</c:v>
                </c:pt>
                <c:pt idx="31">
                  <c:v>251.38547549956121</c:v>
                </c:pt>
                <c:pt idx="32">
                  <c:v>250.36400703911255</c:v>
                </c:pt>
                <c:pt idx="33">
                  <c:v>249.40877312460657</c:v>
                </c:pt>
                <c:pt idx="34">
                  <c:v>248.51398798419322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0-46B2-8473-C81221E7B804}"/>
            </c:ext>
          </c:extLst>
        </c:ser>
        <c:ser>
          <c:idx val="4"/>
          <c:order val="4"/>
          <c:tx>
            <c:v>Rolling 15 yr  American 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Sheet1!$L$4:$L$59</c:f>
            </c:numRef>
          </c:val>
          <c:smooth val="0"/>
          <c:extLst>
            <c:ext xmlns:c16="http://schemas.microsoft.com/office/drawing/2014/chart" uri="{C3380CC4-5D6E-409C-BE32-E72D297353CC}">
              <c16:uniqueId val="{00000000-505E-49FB-A68A-5E97698B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488"/>
        <c:axId val="326669232"/>
      </c:lineChart>
      <c:catAx>
        <c:axId val="326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9232"/>
        <c:crosses val="autoZero"/>
        <c:auto val="1"/>
        <c:lblAlgn val="ctr"/>
        <c:lblOffset val="100"/>
        <c:noMultiLvlLbl val="0"/>
      </c:catAx>
      <c:valAx>
        <c:axId val="326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5665111688634"/>
          <c:y val="0.16136519183663606"/>
          <c:w val="0.11838726684057363"/>
          <c:h val="0.1035680436378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3</xdr:row>
      <xdr:rowOff>9525</xdr:rowOff>
    </xdr:from>
    <xdr:to>
      <xdr:col>37</xdr:col>
      <xdr:colOff>466724</xdr:colOff>
      <xdr:row>46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EA21A-0DE2-3141-BD81-2A6773CA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44ED-DB79-4CB8-B195-53C781D91150}">
  <dimension ref="A1:G57"/>
  <sheetViews>
    <sheetView tabSelected="1" workbookViewId="0">
      <selection activeCell="H8" sqref="H8"/>
    </sheetView>
  </sheetViews>
  <sheetFormatPr defaultRowHeight="14.6" x14ac:dyDescent="0.4"/>
  <cols>
    <col min="1" max="1" width="2.84375" bestFit="1" customWidth="1"/>
    <col min="2" max="7" width="11.84375" bestFit="1" customWidth="1"/>
  </cols>
  <sheetData>
    <row r="1" spans="1:7" x14ac:dyDescent="0.4">
      <c r="A1" t="s">
        <v>8</v>
      </c>
      <c r="B1" t="s">
        <v>9</v>
      </c>
      <c r="C1" t="s">
        <v>18</v>
      </c>
      <c r="D1" t="s">
        <v>19</v>
      </c>
      <c r="E1" t="s">
        <v>20</v>
      </c>
      <c r="F1" t="s">
        <v>22</v>
      </c>
      <c r="G1" t="s">
        <v>21</v>
      </c>
    </row>
    <row r="2" spans="1:7" x14ac:dyDescent="0.4">
      <c r="A2">
        <v>15</v>
      </c>
      <c r="B2">
        <v>5236.1058012742687</v>
      </c>
      <c r="C2">
        <v>704.35689402739581</v>
      </c>
      <c r="D2">
        <v>1153.4516934984147</v>
      </c>
      <c r="E2">
        <v>356.84747694845549</v>
      </c>
      <c r="F2">
        <v>379.28869312988365</v>
      </c>
      <c r="G2">
        <v>491.98259379152159</v>
      </c>
    </row>
    <row r="3" spans="1:7" x14ac:dyDescent="0.4">
      <c r="A3">
        <v>16</v>
      </c>
      <c r="B3">
        <v>6527.3087433098653</v>
      </c>
      <c r="C3">
        <v>600.58787108566253</v>
      </c>
      <c r="D3">
        <v>958.74817809441492</v>
      </c>
      <c r="E3">
        <v>325.02577303467257</v>
      </c>
      <c r="F3">
        <v>352.0179115412048</v>
      </c>
      <c r="G3">
        <v>443.28507801478082</v>
      </c>
    </row>
    <row r="4" spans="1:7" x14ac:dyDescent="0.4">
      <c r="A4">
        <v>17</v>
      </c>
      <c r="B4">
        <v>7928.6280660355969</v>
      </c>
      <c r="C4">
        <v>524.91191245725076</v>
      </c>
      <c r="D4">
        <v>819.13279662579339</v>
      </c>
      <c r="E4">
        <v>301.98549156289363</v>
      </c>
      <c r="F4">
        <v>331.48508125468072</v>
      </c>
      <c r="G4">
        <v>407.20087479343505</v>
      </c>
    </row>
    <row r="5" spans="1:7" x14ac:dyDescent="0.4">
      <c r="A5">
        <v>18</v>
      </c>
      <c r="B5">
        <v>9424.9066816039176</v>
      </c>
      <c r="C5">
        <v>468.25928793658966</v>
      </c>
      <c r="D5">
        <v>715.83297263771442</v>
      </c>
      <c r="E5">
        <v>284.80790618318395</v>
      </c>
      <c r="F5">
        <v>315.61507959127096</v>
      </c>
      <c r="G5">
        <v>379.70043935186368</v>
      </c>
    </row>
    <row r="6" spans="1:7" x14ac:dyDescent="0.4">
      <c r="A6">
        <v>19</v>
      </c>
      <c r="B6">
        <v>11001.528247091775</v>
      </c>
      <c r="C6">
        <v>424.94309846654721</v>
      </c>
      <c r="D6">
        <v>637.34112511613432</v>
      </c>
      <c r="E6">
        <v>271.68810244835299</v>
      </c>
      <c r="F6">
        <v>303.07528031447214</v>
      </c>
      <c r="G6">
        <v>358.23873378369774</v>
      </c>
    </row>
    <row r="7" spans="1:7" x14ac:dyDescent="0.4">
      <c r="A7">
        <v>20</v>
      </c>
      <c r="B7">
        <v>12644.783024990649</v>
      </c>
      <c r="C7">
        <v>391.25685822190331</v>
      </c>
      <c r="D7">
        <v>576.32123041173793</v>
      </c>
      <c r="E7">
        <v>261.46095204920454</v>
      </c>
      <c r="F7">
        <v>292.97886188725965</v>
      </c>
      <c r="G7">
        <v>341.14762629739425</v>
      </c>
    </row>
    <row r="8" spans="1:7" x14ac:dyDescent="0.4">
      <c r="A8">
        <v>21</v>
      </c>
      <c r="B8">
        <v>14342.06893513009</v>
      </c>
      <c r="C8">
        <v>364.69569977892462</v>
      </c>
      <c r="D8">
        <v>527.9341656604754</v>
      </c>
      <c r="E8">
        <v>253.35109771966731</v>
      </c>
      <c r="F8">
        <v>284.7172839892562</v>
      </c>
      <c r="G8">
        <v>327.29823557114412</v>
      </c>
    </row>
    <row r="9" spans="1:7" x14ac:dyDescent="0.4">
      <c r="A9">
        <v>22</v>
      </c>
      <c r="B9">
        <v>16081.978005410669</v>
      </c>
      <c r="C9">
        <v>343.50644281156025</v>
      </c>
      <c r="D9">
        <v>488.89643842720204</v>
      </c>
      <c r="E9">
        <v>246.82691456947299</v>
      </c>
      <c r="F9">
        <v>277.8616744444476</v>
      </c>
      <c r="G9">
        <v>315.905066690757</v>
      </c>
    </row>
    <row r="10" spans="1:7" x14ac:dyDescent="0.4">
      <c r="A10">
        <v>23</v>
      </c>
      <c r="B10">
        <v>17854.306167671504</v>
      </c>
      <c r="C10">
        <v>326.42347876893319</v>
      </c>
      <c r="D10">
        <v>456.91728044255274</v>
      </c>
      <c r="E10">
        <v>241.51357181534121</v>
      </c>
      <c r="F10">
        <v>272.10263432982657</v>
      </c>
      <c r="G10">
        <v>306.40806778228455</v>
      </c>
    </row>
    <row r="11" spans="1:7" x14ac:dyDescent="0.4">
      <c r="A11">
        <v>24</v>
      </c>
      <c r="B11">
        <v>19650.014070110999</v>
      </c>
      <c r="C11">
        <v>312.51185625434692</v>
      </c>
      <c r="D11">
        <v>430.36422714791928</v>
      </c>
      <c r="E11">
        <v>237.14281886940449</v>
      </c>
      <c r="F11">
        <v>267.21230302459969</v>
      </c>
      <c r="G11">
        <v>298.39923529573844</v>
      </c>
    </row>
    <row r="12" spans="1:7" x14ac:dyDescent="0.4">
      <c r="A12">
        <v>25</v>
      </c>
      <c r="B12">
        <v>21461.158523947059</v>
      </c>
      <c r="C12">
        <v>301.07059316375069</v>
      </c>
      <c r="D12">
        <v>408.04929970418613</v>
      </c>
      <c r="E12">
        <v>233.51660532821882</v>
      </c>
      <c r="F12">
        <v>263.01976685201191</v>
      </c>
      <c r="G12">
        <v>291.57559303089926</v>
      </c>
    </row>
    <row r="13" spans="1:7" x14ac:dyDescent="0.4">
      <c r="A13">
        <v>26</v>
      </c>
      <c r="B13">
        <v>23280.808145220224</v>
      </c>
      <c r="C13">
        <v>291.56933096735497</v>
      </c>
      <c r="D13">
        <v>389.09098240439721</v>
      </c>
      <c r="E13">
        <v>230.48739121076045</v>
      </c>
      <c r="F13">
        <v>259.39471163330626</v>
      </c>
      <c r="G13">
        <v>285.70827659336356</v>
      </c>
    </row>
    <row r="14" spans="1:7" x14ac:dyDescent="0.4">
      <c r="A14">
        <v>27</v>
      </c>
      <c r="B14">
        <v>25102.952325700138</v>
      </c>
      <c r="C14">
        <v>283.60423260140988</v>
      </c>
      <c r="D14">
        <v>372.82619286254999</v>
      </c>
      <c r="E14">
        <v>227.94352472243503</v>
      </c>
      <c r="F14">
        <v>256.2363077873764</v>
      </c>
      <c r="G14">
        <v>280.6217291653395</v>
      </c>
    </row>
    <row r="15" spans="1:7" x14ac:dyDescent="0.4">
      <c r="A15">
        <v>28</v>
      </c>
      <c r="B15">
        <v>26922.409500471225</v>
      </c>
      <c r="C15">
        <v>276.86601723271343</v>
      </c>
      <c r="D15">
        <v>358.74757478406752</v>
      </c>
      <c r="E15">
        <v>225.79776709602206</v>
      </c>
      <c r="F15">
        <v>253.46549814624586</v>
      </c>
      <c r="G15">
        <v>276.17940547430345</v>
      </c>
    </row>
    <row r="16" spans="1:7" x14ac:dyDescent="0.4">
      <c r="A16">
        <v>29</v>
      </c>
      <c r="B16">
        <v>28734.73845590062</v>
      </c>
      <c r="C16">
        <v>271.11634891443515</v>
      </c>
      <c r="D16">
        <v>346.46103069542539</v>
      </c>
      <c r="E16">
        <v>223.98353616041499</v>
      </c>
      <c r="F16">
        <v>251.01954756488769</v>
      </c>
      <c r="G16">
        <v>272.27376013136978</v>
      </c>
    </row>
    <row r="17" spans="1:7" x14ac:dyDescent="0.4">
      <c r="A17">
        <v>30</v>
      </c>
      <c r="B17">
        <v>30536.154886362325</v>
      </c>
      <c r="C17">
        <v>266.17028881888552</v>
      </c>
      <c r="D17">
        <v>335.6581749073863</v>
      </c>
      <c r="E17">
        <v>222.44659173245728</v>
      </c>
      <c r="F17">
        <v>248.84812614128543</v>
      </c>
      <c r="G17">
        <v>268.81911457973644</v>
      </c>
    </row>
    <row r="18" spans="1:7" x14ac:dyDescent="0.4">
      <c r="A18">
        <v>31</v>
      </c>
      <c r="B18">
        <v>32323.454367192026</v>
      </c>
      <c r="C18">
        <v>261.8832408726982</v>
      </c>
      <c r="D18">
        <v>326.0935132015718</v>
      </c>
      <c r="E18">
        <v>221.14468916744258</v>
      </c>
      <c r="F18">
        <v>246.91045131287009</v>
      </c>
      <c r="G18">
        <v>265.74649447876948</v>
      </c>
    </row>
    <row r="19" spans="1:7" x14ac:dyDescent="0.4">
      <c r="A19">
        <v>32</v>
      </c>
      <c r="B19">
        <v>34093.942220576573</v>
      </c>
      <c r="C19">
        <v>258.14123808428468</v>
      </c>
      <c r="D19">
        <v>317.57070689758905</v>
      </c>
      <c r="E19">
        <v>220.0430233073389</v>
      </c>
      <c r="F19">
        <v>245.1731732685904</v>
      </c>
      <c r="G19">
        <v>262.99983903373248</v>
      </c>
    </row>
    <row r="20" spans="1:7" x14ac:dyDescent="0.4">
      <c r="A20">
        <v>33</v>
      </c>
      <c r="B20">
        <v>35845.370305234981</v>
      </c>
      <c r="C20">
        <v>254.85370542689716</v>
      </c>
      <c r="D20">
        <v>309.92988871427508</v>
      </c>
      <c r="E20">
        <v>219.11327311175359</v>
      </c>
      <c r="F20">
        <v>243.60879015706377</v>
      </c>
      <c r="G20">
        <v>260.53318061417161</v>
      </c>
    </row>
    <row r="21" spans="1:7" x14ac:dyDescent="0.4">
      <c r="A21">
        <v>34</v>
      </c>
      <c r="B21">
        <v>37575.880484160509</v>
      </c>
      <c r="C21">
        <v>251.94805248045745</v>
      </c>
      <c r="D21">
        <v>303.04094672015896</v>
      </c>
      <c r="E21">
        <v>218.33219323873689</v>
      </c>
      <c r="F21">
        <v>242.19444623368531</v>
      </c>
      <c r="G21">
        <v>258.3085205473937</v>
      </c>
    </row>
    <row r="22" spans="1:7" x14ac:dyDescent="0.4">
      <c r="A22">
        <v>35</v>
      </c>
      <c r="B22">
        <v>39283.954363558747</v>
      </c>
      <c r="C22">
        <v>249.36561556892266</v>
      </c>
      <c r="D22">
        <v>296.80653989418988</v>
      </c>
      <c r="E22">
        <v>217.68033774945579</v>
      </c>
      <c r="F22">
        <v>240.9110104036418</v>
      </c>
      <c r="G22">
        <v>256.29421110152225</v>
      </c>
    </row>
    <row r="23" spans="1:7" x14ac:dyDescent="0.4">
      <c r="A23">
        <v>36</v>
      </c>
      <c r="B23">
        <v>40968.368812522793</v>
      </c>
      <c r="C23">
        <v>247.05859546402249</v>
      </c>
      <c r="D23">
        <v>291.4654685487676</v>
      </c>
      <c r="E23">
        <v>217.14088391818808</v>
      </c>
      <c r="F23">
        <v>239.74236255316038</v>
      </c>
      <c r="G23">
        <v>254.46371008327861</v>
      </c>
    </row>
    <row r="24" spans="1:7" x14ac:dyDescent="0.4">
      <c r="A24">
        <v>37</v>
      </c>
      <c r="B24">
        <v>42628.156740435646</v>
      </c>
      <c r="C24">
        <v>244.98773109302232</v>
      </c>
      <c r="D24">
        <v>286.70704995512727</v>
      </c>
      <c r="E24">
        <v>216.70029490033897</v>
      </c>
      <c r="F24">
        <v>238.67483558711467</v>
      </c>
      <c r="G24">
        <v>252.79461288149193</v>
      </c>
    </row>
    <row r="25" spans="1:7" x14ac:dyDescent="0.4">
      <c r="A25">
        <v>38</v>
      </c>
      <c r="B25">
        <v>44262.572609235947</v>
      </c>
      <c r="C25">
        <v>243.12051924618265</v>
      </c>
      <c r="D25">
        <v>282.3682456840358</v>
      </c>
      <c r="E25">
        <v>216.34637409664575</v>
      </c>
      <c r="F25">
        <v>237.69677536127773</v>
      </c>
      <c r="G25">
        <v>251.26789330782208</v>
      </c>
    </row>
    <row r="26" spans="1:7" x14ac:dyDescent="0.4">
      <c r="A26">
        <v>39</v>
      </c>
      <c r="B26">
        <v>45871.062177950203</v>
      </c>
      <c r="C26">
        <v>241.42984107345546</v>
      </c>
      <c r="D26">
        <v>278.3806360157617</v>
      </c>
      <c r="E26">
        <v>216.06874260269836</v>
      </c>
      <c r="F26">
        <v>236.79819074740513</v>
      </c>
      <c r="G26">
        <v>249.86730314255286</v>
      </c>
    </row>
    <row r="27" spans="1:7" x14ac:dyDescent="0.4">
      <c r="A27">
        <v>40</v>
      </c>
      <c r="B27">
        <v>47453.236008733504</v>
      </c>
      <c r="C27">
        <v>239.89289303985294</v>
      </c>
      <c r="D27">
        <v>274.69191058540429</v>
      </c>
      <c r="E27">
        <v>215.8578080627978</v>
      </c>
      <c r="F27">
        <v>235.97047323283221</v>
      </c>
      <c r="G27">
        <v>248.57889343809163</v>
      </c>
    </row>
    <row r="28" spans="1:7" x14ac:dyDescent="0.4">
      <c r="A28">
        <v>41</v>
      </c>
      <c r="B28">
        <v>49008.846301387552</v>
      </c>
      <c r="C28">
        <v>238.49034670500251</v>
      </c>
      <c r="D28">
        <v>271.26445395896144</v>
      </c>
      <c r="E28">
        <v>215.70581164971182</v>
      </c>
      <c r="F28">
        <v>235.20617062024434</v>
      </c>
      <c r="G28">
        <v>247.39063005208288</v>
      </c>
    </row>
    <row r="29" spans="1:7" x14ac:dyDescent="0.4">
      <c r="A29">
        <v>42</v>
      </c>
      <c r="B29">
        <v>50537.766663195078</v>
      </c>
      <c r="C29">
        <v>237.20568098731781</v>
      </c>
      <c r="D29">
        <v>268.06054187715165</v>
      </c>
      <c r="E29">
        <v>215.6048702200321</v>
      </c>
      <c r="F29">
        <v>234.49880315541614</v>
      </c>
      <c r="G29">
        <v>246.29208270503091</v>
      </c>
    </row>
    <row r="30" spans="1:7" x14ac:dyDescent="0.4">
      <c r="A30">
        <v>43</v>
      </c>
      <c r="B30">
        <v>52039.974460544814</v>
      </c>
      <c r="C30">
        <v>236.02464449848088</v>
      </c>
      <c r="D30">
        <v>265.04577924199003</v>
      </c>
      <c r="E30">
        <v>215.54858072005808</v>
      </c>
      <c r="F30">
        <v>233.84271317889954</v>
      </c>
      <c r="G30">
        <v>245.27417185008602</v>
      </c>
    </row>
    <row r="31" spans="1:7" x14ac:dyDescent="0.4">
      <c r="A31">
        <v>44</v>
      </c>
      <c r="B31">
        <v>53515.53543677881</v>
      </c>
      <c r="C31">
        <v>234.93481554941087</v>
      </c>
      <c r="D31">
        <v>262.21523794435575</v>
      </c>
      <c r="E31">
        <v>215.5300721598617</v>
      </c>
      <c r="F31">
        <v>233.23294145360126</v>
      </c>
      <c r="G31">
        <v>244.3289613311814</v>
      </c>
    </row>
    <row r="32" spans="1:7" x14ac:dyDescent="0.4">
      <c r="A32">
        <v>45</v>
      </c>
      <c r="B32">
        <v>54964.590316133166</v>
      </c>
      <c r="C32">
        <v>233.92523456941561</v>
      </c>
      <c r="D32">
        <v>259.53451601952293</v>
      </c>
      <c r="E32">
        <v>215.54341706878711</v>
      </c>
      <c r="F32">
        <v>232.66512486068808</v>
      </c>
      <c r="G32">
        <v>243.44948755538513</v>
      </c>
    </row>
    <row r="33" spans="1:7" x14ac:dyDescent="0.4">
      <c r="A33">
        <v>46</v>
      </c>
      <c r="B33">
        <v>56387.343146170453</v>
      </c>
      <c r="C33">
        <v>232.98608866665901</v>
      </c>
      <c r="D33">
        <v>256.97313178272327</v>
      </c>
      <c r="E33">
        <v>215.58259898529286</v>
      </c>
      <c r="F33">
        <v>232.13541132015763</v>
      </c>
      <c r="G33">
        <v>242.62961797259928</v>
      </c>
    </row>
    <row r="34" spans="1:7" x14ac:dyDescent="0.4">
      <c r="A34">
        <v>47</v>
      </c>
      <c r="B34">
        <v>57784.051160572082</v>
      </c>
      <c r="C34">
        <v>232.10843137803806</v>
      </c>
      <c r="D34">
        <v>254.51839270633911</v>
      </c>
      <c r="E34">
        <v>215.64193745637476</v>
      </c>
      <c r="F34">
        <v>231.64038867872847</v>
      </c>
      <c r="G34">
        <v>241.86393322253014</v>
      </c>
    </row>
    <row r="35" spans="1:7" x14ac:dyDescent="0.4">
      <c r="A35">
        <v>48</v>
      </c>
      <c r="B35">
        <v>59155.01597060421</v>
      </c>
      <c r="C35">
        <v>231.28392261858698</v>
      </c>
      <c r="D35">
        <v>252.1590793880446</v>
      </c>
      <c r="E35">
        <v>215.71517991246776</v>
      </c>
      <c r="F35">
        <v>231.17702498768773</v>
      </c>
      <c r="G35">
        <v>241.14762850539273</v>
      </c>
    </row>
    <row r="36" spans="1:7" x14ac:dyDescent="0.4">
      <c r="A36">
        <v>49</v>
      </c>
      <c r="B36">
        <v>60500.575917146678</v>
      </c>
      <c r="C36">
        <v>230.50457460667576</v>
      </c>
      <c r="D36">
        <v>249.88524166157777</v>
      </c>
      <c r="E36">
        <v>215.79651354236094</v>
      </c>
      <c r="F36">
        <v>230.74261811869943</v>
      </c>
      <c r="G36">
        <v>240.47643065322438</v>
      </c>
    </row>
    <row r="37" spans="1:7" x14ac:dyDescent="0.4">
      <c r="A37">
        <v>50</v>
      </c>
      <c r="B37">
        <v>61821.09943606118</v>
      </c>
      <c r="C37">
        <v>229.76248914016401</v>
      </c>
      <c r="D37">
        <v>247.67449770047341</v>
      </c>
      <c r="E37">
        <v>215.87927902939055</v>
      </c>
      <c r="F37">
        <v>230.33475307423811</v>
      </c>
      <c r="G37">
        <v>239.8465280915533</v>
      </c>
    </row>
    <row r="38" spans="1:7" x14ac:dyDescent="0.4">
      <c r="A38">
        <v>51</v>
      </c>
      <c r="B38">
        <v>63116.979308110233</v>
      </c>
      <c r="C38">
        <v>229.04956991718186</v>
      </c>
      <c r="D38">
        <v>245.50652985619695</v>
      </c>
      <c r="E38">
        <v>215.95670058704692</v>
      </c>
      <c r="F38">
        <v>229.95126566919987</v>
      </c>
      <c r="G38">
        <v>239.25451143692385</v>
      </c>
    </row>
    <row r="39" spans="1:7" x14ac:dyDescent="0.4">
      <c r="A39">
        <v>52</v>
      </c>
      <c r="B39">
        <v>64388.627680861486</v>
      </c>
      <c r="C39">
        <v>228.35719034421075</v>
      </c>
      <c r="D39">
        <v>243.37579125159436</v>
      </c>
      <c r="E39">
        <v>216.02135576297243</v>
      </c>
      <c r="F39">
        <v>229.59021151218496</v>
      </c>
      <c r="G39">
        <v>238.69732291171516</v>
      </c>
    </row>
    <row r="40" spans="1:7" x14ac:dyDescent="0.4">
      <c r="A40">
        <v>53</v>
      </c>
      <c r="B40">
        <v>65636.471764238406</v>
      </c>
      <c r="C40">
        <v>227.67579191470975</v>
      </c>
      <c r="D40">
        <v>241.27728894587267</v>
      </c>
      <c r="E40">
        <v>216.06496033968773</v>
      </c>
      <c r="F40">
        <v>229.24983941451168</v>
      </c>
      <c r="G40">
        <v>238.17221310170137</v>
      </c>
    </row>
    <row r="41" spans="1:7" x14ac:dyDescent="0.4">
      <c r="A41">
        <v>54</v>
      </c>
      <c r="B41">
        <v>66860.950113846062</v>
      </c>
      <c r="C41">
        <v>226.99437984519255</v>
      </c>
      <c r="D41">
        <v>239.18149808002076</v>
      </c>
      <c r="E41">
        <v>216.07829908107084</v>
      </c>
      <c r="F41">
        <v>228.92856851398415</v>
      </c>
      <c r="G41">
        <v>237.67670385477254</v>
      </c>
    </row>
    <row r="42" spans="1:7" x14ac:dyDescent="0.4">
      <c r="A42">
        <v>55</v>
      </c>
      <c r="B42">
        <v>68062.509427099489</v>
      </c>
      <c r="C42">
        <v>226.2998696476179</v>
      </c>
      <c r="D42">
        <v>237.20855633703948</v>
      </c>
      <c r="E42">
        <v>216.05091434146931</v>
      </c>
      <c r="F42">
        <v>228.62496852771164</v>
      </c>
      <c r="G42">
        <v>237.20855633703948</v>
      </c>
    </row>
    <row r="43" spans="1:7" x14ac:dyDescent="0.4">
      <c r="A43">
        <v>56</v>
      </c>
      <c r="B43">
        <v>69241.601786706393</v>
      </c>
      <c r="C43">
        <v>225.57621799828186</v>
      </c>
      <c r="D43">
        <v>235.31343846748007</v>
      </c>
      <c r="E43">
        <v>215.9708227724085</v>
      </c>
      <c r="F43">
        <v>228.3377426507106</v>
      </c>
      <c r="G43">
        <v>235.31343846748007</v>
      </c>
    </row>
    <row r="44" spans="1:7" x14ac:dyDescent="0.4">
      <c r="A44">
        <v>57</v>
      </c>
      <c r="B44">
        <v>70398.682294367114</v>
      </c>
      <c r="C44">
        <v>224.80323890228357</v>
      </c>
      <c r="D44">
        <v>233.40683693131376</v>
      </c>
      <c r="E44">
        <v>215.82389866833694</v>
      </c>
      <c r="F44">
        <v>228.06571269984588</v>
      </c>
      <c r="G44">
        <v>233.40683693131376</v>
      </c>
    </row>
    <row r="45" spans="1:7" x14ac:dyDescent="0.4">
      <c r="A45">
        <v>58</v>
      </c>
      <c r="B45">
        <v>71534.207044809009</v>
      </c>
      <c r="C45">
        <v>223.95495319684832</v>
      </c>
      <c r="D45">
        <v>231.46376690745524</v>
      </c>
      <c r="E45">
        <v>215.59331027273947</v>
      </c>
      <c r="F45">
        <v>227.80780616995679</v>
      </c>
      <c r="G45">
        <v>231.46376690745524</v>
      </c>
    </row>
    <row r="46" spans="1:7" x14ac:dyDescent="0.4">
      <c r="A46">
        <v>59</v>
      </c>
      <c r="B46">
        <v>72648.631396596043</v>
      </c>
      <c r="C46">
        <v>222.99722985678829</v>
      </c>
      <c r="D46">
        <v>229.44929177905294</v>
      </c>
      <c r="E46">
        <v>215.25899993928337</v>
      </c>
      <c r="F46">
        <v>227.56304492391448</v>
      </c>
      <c r="G46">
        <v>229.44929177905294</v>
      </c>
    </row>
    <row r="47" spans="1:7" x14ac:dyDescent="0.4">
      <c r="A47">
        <v>60</v>
      </c>
      <c r="B47">
        <v>73742.408501675411</v>
      </c>
      <c r="C47">
        <v>221.88432001670651</v>
      </c>
      <c r="D47">
        <v>227.33053528334955</v>
      </c>
      <c r="E47">
        <v>214.79617992992982</v>
      </c>
      <c r="F47">
        <v>227.33053528334955</v>
      </c>
      <c r="G47">
        <v>227.33053528334955</v>
      </c>
    </row>
    <row r="48" spans="1:7" x14ac:dyDescent="0.4">
      <c r="A48">
        <v>61</v>
      </c>
      <c r="B48">
        <v>74815.988060426782</v>
      </c>
      <c r="C48">
        <v>220.55359471748602</v>
      </c>
      <c r="D48">
        <v>225.07644222199937</v>
      </c>
      <c r="E48">
        <v>214.17417007659154</v>
      </c>
      <c r="F48">
        <v>225.07644222199937</v>
      </c>
      <c r="G48">
        <v>225.07644222199937</v>
      </c>
    </row>
    <row r="49" spans="1:7" x14ac:dyDescent="0.4">
      <c r="A49">
        <v>62</v>
      </c>
      <c r="B49">
        <v>75869.815273183005</v>
      </c>
      <c r="C49">
        <v>218.91723494351234</v>
      </c>
      <c r="D49">
        <v>222.64654665669059</v>
      </c>
      <c r="E49">
        <v>213.35333162252746</v>
      </c>
      <c r="F49">
        <v>222.64654665669059</v>
      </c>
      <c r="G49">
        <v>222.64654665669059</v>
      </c>
    </row>
    <row r="50" spans="1:7" x14ac:dyDescent="0.4">
      <c r="A50">
        <v>63</v>
      </c>
      <c r="B50">
        <v>76904.329962842152</v>
      </c>
      <c r="C50">
        <v>216.84846048769487</v>
      </c>
      <c r="D50">
        <v>220.05678851912339</v>
      </c>
      <c r="E50">
        <v>212.28179391220635</v>
      </c>
      <c r="F50">
        <v>220.05678851912339</v>
      </c>
      <c r="G50">
        <v>220.05678851912339</v>
      </c>
    </row>
    <row r="51" spans="1:7" x14ac:dyDescent="0.4">
      <c r="A51">
        <v>64</v>
      </c>
      <c r="B51">
        <v>77919.965846392312</v>
      </c>
      <c r="C51">
        <v>214.15729233917298</v>
      </c>
      <c r="D51">
        <v>217.24693657206481</v>
      </c>
      <c r="E51">
        <v>210.88897273445042</v>
      </c>
      <c r="F51">
        <v>217.24693657206481</v>
      </c>
      <c r="G51">
        <v>217.24693657206481</v>
      </c>
    </row>
    <row r="52" spans="1:7" x14ac:dyDescent="0.4">
      <c r="A52">
        <v>65</v>
      </c>
      <c r="B52">
        <v>78917.149935948793</v>
      </c>
      <c r="C52">
        <v>210.54448024374574</v>
      </c>
      <c r="D52">
        <v>214.08544710669622</v>
      </c>
      <c r="E52">
        <v>209.0738179473779</v>
      </c>
      <c r="F52">
        <v>214.08544710669622</v>
      </c>
      <c r="G52">
        <v>214.08544710669622</v>
      </c>
    </row>
    <row r="53" spans="1:7" x14ac:dyDescent="0.4">
      <c r="A53">
        <v>66</v>
      </c>
      <c r="B53">
        <v>79896.302052342799</v>
      </c>
      <c r="C53">
        <v>205.50452851543653</v>
      </c>
      <c r="D53">
        <v>210.40511140393784</v>
      </c>
      <c r="E53">
        <v>206.68297961331808</v>
      </c>
      <c r="F53">
        <v>210.40511140393784</v>
      </c>
      <c r="G53">
        <v>210.40511140393784</v>
      </c>
    </row>
    <row r="54" spans="1:7" x14ac:dyDescent="0.4">
      <c r="A54">
        <v>67</v>
      </c>
      <c r="B54">
        <v>80857.834436419915</v>
      </c>
      <c r="C54">
        <v>198.09032498572591</v>
      </c>
      <c r="D54">
        <v>205.99455575965848</v>
      </c>
      <c r="E54">
        <v>203.46157892748661</v>
      </c>
      <c r="F54">
        <v>205.99455575965848</v>
      </c>
      <c r="G54">
        <v>205.99455575965848</v>
      </c>
    </row>
    <row r="55" spans="1:7" x14ac:dyDescent="0.4">
      <c r="A55">
        <v>68</v>
      </c>
      <c r="B55">
        <v>81802.15144506772</v>
      </c>
      <c r="C55">
        <v>186.20266618188907</v>
      </c>
      <c r="D55">
        <v>200.38573508521159</v>
      </c>
      <c r="E55">
        <v>198.91797114831152</v>
      </c>
      <c r="F55">
        <v>200.38573508521159</v>
      </c>
      <c r="G55">
        <v>200.38573508521159</v>
      </c>
    </row>
    <row r="56" spans="1:7" x14ac:dyDescent="0.4">
      <c r="A56">
        <v>69</v>
      </c>
      <c r="B56">
        <v>82729.649320608747</v>
      </c>
      <c r="C56">
        <v>164.34517751040244</v>
      </c>
      <c r="D56">
        <v>192.36240828414643</v>
      </c>
      <c r="E56">
        <v>191.80058859463944</v>
      </c>
      <c r="F56">
        <v>192.36240828414643</v>
      </c>
      <c r="G56">
        <v>192.36240828414643</v>
      </c>
    </row>
    <row r="57" spans="1:7" x14ac:dyDescent="0.4">
      <c r="A57">
        <v>70</v>
      </c>
      <c r="B57">
        <v>83640.716023621455</v>
      </c>
      <c r="C57">
        <v>169.19</v>
      </c>
      <c r="D57">
        <v>169.19</v>
      </c>
      <c r="E57">
        <v>169.19</v>
      </c>
      <c r="F57">
        <v>169.19</v>
      </c>
      <c r="G57">
        <v>169.19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0D3-FE61-4D38-8A76-1B6F0CC03F2C}">
  <dimension ref="A1:Q59"/>
  <sheetViews>
    <sheetView workbookViewId="0">
      <selection activeCell="A4" sqref="A4:Q59"/>
    </sheetView>
  </sheetViews>
  <sheetFormatPr defaultRowHeight="14.6" x14ac:dyDescent="0.4"/>
  <cols>
    <col min="11" max="11" width="10.3046875" customWidth="1"/>
    <col min="12" max="12" width="10.3046875" hidden="1" customWidth="1"/>
    <col min="14" max="16" width="0" hidden="1" customWidth="1"/>
  </cols>
  <sheetData>
    <row r="1" spans="1:17" ht="29.15" x14ac:dyDescent="0.4">
      <c r="C1" s="1" t="s">
        <v>0</v>
      </c>
      <c r="D1" s="2">
        <v>169.19</v>
      </c>
      <c r="E1" s="2" t="s">
        <v>1</v>
      </c>
      <c r="F1" s="2"/>
      <c r="G1">
        <v>65.73</v>
      </c>
    </row>
    <row r="2" spans="1:17" x14ac:dyDescent="0.4">
      <c r="C2" s="3" t="s">
        <v>2</v>
      </c>
      <c r="D2" s="12" t="s">
        <v>3</v>
      </c>
      <c r="E2" s="12"/>
      <c r="F2" s="3"/>
      <c r="G2" s="12" t="s">
        <v>4</v>
      </c>
      <c r="H2" s="12"/>
      <c r="I2" s="3" t="s">
        <v>5</v>
      </c>
      <c r="J2" t="s">
        <v>6</v>
      </c>
      <c r="K2" t="s">
        <v>7</v>
      </c>
      <c r="L2" t="s">
        <v>16</v>
      </c>
      <c r="M2" t="s">
        <v>17</v>
      </c>
      <c r="Q2" t="s">
        <v>5</v>
      </c>
    </row>
    <row r="3" spans="1:17" x14ac:dyDescent="0.4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/>
      <c r="G3" s="3" t="s">
        <v>13</v>
      </c>
      <c r="H3" s="3" t="s">
        <v>12</v>
      </c>
      <c r="I3" s="3" t="s">
        <v>14</v>
      </c>
      <c r="J3" t="s">
        <v>15</v>
      </c>
      <c r="K3" t="s">
        <v>14</v>
      </c>
      <c r="O3">
        <v>58.01</v>
      </c>
      <c r="Q3" t="s">
        <v>14</v>
      </c>
    </row>
    <row r="4" spans="1:17" x14ac:dyDescent="0.4">
      <c r="A4" s="3">
        <v>15</v>
      </c>
      <c r="B4" s="4">
        <v>5236.1058012742687</v>
      </c>
      <c r="C4" s="4">
        <v>704.35689402739581</v>
      </c>
      <c r="D4" s="4">
        <v>61.617100000000001</v>
      </c>
      <c r="E4" s="4">
        <v>1153.4516934984147</v>
      </c>
      <c r="F4" s="7">
        <f>_xlfn.NORM.DIST(E4,D$1,G$1,TRUE)</f>
        <v>1</v>
      </c>
      <c r="G4" s="3">
        <v>11.7478</v>
      </c>
      <c r="H4" s="4">
        <v>356.84747694845549</v>
      </c>
      <c r="I4" s="5">
        <f>_xlfn.NORM.DIST(H4,169.19,65.73,TRUE)</f>
        <v>0.99784798608924075</v>
      </c>
      <c r="J4">
        <f>169.19+51.26*B14/B4</f>
        <v>379.28869312988365</v>
      </c>
      <c r="K4">
        <v>0.99930397920937897</v>
      </c>
      <c r="L4" s="10">
        <f>169.19+55.35*B19/B4</f>
        <v>491.98259379152159</v>
      </c>
      <c r="M4">
        <f>169.19+58.01*B24/B4</f>
        <v>604.41080705005129</v>
      </c>
      <c r="O4">
        <v>57.59</v>
      </c>
      <c r="P4">
        <v>19</v>
      </c>
      <c r="Q4" s="11">
        <f>_xlfn.NORM.DIST(M4,D$1,G$1,TRUE)</f>
        <v>0.99999999998220235</v>
      </c>
    </row>
    <row r="5" spans="1:17" x14ac:dyDescent="0.4">
      <c r="A5" s="3">
        <v>16</v>
      </c>
      <c r="B5" s="4">
        <v>6527.3087433098653</v>
      </c>
      <c r="C5" s="4">
        <v>600.58787108566253</v>
      </c>
      <c r="D5" s="4">
        <v>61.616999999999997</v>
      </c>
      <c r="E5" s="4">
        <v>958.74817809441492</v>
      </c>
      <c r="F5" s="7">
        <f t="shared" ref="F5:F59" si="0">_xlfn.NORM.DIST(E5,D$1,G$1,TRUE)</f>
        <v>1</v>
      </c>
      <c r="G5" s="3">
        <v>12.1614</v>
      </c>
      <c r="H5" s="4">
        <v>325.02577303467257</v>
      </c>
      <c r="I5" s="5">
        <f t="shared" ref="I5:I59" si="1">_xlfn.NORM.DIST(H5,169.19,65.73,TRUE)</f>
        <v>0.99112631190134937</v>
      </c>
      <c r="J5">
        <f t="shared" ref="J5:J48" si="2">169.19+51.26*B15/B5</f>
        <v>352.0179115412048</v>
      </c>
      <c r="K5">
        <v>0.99729389439883509</v>
      </c>
      <c r="L5" s="9">
        <f t="shared" ref="L5:L43" si="3">169.19+55.35*B20/B5</f>
        <v>443.28507801478082</v>
      </c>
      <c r="M5">
        <f t="shared" ref="M5:M38" si="4">169.19+58.01*B25/B5</f>
        <v>533.28723643765238</v>
      </c>
      <c r="O5">
        <v>57.11</v>
      </c>
      <c r="P5">
        <v>18</v>
      </c>
      <c r="Q5" s="11">
        <f t="shared" ref="Q5:Q59" si="5">_xlfn.NORM.DIST(M5,D$1,G$1,TRUE)</f>
        <v>0.99999998481459174</v>
      </c>
    </row>
    <row r="6" spans="1:17" x14ac:dyDescent="0.4">
      <c r="A6" s="3">
        <v>17</v>
      </c>
      <c r="B6" s="4">
        <v>7928.6280660355969</v>
      </c>
      <c r="C6" s="4">
        <v>524.91191245725076</v>
      </c>
      <c r="D6" s="4">
        <v>61.610599999999998</v>
      </c>
      <c r="E6" s="4">
        <v>819.13279662579339</v>
      </c>
      <c r="F6" s="7">
        <f t="shared" si="0"/>
        <v>1</v>
      </c>
      <c r="G6" s="3">
        <v>12.588200000000001</v>
      </c>
      <c r="H6" s="4">
        <v>301.98549156289363</v>
      </c>
      <c r="I6" s="5">
        <f t="shared" si="1"/>
        <v>0.97832478521309763</v>
      </c>
      <c r="J6">
        <f t="shared" si="2"/>
        <v>331.48508125468072</v>
      </c>
      <c r="K6">
        <v>0.99322629217319214</v>
      </c>
      <c r="L6" s="9">
        <f t="shared" si="3"/>
        <v>407.20087479343505</v>
      </c>
      <c r="M6">
        <f t="shared" si="4"/>
        <v>481.07994513512716</v>
      </c>
      <c r="O6">
        <v>56.57</v>
      </c>
      <c r="P6">
        <v>17</v>
      </c>
      <c r="Q6" s="11">
        <f t="shared" si="5"/>
        <v>0.99999895755412915</v>
      </c>
    </row>
    <row r="7" spans="1:17" x14ac:dyDescent="0.4">
      <c r="A7" s="3">
        <v>18</v>
      </c>
      <c r="B7" s="4">
        <v>9424.9066816039176</v>
      </c>
      <c r="C7" s="4">
        <v>468.25928793658966</v>
      </c>
      <c r="D7" s="4">
        <v>61.597499999999997</v>
      </c>
      <c r="E7" s="4">
        <v>715.83297263771442</v>
      </c>
      <c r="F7" s="7">
        <f t="shared" si="0"/>
        <v>1</v>
      </c>
      <c r="G7" s="3">
        <v>13.0282</v>
      </c>
      <c r="H7" s="4">
        <v>284.80790618318395</v>
      </c>
      <c r="I7" s="5">
        <f t="shared" si="1"/>
        <v>0.96070974199942505</v>
      </c>
      <c r="J7">
        <f t="shared" si="2"/>
        <v>315.61507959127096</v>
      </c>
      <c r="K7">
        <v>0.98704672805589255</v>
      </c>
      <c r="L7" s="9">
        <f t="shared" si="3"/>
        <v>379.70043935186368</v>
      </c>
      <c r="M7">
        <f t="shared" si="4"/>
        <v>441.62472257115382</v>
      </c>
      <c r="O7">
        <v>55.95</v>
      </c>
      <c r="P7">
        <v>16</v>
      </c>
      <c r="Q7" s="11">
        <f t="shared" si="5"/>
        <v>0.99998299111244371</v>
      </c>
    </row>
    <row r="8" spans="1:17" x14ac:dyDescent="0.4">
      <c r="A8" s="3">
        <v>19</v>
      </c>
      <c r="B8" s="4">
        <v>11001.528247091775</v>
      </c>
      <c r="C8" s="4">
        <v>424.94309846654721</v>
      </c>
      <c r="D8" s="4">
        <v>61.577399999999997</v>
      </c>
      <c r="E8" s="4">
        <v>637.34112511613432</v>
      </c>
      <c r="F8" s="7">
        <f t="shared" si="0"/>
        <v>0.99999999999946942</v>
      </c>
      <c r="G8" s="3">
        <v>13.4819</v>
      </c>
      <c r="H8" s="4">
        <v>271.68810244835299</v>
      </c>
      <c r="I8" s="5">
        <f t="shared" si="1"/>
        <v>0.94054686549967303</v>
      </c>
      <c r="J8">
        <f t="shared" si="2"/>
        <v>303.07528031447214</v>
      </c>
      <c r="K8">
        <v>0.97916686112308682</v>
      </c>
      <c r="L8" s="9">
        <f t="shared" si="3"/>
        <v>358.23873378369774</v>
      </c>
      <c r="M8">
        <f t="shared" si="4"/>
        <v>411.06369765162526</v>
      </c>
      <c r="O8" s="8">
        <v>55.35</v>
      </c>
      <c r="P8">
        <v>15</v>
      </c>
      <c r="Q8" s="11">
        <f t="shared" si="5"/>
        <v>0.99988329461548497</v>
      </c>
    </row>
    <row r="9" spans="1:17" x14ac:dyDescent="0.4">
      <c r="A9" s="3">
        <v>20</v>
      </c>
      <c r="B9" s="4">
        <v>12644.783024990649</v>
      </c>
      <c r="C9" s="4">
        <v>391.25685822190331</v>
      </c>
      <c r="D9" s="4">
        <v>61.55</v>
      </c>
      <c r="E9" s="4">
        <v>576.32123041173793</v>
      </c>
      <c r="F9" s="7">
        <f t="shared" si="0"/>
        <v>0.99999999970670783</v>
      </c>
      <c r="G9" s="3">
        <v>13.9495</v>
      </c>
      <c r="H9" s="4">
        <v>261.46095204920454</v>
      </c>
      <c r="I9" s="5">
        <f t="shared" si="1"/>
        <v>0.91980893060286684</v>
      </c>
      <c r="J9">
        <f t="shared" si="2"/>
        <v>292.97886188725965</v>
      </c>
      <c r="K9">
        <v>0.97016594523016342</v>
      </c>
      <c r="L9" s="9">
        <f t="shared" si="3"/>
        <v>341.14762629739425</v>
      </c>
      <c r="M9">
        <f t="shared" si="4"/>
        <v>386.88944295811007</v>
      </c>
      <c r="O9" s="9">
        <v>54.74</v>
      </c>
      <c r="P9">
        <v>14</v>
      </c>
      <c r="Q9" s="11">
        <f t="shared" si="5"/>
        <v>0.99953688465795409</v>
      </c>
    </row>
    <row r="10" spans="1:17" x14ac:dyDescent="0.4">
      <c r="A10" s="3">
        <v>21</v>
      </c>
      <c r="B10" s="4">
        <v>14342.06893513009</v>
      </c>
      <c r="C10" s="4">
        <v>364.69569977892462</v>
      </c>
      <c r="D10" s="4">
        <v>61.514699999999998</v>
      </c>
      <c r="E10" s="4">
        <v>527.9341656604754</v>
      </c>
      <c r="F10" s="7">
        <f t="shared" si="0"/>
        <v>0.99999997590262424</v>
      </c>
      <c r="G10" s="3">
        <v>14.4313</v>
      </c>
      <c r="H10" s="4">
        <v>253.35109771966731</v>
      </c>
      <c r="I10" s="5">
        <f t="shared" si="1"/>
        <v>0.89979883787371762</v>
      </c>
      <c r="J10">
        <f t="shared" si="2"/>
        <v>284.7172839892562</v>
      </c>
      <c r="K10">
        <v>0.96058813014506506</v>
      </c>
      <c r="L10" s="9">
        <f t="shared" si="3"/>
        <v>327.29823557114412</v>
      </c>
      <c r="M10">
        <f t="shared" si="4"/>
        <v>367.41824634315594</v>
      </c>
      <c r="O10">
        <v>54.05</v>
      </c>
      <c r="P10">
        <v>13</v>
      </c>
      <c r="Q10" s="11">
        <f t="shared" si="5"/>
        <v>0.99871847022952176</v>
      </c>
    </row>
    <row r="11" spans="1:17" x14ac:dyDescent="0.4">
      <c r="A11" s="3">
        <v>22</v>
      </c>
      <c r="B11" s="4">
        <v>16081.978005410669</v>
      </c>
      <c r="C11" s="4">
        <v>343.50644281156025</v>
      </c>
      <c r="D11" s="4">
        <v>61.471400000000003</v>
      </c>
      <c r="E11" s="4">
        <v>488.89643842720204</v>
      </c>
      <c r="F11" s="7">
        <f t="shared" si="0"/>
        <v>0.99999942462600844</v>
      </c>
      <c r="G11" s="3">
        <v>14.9276</v>
      </c>
      <c r="H11" s="4">
        <v>246.82691456947299</v>
      </c>
      <c r="I11" s="5">
        <f t="shared" si="1"/>
        <v>0.8812282035925062</v>
      </c>
      <c r="J11">
        <f t="shared" si="2"/>
        <v>277.8616744444476</v>
      </c>
      <c r="K11">
        <v>0.95086057839774618</v>
      </c>
      <c r="L11" s="9">
        <f t="shared" si="3"/>
        <v>315.905066690757</v>
      </c>
      <c r="M11">
        <f t="shared" si="4"/>
        <v>351.48696888937405</v>
      </c>
      <c r="O11">
        <v>53.26</v>
      </c>
      <c r="P11">
        <v>12</v>
      </c>
      <c r="Q11" s="11">
        <f t="shared" si="5"/>
        <v>0.99722648551017512</v>
      </c>
    </row>
    <row r="12" spans="1:17" x14ac:dyDescent="0.4">
      <c r="A12" s="3">
        <v>23</v>
      </c>
      <c r="B12" s="4">
        <v>17854.306167671504</v>
      </c>
      <c r="C12" s="4">
        <v>326.42347876893319</v>
      </c>
      <c r="D12" s="4">
        <v>61.419499999999999</v>
      </c>
      <c r="E12" s="4">
        <v>456.91728044255274</v>
      </c>
      <c r="F12" s="7">
        <f t="shared" si="0"/>
        <v>0.99999399515440957</v>
      </c>
      <c r="G12" s="3">
        <v>15.438499999999999</v>
      </c>
      <c r="H12" s="4">
        <v>241.51357181534121</v>
      </c>
      <c r="I12" s="5">
        <f t="shared" si="1"/>
        <v>0.86440210949825125</v>
      </c>
      <c r="J12">
        <f t="shared" si="2"/>
        <v>272.10263432982657</v>
      </c>
      <c r="K12">
        <v>0.94128372819436656</v>
      </c>
      <c r="L12" s="9">
        <f t="shared" si="3"/>
        <v>306.40806778228455</v>
      </c>
      <c r="M12">
        <f t="shared" si="4"/>
        <v>338.27183886318505</v>
      </c>
      <c r="O12">
        <v>52.34</v>
      </c>
      <c r="P12">
        <v>11</v>
      </c>
      <c r="Q12" s="11">
        <f t="shared" si="5"/>
        <v>0.99494974678760739</v>
      </c>
    </row>
    <row r="13" spans="1:17" x14ac:dyDescent="0.4">
      <c r="A13" s="3">
        <v>24</v>
      </c>
      <c r="B13" s="4">
        <v>19650.014070110999</v>
      </c>
      <c r="C13" s="4">
        <v>312.51185625434692</v>
      </c>
      <c r="D13" s="4">
        <v>61.358600000000003</v>
      </c>
      <c r="E13" s="4">
        <v>430.36422714791928</v>
      </c>
      <c r="F13" s="7">
        <f t="shared" si="0"/>
        <v>0.9999645790313495</v>
      </c>
      <c r="G13" s="3">
        <v>15.964399999999999</v>
      </c>
      <c r="H13" s="4">
        <v>237.14281886940449</v>
      </c>
      <c r="I13" s="5">
        <f t="shared" si="1"/>
        <v>0.84938923632907271</v>
      </c>
      <c r="J13">
        <f t="shared" si="2"/>
        <v>267.21230302459969</v>
      </c>
      <c r="K13">
        <v>0.93205121039708683</v>
      </c>
      <c r="L13" s="9">
        <f t="shared" si="3"/>
        <v>298.39923529573844</v>
      </c>
      <c r="M13">
        <f t="shared" si="4"/>
        <v>327.17646248348473</v>
      </c>
      <c r="O13" s="8">
        <v>51.26</v>
      </c>
      <c r="P13">
        <v>10</v>
      </c>
      <c r="Q13" s="11">
        <f t="shared" si="5"/>
        <v>0.99188200545353</v>
      </c>
    </row>
    <row r="14" spans="1:17" x14ac:dyDescent="0.4">
      <c r="A14" s="3">
        <v>25</v>
      </c>
      <c r="B14" s="4">
        <v>21461.158523947059</v>
      </c>
      <c r="C14" s="4">
        <v>301.07059316375069</v>
      </c>
      <c r="D14" s="4">
        <v>61.2883</v>
      </c>
      <c r="E14" s="4">
        <v>408.04929970418613</v>
      </c>
      <c r="F14" s="7">
        <f t="shared" si="0"/>
        <v>0.99986044058749823</v>
      </c>
      <c r="G14" s="3">
        <v>16.505400000000002</v>
      </c>
      <c r="H14" s="4">
        <v>233.51660532821882</v>
      </c>
      <c r="I14" s="5">
        <f t="shared" si="1"/>
        <v>0.83612330497899023</v>
      </c>
      <c r="J14">
        <f t="shared" si="2"/>
        <v>263.01976685201191</v>
      </c>
      <c r="K14">
        <v>0.92327649163119396</v>
      </c>
      <c r="L14" s="9">
        <f t="shared" si="3"/>
        <v>291.57559303089926</v>
      </c>
      <c r="M14">
        <f t="shared" si="4"/>
        <v>317.76053875637967</v>
      </c>
      <c r="O14" s="9">
        <v>49.99</v>
      </c>
      <c r="P14">
        <v>9</v>
      </c>
      <c r="Q14" s="11">
        <f t="shared" si="5"/>
        <v>0.98809916211036719</v>
      </c>
    </row>
    <row r="15" spans="1:17" x14ac:dyDescent="0.4">
      <c r="A15" s="3">
        <v>26</v>
      </c>
      <c r="B15" s="4">
        <v>23280.808145220224</v>
      </c>
      <c r="C15" s="4">
        <v>291.56933096735497</v>
      </c>
      <c r="D15" s="4">
        <v>61.207900000000002</v>
      </c>
      <c r="E15" s="4">
        <v>389.09098240439721</v>
      </c>
      <c r="F15" s="7">
        <f t="shared" si="0"/>
        <v>0.99958935675726224</v>
      </c>
      <c r="G15" s="3">
        <v>17.061699999999998</v>
      </c>
      <c r="H15" s="4">
        <v>230.48739121076045</v>
      </c>
      <c r="I15" s="5">
        <f t="shared" si="1"/>
        <v>0.82447727682615723</v>
      </c>
      <c r="J15">
        <f t="shared" si="2"/>
        <v>259.39471163330626</v>
      </c>
      <c r="K15">
        <v>0.91501684428209495</v>
      </c>
      <c r="L15" s="9">
        <f t="shared" si="3"/>
        <v>285.70827659336356</v>
      </c>
      <c r="M15">
        <f t="shared" si="4"/>
        <v>309.69327443555358</v>
      </c>
      <c r="O15">
        <v>48.49</v>
      </c>
      <c r="P15">
        <v>8</v>
      </c>
      <c r="Q15" s="11">
        <f t="shared" si="5"/>
        <v>0.98372466394909752</v>
      </c>
    </row>
    <row r="16" spans="1:17" x14ac:dyDescent="0.4">
      <c r="A16" s="3">
        <v>27</v>
      </c>
      <c r="B16" s="4">
        <v>25102.952325700138</v>
      </c>
      <c r="C16" s="4">
        <v>283.60423260140988</v>
      </c>
      <c r="D16" s="4">
        <v>61.116999999999997</v>
      </c>
      <c r="E16" s="4">
        <v>372.82619286254999</v>
      </c>
      <c r="F16" s="7">
        <f t="shared" si="0"/>
        <v>0.99902607551903166</v>
      </c>
      <c r="G16" s="3">
        <v>17.633600000000001</v>
      </c>
      <c r="H16" s="4">
        <v>227.94352472243503</v>
      </c>
      <c r="I16" s="5">
        <f t="shared" si="1"/>
        <v>0.81430203434058646</v>
      </c>
      <c r="J16">
        <f t="shared" si="2"/>
        <v>256.2363077873764</v>
      </c>
      <c r="K16">
        <v>0.90729202574024082</v>
      </c>
      <c r="L16" s="9">
        <f t="shared" si="3"/>
        <v>280.6217291653395</v>
      </c>
      <c r="M16">
        <f t="shared" si="4"/>
        <v>302.72221423254626</v>
      </c>
      <c r="O16">
        <v>46.77</v>
      </c>
      <c r="P16">
        <v>7</v>
      </c>
      <c r="Q16" s="11">
        <f t="shared" si="5"/>
        <v>0.97889917550020467</v>
      </c>
    </row>
    <row r="17" spans="1:17" x14ac:dyDescent="0.4">
      <c r="A17" s="3">
        <v>28</v>
      </c>
      <c r="B17" s="4">
        <v>26922.409500471225</v>
      </c>
      <c r="C17" s="4">
        <v>276.86601723271343</v>
      </c>
      <c r="D17" s="4">
        <v>61.015099999999997</v>
      </c>
      <c r="E17" s="4">
        <v>358.74757478406752</v>
      </c>
      <c r="F17" s="7">
        <f t="shared" si="0"/>
        <v>0.99803597148078882</v>
      </c>
      <c r="G17" s="3">
        <v>18.221</v>
      </c>
      <c r="H17" s="4">
        <v>225.79776709602206</v>
      </c>
      <c r="I17" s="5">
        <f t="shared" si="1"/>
        <v>0.80544062037697839</v>
      </c>
      <c r="J17">
        <f t="shared" si="2"/>
        <v>253.46549814624586</v>
      </c>
      <c r="K17">
        <v>0.9000978137740141</v>
      </c>
      <c r="L17" s="9">
        <f t="shared" si="3"/>
        <v>276.17940547430345</v>
      </c>
      <c r="M17">
        <f t="shared" si="4"/>
        <v>296.65193747608981</v>
      </c>
      <c r="O17">
        <v>44.77</v>
      </c>
      <c r="P17">
        <v>6</v>
      </c>
      <c r="Q17" s="11">
        <f t="shared" si="5"/>
        <v>0.97375995100011781</v>
      </c>
    </row>
    <row r="18" spans="1:17" x14ac:dyDescent="0.4">
      <c r="A18" s="3">
        <v>29</v>
      </c>
      <c r="B18" s="4">
        <v>28734.73845590062</v>
      </c>
      <c r="C18" s="4">
        <v>271.11634891443515</v>
      </c>
      <c r="D18" s="4">
        <v>60.901400000000002</v>
      </c>
      <c r="E18" s="4">
        <v>346.46103069542539</v>
      </c>
      <c r="F18" s="7">
        <f t="shared" si="0"/>
        <v>0.99650119224061406</v>
      </c>
      <c r="G18" s="3">
        <v>18.824300000000001</v>
      </c>
      <c r="H18" s="4">
        <v>223.98353616041499</v>
      </c>
      <c r="I18" s="5">
        <f t="shared" si="1"/>
        <v>0.79775111013190925</v>
      </c>
      <c r="J18">
        <f t="shared" si="2"/>
        <v>251.01954756488769</v>
      </c>
      <c r="K18">
        <v>0.89341539783692048</v>
      </c>
      <c r="L18" s="10">
        <f t="shared" si="3"/>
        <v>272.27376013136978</v>
      </c>
      <c r="M18">
        <f t="shared" si="4"/>
        <v>291.32921537305594</v>
      </c>
      <c r="O18" s="8">
        <v>42.36</v>
      </c>
      <c r="P18">
        <v>5</v>
      </c>
      <c r="Q18" s="11">
        <f t="shared" si="5"/>
        <v>0.96842939875352552</v>
      </c>
    </row>
    <row r="19" spans="1:17" x14ac:dyDescent="0.4">
      <c r="A19" s="3">
        <v>30</v>
      </c>
      <c r="B19" s="4">
        <v>30536.154886362325</v>
      </c>
      <c r="C19" s="4">
        <v>266.17028881888552</v>
      </c>
      <c r="D19" s="4">
        <v>60.775399999999998</v>
      </c>
      <c r="E19" s="4">
        <v>335.6581749073863</v>
      </c>
      <c r="F19" s="7">
        <f t="shared" si="0"/>
        <v>0.99433908909063295</v>
      </c>
      <c r="G19" s="3">
        <v>19.443300000000001</v>
      </c>
      <c r="H19" s="4">
        <v>222.44659173245728</v>
      </c>
      <c r="I19" s="5">
        <f t="shared" si="1"/>
        <v>0.79109676066382539</v>
      </c>
      <c r="J19">
        <f t="shared" si="2"/>
        <v>248.84812614128543</v>
      </c>
      <c r="K19">
        <v>0.88721770317614335</v>
      </c>
      <c r="L19" s="9">
        <f t="shared" si="3"/>
        <v>268.81911457973644</v>
      </c>
      <c r="M19">
        <f t="shared" si="4"/>
        <v>286.63248716420912</v>
      </c>
      <c r="O19" s="9">
        <v>39.369999999999997</v>
      </c>
      <c r="P19">
        <v>4</v>
      </c>
      <c r="Q19" s="11">
        <f t="shared" si="5"/>
        <v>0.96301032193910052</v>
      </c>
    </row>
    <row r="20" spans="1:17" x14ac:dyDescent="0.4">
      <c r="A20" s="3">
        <v>31</v>
      </c>
      <c r="B20" s="4">
        <v>32323.454367192026</v>
      </c>
      <c r="C20" s="4">
        <v>261.8832408726982</v>
      </c>
      <c r="D20" s="4">
        <v>60.636299999999999</v>
      </c>
      <c r="E20" s="4">
        <v>326.0935132015718</v>
      </c>
      <c r="F20" s="7">
        <f t="shared" si="0"/>
        <v>0.9915088640931371</v>
      </c>
      <c r="G20" s="3">
        <v>20.078199999999999</v>
      </c>
      <c r="H20" s="4">
        <v>221.14468916744258</v>
      </c>
      <c r="I20" s="5">
        <f t="shared" si="1"/>
        <v>0.78536043605400196</v>
      </c>
      <c r="J20">
        <f t="shared" si="2"/>
        <v>246.91045131287009</v>
      </c>
      <c r="K20">
        <v>0.88147354693725066</v>
      </c>
      <c r="L20" s="9">
        <f t="shared" si="3"/>
        <v>265.74649447876948</v>
      </c>
      <c r="M20">
        <f t="shared" si="4"/>
        <v>282.46427842550685</v>
      </c>
      <c r="O20">
        <v>35.58</v>
      </c>
      <c r="P20">
        <v>3</v>
      </c>
      <c r="Q20" s="11">
        <f t="shared" si="5"/>
        <v>0.95758528883655236</v>
      </c>
    </row>
    <row r="21" spans="1:17" x14ac:dyDescent="0.4">
      <c r="A21" s="3">
        <v>32</v>
      </c>
      <c r="B21" s="4">
        <v>34093.942220576573</v>
      </c>
      <c r="C21" s="4">
        <v>258.14123808428468</v>
      </c>
      <c r="D21" s="4">
        <v>60.483499999999999</v>
      </c>
      <c r="E21" s="4">
        <v>317.57070689758905</v>
      </c>
      <c r="F21" s="7">
        <f t="shared" si="0"/>
        <v>0.98800931124369362</v>
      </c>
      <c r="G21" s="3">
        <v>20.728899999999999</v>
      </c>
      <c r="H21" s="4">
        <v>220.0430233073389</v>
      </c>
      <c r="I21" s="5">
        <f t="shared" si="1"/>
        <v>0.78043564148402456</v>
      </c>
      <c r="J21">
        <f t="shared" si="2"/>
        <v>245.1731732685904</v>
      </c>
      <c r="K21">
        <v>0.87615030407504235</v>
      </c>
      <c r="L21" s="9">
        <f t="shared" si="3"/>
        <v>262.99983903373248</v>
      </c>
      <c r="M21">
        <f t="shared" si="4"/>
        <v>278.74565852729387</v>
      </c>
      <c r="O21">
        <v>30.51</v>
      </c>
      <c r="P21">
        <v>2</v>
      </c>
      <c r="Q21" s="11">
        <f t="shared" si="5"/>
        <v>0.95221821084485536</v>
      </c>
    </row>
    <row r="22" spans="1:17" x14ac:dyDescent="0.4">
      <c r="A22" s="3">
        <v>33</v>
      </c>
      <c r="B22" s="4">
        <v>35845.370305234981</v>
      </c>
      <c r="C22" s="4">
        <v>254.85370542689716</v>
      </c>
      <c r="D22" s="4">
        <v>60.316000000000003</v>
      </c>
      <c r="E22" s="4">
        <v>309.92988871427508</v>
      </c>
      <c r="F22" s="7">
        <f t="shared" si="0"/>
        <v>0.9838703154480547</v>
      </c>
      <c r="G22" s="3">
        <v>21.395299999999999</v>
      </c>
      <c r="H22" s="4">
        <v>219.11327311175359</v>
      </c>
      <c r="I22" s="5">
        <f t="shared" si="1"/>
        <v>0.77622932958932189</v>
      </c>
      <c r="J22">
        <f t="shared" si="2"/>
        <v>243.60879015706377</v>
      </c>
      <c r="K22">
        <v>0.87121556807665601</v>
      </c>
      <c r="L22" s="9">
        <f t="shared" si="3"/>
        <v>260.53318061417161</v>
      </c>
      <c r="M22">
        <f t="shared" si="4"/>
        <v>275.4121339777148</v>
      </c>
      <c r="O22">
        <v>22.92</v>
      </c>
      <c r="P22">
        <v>1</v>
      </c>
      <c r="Q22" s="11">
        <f t="shared" si="5"/>
        <v>0.94695687923798311</v>
      </c>
    </row>
    <row r="23" spans="1:17" x14ac:dyDescent="0.4">
      <c r="A23" s="3">
        <v>34</v>
      </c>
      <c r="B23" s="4">
        <v>37575.880484160509</v>
      </c>
      <c r="C23" s="4">
        <v>251.94805248045745</v>
      </c>
      <c r="D23" s="4">
        <v>60.133000000000003</v>
      </c>
      <c r="E23" s="4">
        <v>303.04094672015896</v>
      </c>
      <c r="F23" s="7">
        <f t="shared" si="0"/>
        <v>0.97914365678866544</v>
      </c>
      <c r="G23" s="3">
        <v>22.077300000000001</v>
      </c>
      <c r="H23" s="4">
        <v>218.33219323873689</v>
      </c>
      <c r="I23" s="5">
        <f t="shared" si="1"/>
        <v>0.77266049031956197</v>
      </c>
      <c r="J23">
        <f t="shared" si="2"/>
        <v>242.19444623368531</v>
      </c>
      <c r="K23">
        <v>0.86663814342612377</v>
      </c>
      <c r="L23" s="9">
        <f t="shared" si="3"/>
        <v>258.3085205473937</v>
      </c>
      <c r="M23">
        <f t="shared" si="4"/>
        <v>272.41056771867716</v>
      </c>
      <c r="O23">
        <v>0</v>
      </c>
      <c r="P23">
        <v>0</v>
      </c>
      <c r="Q23" s="11">
        <f t="shared" si="5"/>
        <v>0.94183573228634476</v>
      </c>
    </row>
    <row r="24" spans="1:17" x14ac:dyDescent="0.4">
      <c r="A24" s="3">
        <v>35</v>
      </c>
      <c r="B24" s="4">
        <v>39283.954363558747</v>
      </c>
      <c r="C24" s="4">
        <v>249.36561556892266</v>
      </c>
      <c r="D24" s="4">
        <v>59.938299999999998</v>
      </c>
      <c r="E24" s="4">
        <v>296.80653989418988</v>
      </c>
      <c r="F24" s="7">
        <f t="shared" si="0"/>
        <v>0.97390277865274744</v>
      </c>
      <c r="G24" s="3">
        <v>22.774699999999999</v>
      </c>
      <c r="H24" s="6">
        <v>217.68033774945579</v>
      </c>
      <c r="I24" s="5">
        <f t="shared" si="1"/>
        <v>0.7696577019365668</v>
      </c>
      <c r="J24">
        <f t="shared" si="2"/>
        <v>240.9110104036418</v>
      </c>
      <c r="K24">
        <v>0.86238859968335546</v>
      </c>
      <c r="L24" s="9">
        <f t="shared" si="3"/>
        <v>256.29421110152225</v>
      </c>
      <c r="M24">
        <f t="shared" si="4"/>
        <v>269.69684142756864</v>
      </c>
      <c r="Q24" s="11">
        <f t="shared" si="5"/>
        <v>0.93687847239177002</v>
      </c>
    </row>
    <row r="25" spans="1:17" x14ac:dyDescent="0.4">
      <c r="A25" s="3">
        <v>36</v>
      </c>
      <c r="B25" s="4">
        <v>40968.368812522793</v>
      </c>
      <c r="C25" s="4">
        <v>247.05859546402249</v>
      </c>
      <c r="D25" s="6">
        <v>59.892200000000003</v>
      </c>
      <c r="E25" s="4">
        <v>291.4654685487676</v>
      </c>
      <c r="F25" s="7">
        <f t="shared" si="0"/>
        <v>0.9685762476334705</v>
      </c>
      <c r="G25" s="3">
        <v>23.486999999999998</v>
      </c>
      <c r="H25" s="4">
        <v>217.14088391818808</v>
      </c>
      <c r="I25" s="5">
        <f t="shared" si="1"/>
        <v>0.76715601477932904</v>
      </c>
      <c r="J25">
        <f t="shared" si="2"/>
        <v>239.74236255316038</v>
      </c>
      <c r="K25">
        <v>0.85843954216151352</v>
      </c>
      <c r="L25" s="9">
        <f t="shared" si="3"/>
        <v>254.46371008327861</v>
      </c>
      <c r="M25">
        <f t="shared" si="4"/>
        <v>267.23406267742473</v>
      </c>
      <c r="Q25" s="11">
        <f t="shared" si="5"/>
        <v>0.93210036467692536</v>
      </c>
    </row>
    <row r="26" spans="1:17" x14ac:dyDescent="0.4">
      <c r="A26" s="3">
        <v>37</v>
      </c>
      <c r="B26" s="4">
        <v>42628.156740435646</v>
      </c>
      <c r="C26" s="4">
        <v>244.98773109302232</v>
      </c>
      <c r="D26" s="6">
        <v>59.893500000000003</v>
      </c>
      <c r="E26" s="4">
        <v>286.70704995512727</v>
      </c>
      <c r="F26" s="7">
        <f t="shared" si="0"/>
        <v>0.96310194359906209</v>
      </c>
      <c r="G26" s="3">
        <v>24.213999999999999</v>
      </c>
      <c r="H26" s="4">
        <v>216.70029490033897</v>
      </c>
      <c r="I26" s="5">
        <f t="shared" si="1"/>
        <v>0.76510165870648317</v>
      </c>
      <c r="J26">
        <f t="shared" si="2"/>
        <v>238.67483558711467</v>
      </c>
      <c r="K26">
        <v>0.85476570279337671</v>
      </c>
      <c r="L26" s="9">
        <f t="shared" si="3"/>
        <v>252.79461288149193</v>
      </c>
      <c r="M26">
        <f t="shared" si="4"/>
        <v>264.99117631552326</v>
      </c>
      <c r="Q26" s="11">
        <f t="shared" si="5"/>
        <v>0.92751016759866678</v>
      </c>
    </row>
    <row r="27" spans="1:17" x14ac:dyDescent="0.4">
      <c r="A27" s="3">
        <v>38</v>
      </c>
      <c r="B27" s="4">
        <v>44262.572609235947</v>
      </c>
      <c r="C27" s="4">
        <v>243.12051924618265</v>
      </c>
      <c r="D27" s="6">
        <v>59.893799999999999</v>
      </c>
      <c r="E27" s="4">
        <v>282.3682456840358</v>
      </c>
      <c r="F27" s="7">
        <f t="shared" si="0"/>
        <v>0.95745309339144713</v>
      </c>
      <c r="G27" s="3">
        <v>24.955100000000002</v>
      </c>
      <c r="H27" s="4">
        <v>216.34637409664575</v>
      </c>
      <c r="I27" s="5">
        <f t="shared" si="1"/>
        <v>0.76344418615491183</v>
      </c>
      <c r="J27">
        <f t="shared" si="2"/>
        <v>237.69677536127773</v>
      </c>
      <c r="K27">
        <v>0.85134391991342995</v>
      </c>
      <c r="L27" s="9">
        <f t="shared" si="3"/>
        <v>251.26789330782208</v>
      </c>
      <c r="M27">
        <f t="shared" si="4"/>
        <v>262.94187898146441</v>
      </c>
      <c r="Q27" s="11">
        <f t="shared" si="5"/>
        <v>0.92311170749104487</v>
      </c>
    </row>
    <row r="28" spans="1:17" x14ac:dyDescent="0.4">
      <c r="A28" s="3">
        <v>39</v>
      </c>
      <c r="B28" s="4">
        <v>45871.062177950203</v>
      </c>
      <c r="C28" s="4">
        <v>241.42984107345546</v>
      </c>
      <c r="D28" s="4">
        <v>59.883400000000002</v>
      </c>
      <c r="E28" s="4">
        <v>278.3806360157617</v>
      </c>
      <c r="F28" s="7">
        <f t="shared" si="0"/>
        <v>0.95166329613947442</v>
      </c>
      <c r="G28" s="3">
        <v>25.709700000000002</v>
      </c>
      <c r="H28" s="4">
        <v>216.06874260269836</v>
      </c>
      <c r="I28" s="5">
        <f t="shared" si="1"/>
        <v>0.76213949857312269</v>
      </c>
      <c r="J28">
        <f t="shared" si="2"/>
        <v>236.79819074740513</v>
      </c>
      <c r="K28">
        <v>0.84815305220287818</v>
      </c>
      <c r="L28" s="9">
        <f t="shared" si="3"/>
        <v>249.86730314255286</v>
      </c>
      <c r="M28">
        <f t="shared" si="4"/>
        <v>261.06376326642669</v>
      </c>
      <c r="Q28" s="11">
        <f t="shared" si="5"/>
        <v>0.91890513648897787</v>
      </c>
    </row>
    <row r="29" spans="1:17" x14ac:dyDescent="0.4">
      <c r="A29" s="3">
        <v>40</v>
      </c>
      <c r="B29" s="4">
        <v>47453.236008733504</v>
      </c>
      <c r="C29" s="4">
        <v>239.89289303985294</v>
      </c>
      <c r="D29" s="4">
        <v>59.856099999999998</v>
      </c>
      <c r="E29" s="4">
        <v>274.69191058540429</v>
      </c>
      <c r="F29" s="7">
        <f t="shared" si="0"/>
        <v>0.94576190360758394</v>
      </c>
      <c r="G29" s="3">
        <v>26.476800000000001</v>
      </c>
      <c r="H29" s="4">
        <v>215.8578080627978</v>
      </c>
      <c r="I29" s="5">
        <f t="shared" si="1"/>
        <v>0.76114561134719128</v>
      </c>
      <c r="J29">
        <f t="shared" si="2"/>
        <v>235.97047323283221</v>
      </c>
      <c r="K29">
        <v>0.84517385630986286</v>
      </c>
      <c r="L29" s="9">
        <f t="shared" si="3"/>
        <v>248.57889343809163</v>
      </c>
      <c r="M29">
        <f t="shared" si="4"/>
        <v>259.33763748450974</v>
      </c>
      <c r="Q29" s="11">
        <f t="shared" si="5"/>
        <v>0.91488792223899018</v>
      </c>
    </row>
    <row r="30" spans="1:17" x14ac:dyDescent="0.4">
      <c r="A30" s="3">
        <v>41</v>
      </c>
      <c r="B30" s="4">
        <v>49008.846301387552</v>
      </c>
      <c r="C30" s="4">
        <v>238.49034670500251</v>
      </c>
      <c r="D30" s="4">
        <v>59.81</v>
      </c>
      <c r="E30" s="4">
        <v>271.26445395896144</v>
      </c>
      <c r="F30" s="7">
        <f t="shared" si="0"/>
        <v>0.93978073411453156</v>
      </c>
      <c r="G30" s="3">
        <v>27.255700000000001</v>
      </c>
      <c r="H30" s="4">
        <v>215.70581164971182</v>
      </c>
      <c r="I30" s="5">
        <f t="shared" si="1"/>
        <v>0.76042802472615201</v>
      </c>
      <c r="J30">
        <f t="shared" si="2"/>
        <v>235.20617062024434</v>
      </c>
      <c r="K30">
        <v>0.84238884715307782</v>
      </c>
      <c r="L30" s="9">
        <f t="shared" si="3"/>
        <v>247.39063005208288</v>
      </c>
      <c r="M30">
        <f t="shared" si="4"/>
        <v>257.74698093147072</v>
      </c>
      <c r="Q30" s="11">
        <f t="shared" si="5"/>
        <v>0.91105561726254347</v>
      </c>
    </row>
    <row r="31" spans="1:17" x14ac:dyDescent="0.4">
      <c r="A31" s="3">
        <v>42</v>
      </c>
      <c r="B31" s="4">
        <v>50537.766663195078</v>
      </c>
      <c r="C31" s="4">
        <v>237.20568098731781</v>
      </c>
      <c r="D31" s="4">
        <v>59.74</v>
      </c>
      <c r="E31" s="4">
        <v>268.06054187715165</v>
      </c>
      <c r="F31" s="7">
        <f t="shared" si="0"/>
        <v>0.93373403484774287</v>
      </c>
      <c r="G31" s="3">
        <v>28.045000000000002</v>
      </c>
      <c r="H31" s="4">
        <v>215.6048702200321</v>
      </c>
      <c r="I31" s="5">
        <f t="shared" si="1"/>
        <v>0.75995082302850303</v>
      </c>
      <c r="J31">
        <f t="shared" si="2"/>
        <v>234.49880315541614</v>
      </c>
      <c r="K31">
        <v>0.83978215293138159</v>
      </c>
      <c r="L31" s="9">
        <f t="shared" si="3"/>
        <v>246.29208270503091</v>
      </c>
      <c r="M31">
        <f t="shared" si="4"/>
        <v>256.27750454543917</v>
      </c>
      <c r="Q31" s="11">
        <f t="shared" si="5"/>
        <v>0.90740245098707994</v>
      </c>
    </row>
    <row r="32" spans="1:17" x14ac:dyDescent="0.4">
      <c r="A32" s="3">
        <v>43</v>
      </c>
      <c r="B32" s="4">
        <v>52039.974460544814</v>
      </c>
      <c r="C32" s="4">
        <v>236.02464449848088</v>
      </c>
      <c r="D32" s="4">
        <v>59.64</v>
      </c>
      <c r="E32" s="4">
        <v>265.04577924199003</v>
      </c>
      <c r="F32" s="7">
        <f t="shared" si="0"/>
        <v>0.92762467012024252</v>
      </c>
      <c r="G32" s="3">
        <v>28.843599999999999</v>
      </c>
      <c r="H32" s="4">
        <v>215.54858072005808</v>
      </c>
      <c r="I32" s="5">
        <f t="shared" si="1"/>
        <v>0.75968448890314155</v>
      </c>
      <c r="J32">
        <f t="shared" si="2"/>
        <v>233.84271317889954</v>
      </c>
      <c r="K32">
        <v>0.8373393722373087</v>
      </c>
      <c r="L32" s="9">
        <f t="shared" si="3"/>
        <v>245.27417185008602</v>
      </c>
      <c r="M32">
        <f t="shared" si="4"/>
        <v>254.91679420753445</v>
      </c>
      <c r="Q32" s="11">
        <f t="shared" si="5"/>
        <v>0.90392178111470667</v>
      </c>
    </row>
    <row r="33" spans="1:17" x14ac:dyDescent="0.4">
      <c r="A33" s="3">
        <v>44</v>
      </c>
      <c r="B33" s="4">
        <v>53515.53543677881</v>
      </c>
      <c r="C33" s="4">
        <v>234.93481554941087</v>
      </c>
      <c r="D33" s="4">
        <v>59.52</v>
      </c>
      <c r="E33" s="4">
        <v>262.21523794435575</v>
      </c>
      <c r="F33" s="7">
        <f t="shared" si="0"/>
        <v>0.92150430260035432</v>
      </c>
      <c r="G33" s="3">
        <v>29.6496</v>
      </c>
      <c r="H33" s="4">
        <v>215.5300721598617</v>
      </c>
      <c r="I33" s="5">
        <f t="shared" si="1"/>
        <v>0.75959688037531403</v>
      </c>
      <c r="J33">
        <f t="shared" si="2"/>
        <v>233.23294145360126</v>
      </c>
      <c r="K33">
        <v>0.83504743762940548</v>
      </c>
      <c r="L33" s="9">
        <f t="shared" si="3"/>
        <v>244.3289613311814</v>
      </c>
      <c r="M33">
        <f t="shared" si="4"/>
        <v>253.65401931433786</v>
      </c>
      <c r="Q33" s="11">
        <f t="shared" si="5"/>
        <v>0.90060643459082734</v>
      </c>
    </row>
    <row r="34" spans="1:17" x14ac:dyDescent="0.4">
      <c r="A34" s="3">
        <v>45</v>
      </c>
      <c r="B34" s="4">
        <v>54964.590316133166</v>
      </c>
      <c r="C34" s="4">
        <v>233.92523456941561</v>
      </c>
      <c r="D34" s="4">
        <v>59.37</v>
      </c>
      <c r="E34" s="4">
        <v>259.53451601952293</v>
      </c>
      <c r="F34" s="7">
        <f t="shared" si="0"/>
        <v>0.91535351411234933</v>
      </c>
      <c r="G34" s="3">
        <v>30.461200000000002</v>
      </c>
      <c r="H34" s="4">
        <v>215.54341706878711</v>
      </c>
      <c r="I34" s="5">
        <f t="shared" si="1"/>
        <v>0.75966004899540795</v>
      </c>
      <c r="J34">
        <f t="shared" si="2"/>
        <v>232.66512486068808</v>
      </c>
      <c r="K34">
        <v>0.83289448803354582</v>
      </c>
      <c r="L34" s="9">
        <f t="shared" si="3"/>
        <v>243.44948755538513</v>
      </c>
      <c r="M34">
        <f t="shared" si="4"/>
        <v>252.47969326349482</v>
      </c>
      <c r="Q34" s="11">
        <f t="shared" si="5"/>
        <v>0.8974489626208606</v>
      </c>
    </row>
    <row r="35" spans="1:17" x14ac:dyDescent="0.4">
      <c r="A35" s="3">
        <v>46</v>
      </c>
      <c r="B35" s="4">
        <v>56387.343146170453</v>
      </c>
      <c r="C35" s="4">
        <v>232.98608866665901</v>
      </c>
      <c r="D35" s="4">
        <v>59.18</v>
      </c>
      <c r="E35" s="4">
        <v>256.97313178272327</v>
      </c>
      <c r="F35" s="7">
        <f t="shared" si="0"/>
        <v>0.90914540570763624</v>
      </c>
      <c r="G35" s="3">
        <v>31.2761</v>
      </c>
      <c r="H35" s="4">
        <v>215.58259898529286</v>
      </c>
      <c r="I35" s="5">
        <f t="shared" si="1"/>
        <v>0.75984546578466228</v>
      </c>
      <c r="J35">
        <f t="shared" si="2"/>
        <v>232.13541132015763</v>
      </c>
      <c r="K35">
        <v>0.83086975106533156</v>
      </c>
      <c r="L35" s="9">
        <f t="shared" si="3"/>
        <v>242.62961797259928</v>
      </c>
      <c r="M35">
        <f t="shared" si="4"/>
        <v>251.38547549956121</v>
      </c>
      <c r="Q35" s="11">
        <f t="shared" si="5"/>
        <v>0.89444182920061355</v>
      </c>
    </row>
    <row r="36" spans="1:17" x14ac:dyDescent="0.4">
      <c r="A36" s="3">
        <v>47</v>
      </c>
      <c r="B36" s="4">
        <v>57784.051160572082</v>
      </c>
      <c r="C36" s="4">
        <v>232.10843137803806</v>
      </c>
      <c r="D36" s="4">
        <v>58.95</v>
      </c>
      <c r="E36" s="4">
        <v>254.51839270633911</v>
      </c>
      <c r="F36" s="7">
        <f t="shared" si="0"/>
        <v>0.90288469781613978</v>
      </c>
      <c r="G36" s="3">
        <v>32.091799999999999</v>
      </c>
      <c r="H36" s="4">
        <v>215.64193745637476</v>
      </c>
      <c r="I36" s="5">
        <f t="shared" si="1"/>
        <v>0.7601261189746531</v>
      </c>
      <c r="J36">
        <f t="shared" si="2"/>
        <v>231.64038867872847</v>
      </c>
      <c r="K36">
        <v>0.82896343555834928</v>
      </c>
      <c r="L36" s="9">
        <f t="shared" si="3"/>
        <v>241.86393322253014</v>
      </c>
      <c r="M36">
        <f t="shared" si="4"/>
        <v>250.36400703911255</v>
      </c>
      <c r="Q36" s="11">
        <f t="shared" si="5"/>
        <v>0.89157754850060789</v>
      </c>
    </row>
    <row r="37" spans="1:17" x14ac:dyDescent="0.4">
      <c r="A37" s="3">
        <v>48</v>
      </c>
      <c r="B37" s="4">
        <v>59155.01597060421</v>
      </c>
      <c r="C37" s="4">
        <v>231.28392261858698</v>
      </c>
      <c r="D37" s="4">
        <v>58.68</v>
      </c>
      <c r="E37" s="4">
        <v>252.1590793880446</v>
      </c>
      <c r="F37" s="7">
        <f t="shared" si="0"/>
        <v>0.89657437388245786</v>
      </c>
      <c r="G37" s="3">
        <v>32.905000000000001</v>
      </c>
      <c r="H37" s="4">
        <v>215.71517991246776</v>
      </c>
      <c r="I37" s="5">
        <f t="shared" si="1"/>
        <v>0.7604722870127173</v>
      </c>
      <c r="J37">
        <f t="shared" si="2"/>
        <v>231.17702498768773</v>
      </c>
      <c r="K37">
        <v>0.82716663408805413</v>
      </c>
      <c r="L37" s="9">
        <f t="shared" si="3"/>
        <v>241.14762850539273</v>
      </c>
      <c r="M37">
        <f t="shared" si="4"/>
        <v>249.40877312460657</v>
      </c>
      <c r="Q37" s="11">
        <f t="shared" si="5"/>
        <v>0.88884878310445037</v>
      </c>
    </row>
    <row r="38" spans="1:17" x14ac:dyDescent="0.4">
      <c r="A38" s="3">
        <v>49</v>
      </c>
      <c r="B38" s="4">
        <v>60500.575917146678</v>
      </c>
      <c r="C38" s="4">
        <v>230.50457460667576</v>
      </c>
      <c r="D38" s="4">
        <v>58.37</v>
      </c>
      <c r="E38" s="4">
        <v>249.88524166157777</v>
      </c>
      <c r="F38" s="7">
        <f t="shared" si="0"/>
        <v>0.89021597081584602</v>
      </c>
      <c r="G38" s="3">
        <v>33.712299999999999</v>
      </c>
      <c r="H38" s="4">
        <v>215.79651354236094</v>
      </c>
      <c r="I38" s="5">
        <f t="shared" si="1"/>
        <v>0.76085637678834184</v>
      </c>
      <c r="J38">
        <f t="shared" si="2"/>
        <v>230.74261811869943</v>
      </c>
      <c r="K38">
        <v>0.82547123499186814</v>
      </c>
      <c r="L38" s="9">
        <f t="shared" si="3"/>
        <v>240.47643065322438</v>
      </c>
      <c r="M38">
        <f t="shared" si="4"/>
        <v>248.51398798419322</v>
      </c>
      <c r="Q38" s="11">
        <f t="shared" si="5"/>
        <v>0.88624841243697061</v>
      </c>
    </row>
    <row r="39" spans="1:17" x14ac:dyDescent="0.4">
      <c r="A39" s="3">
        <v>50</v>
      </c>
      <c r="B39" s="4">
        <v>61821.09943606118</v>
      </c>
      <c r="C39" s="4">
        <v>229.76248914016401</v>
      </c>
      <c r="D39" s="4">
        <v>58.01</v>
      </c>
      <c r="E39" s="4">
        <v>247.67449770047341</v>
      </c>
      <c r="F39" s="7">
        <f t="shared" si="0"/>
        <v>0.88376957861457917</v>
      </c>
      <c r="G39" s="3">
        <v>34.509300000000003</v>
      </c>
      <c r="H39" s="4">
        <v>215.87927902939055</v>
      </c>
      <c r="I39" s="5">
        <f t="shared" si="1"/>
        <v>0.76124688256800177</v>
      </c>
      <c r="J39">
        <f t="shared" si="2"/>
        <v>230.33475307423811</v>
      </c>
      <c r="K39">
        <v>0.82386984323143675</v>
      </c>
      <c r="L39" s="9">
        <f t="shared" si="3"/>
        <v>239.8465280915533</v>
      </c>
      <c r="M39">
        <f>169.19+58.01*B$59/B39</f>
        <v>247.67449770047341</v>
      </c>
      <c r="N39">
        <v>20</v>
      </c>
      <c r="Q39" s="11">
        <f t="shared" si="5"/>
        <v>0.88376957861457917</v>
      </c>
    </row>
    <row r="40" spans="1:17" x14ac:dyDescent="0.4">
      <c r="A40" s="3">
        <v>51</v>
      </c>
      <c r="B40" s="4">
        <v>63116.979308110233</v>
      </c>
      <c r="C40" s="4">
        <v>229.04956991718186</v>
      </c>
      <c r="D40" s="4">
        <v>57.59</v>
      </c>
      <c r="E40" s="4">
        <v>245.50652985619695</v>
      </c>
      <c r="F40" s="7">
        <f t="shared" si="0"/>
        <v>0.87719142336647538</v>
      </c>
      <c r="G40" s="3">
        <v>35.2911</v>
      </c>
      <c r="H40" s="4">
        <v>215.95670058704692</v>
      </c>
      <c r="I40" s="5">
        <f t="shared" si="1"/>
        <v>0.76161185848545299</v>
      </c>
      <c r="J40">
        <f t="shared" si="2"/>
        <v>229.95126566919987</v>
      </c>
      <c r="K40">
        <v>0.82235570937493019</v>
      </c>
      <c r="L40" s="9">
        <f t="shared" si="3"/>
        <v>239.25451143692385</v>
      </c>
      <c r="M40">
        <f>169.19+57.59*B$59/B40</f>
        <v>245.50652985619695</v>
      </c>
      <c r="N40">
        <v>19</v>
      </c>
      <c r="Q40" s="11">
        <f t="shared" si="5"/>
        <v>0.87719142336647538</v>
      </c>
    </row>
    <row r="41" spans="1:17" x14ac:dyDescent="0.4">
      <c r="A41" s="3">
        <v>52</v>
      </c>
      <c r="B41" s="4">
        <v>64388.627680861486</v>
      </c>
      <c r="C41" s="4">
        <v>228.35719034421075</v>
      </c>
      <c r="D41" s="4">
        <v>57.11</v>
      </c>
      <c r="E41" s="4">
        <v>243.37579125159436</v>
      </c>
      <c r="F41" s="7">
        <f t="shared" si="0"/>
        <v>0.87047604708667781</v>
      </c>
      <c r="G41" s="3">
        <v>36.051900000000003</v>
      </c>
      <c r="H41" s="4">
        <v>216.02135576297243</v>
      </c>
      <c r="I41" s="5">
        <f t="shared" si="1"/>
        <v>0.76191641765141327</v>
      </c>
      <c r="J41">
        <f t="shared" si="2"/>
        <v>229.59021151218496</v>
      </c>
      <c r="K41">
        <v>0.82092266596386865</v>
      </c>
      <c r="L41" s="9">
        <f t="shared" si="3"/>
        <v>238.69732291171516</v>
      </c>
      <c r="M41">
        <f>169.19+57.11*B$59/B41</f>
        <v>243.37579125159436</v>
      </c>
      <c r="N41">
        <v>18</v>
      </c>
      <c r="Q41" s="11">
        <f t="shared" si="5"/>
        <v>0.87047604708667781</v>
      </c>
    </row>
    <row r="42" spans="1:17" x14ac:dyDescent="0.4">
      <c r="A42" s="3">
        <v>53</v>
      </c>
      <c r="B42" s="4">
        <v>65636.471764238406</v>
      </c>
      <c r="C42" s="4">
        <v>227.67579191470975</v>
      </c>
      <c r="D42" s="4">
        <v>56.57</v>
      </c>
      <c r="E42" s="4">
        <v>241.27728894587267</v>
      </c>
      <c r="F42" s="7">
        <f t="shared" si="0"/>
        <v>0.86361770656018499</v>
      </c>
      <c r="G42" s="3">
        <v>36.784799999999997</v>
      </c>
      <c r="H42" s="4">
        <v>216.06496033968773</v>
      </c>
      <c r="I42" s="5">
        <f t="shared" si="1"/>
        <v>0.76212169719180212</v>
      </c>
      <c r="J42">
        <f t="shared" si="2"/>
        <v>229.24983941451168</v>
      </c>
      <c r="K42">
        <v>0.81956507054891081</v>
      </c>
      <c r="L42" s="9">
        <f t="shared" si="3"/>
        <v>238.17221310170137</v>
      </c>
      <c r="M42">
        <f>169.19+56.57*B$59/B42</f>
        <v>241.27728894587267</v>
      </c>
      <c r="N42">
        <v>17</v>
      </c>
      <c r="Q42" s="11">
        <f t="shared" si="5"/>
        <v>0.86361770656018499</v>
      </c>
    </row>
    <row r="43" spans="1:17" x14ac:dyDescent="0.4">
      <c r="A43" s="3">
        <v>54</v>
      </c>
      <c r="B43" s="4">
        <v>66860.950113846062</v>
      </c>
      <c r="C43" s="4">
        <v>226.99437984519255</v>
      </c>
      <c r="D43" s="4">
        <v>55.95</v>
      </c>
      <c r="E43" s="4">
        <v>239.18149808002076</v>
      </c>
      <c r="F43" s="7">
        <f t="shared" si="0"/>
        <v>0.85652433164668729</v>
      </c>
      <c r="G43" s="3">
        <v>37.481699999999996</v>
      </c>
      <c r="H43" s="4">
        <v>216.07829908107084</v>
      </c>
      <c r="I43" s="5">
        <f t="shared" si="1"/>
        <v>0.76218447328914518</v>
      </c>
      <c r="J43">
        <f t="shared" si="2"/>
        <v>228.92856851398415</v>
      </c>
      <c r="K43">
        <v>0.81827775471830566</v>
      </c>
      <c r="L43" s="9">
        <f t="shared" si="3"/>
        <v>237.67670385477254</v>
      </c>
      <c r="M43">
        <f>169.19+55.95*B$59/B43</f>
        <v>239.18149808002076</v>
      </c>
      <c r="N43">
        <v>16</v>
      </c>
      <c r="Q43" s="11">
        <f t="shared" si="5"/>
        <v>0.85652433164668729</v>
      </c>
    </row>
    <row r="44" spans="1:17" x14ac:dyDescent="0.4">
      <c r="A44" s="3">
        <v>55</v>
      </c>
      <c r="B44" s="4">
        <v>68062.509427099489</v>
      </c>
      <c r="C44" s="4">
        <v>226.2998696476179</v>
      </c>
      <c r="D44" s="4">
        <v>55.35</v>
      </c>
      <c r="E44" s="4">
        <v>237.20855633703948</v>
      </c>
      <c r="F44" s="7">
        <f t="shared" si="0"/>
        <v>0.84962293300876812</v>
      </c>
      <c r="G44" s="3">
        <v>38.133000000000003</v>
      </c>
      <c r="H44" s="4">
        <v>216.05091434146931</v>
      </c>
      <c r="I44" s="5">
        <f t="shared" si="1"/>
        <v>0.76205558271176377</v>
      </c>
      <c r="J44">
        <f t="shared" si="2"/>
        <v>228.62496852771164</v>
      </c>
      <c r="K44">
        <v>0.81705597849204259</v>
      </c>
      <c r="L44" s="8">
        <f>169.19+55.35*B59/B44</f>
        <v>237.20855633703948</v>
      </c>
      <c r="M44">
        <f>169.19+55.35*B$59/B44</f>
        <v>237.20855633703948</v>
      </c>
      <c r="N44">
        <v>15</v>
      </c>
      <c r="Q44" s="11">
        <f t="shared" si="5"/>
        <v>0.84962293300876812</v>
      </c>
    </row>
    <row r="45" spans="1:17" x14ac:dyDescent="0.4">
      <c r="A45" s="3">
        <v>56</v>
      </c>
      <c r="B45" s="4">
        <v>69241.601786706393</v>
      </c>
      <c r="C45" s="4">
        <v>225.57621799828186</v>
      </c>
      <c r="D45" s="4">
        <v>54.74</v>
      </c>
      <c r="E45" s="4">
        <v>235.31343846748007</v>
      </c>
      <c r="F45" s="7">
        <f t="shared" si="0"/>
        <v>0.84278876969237237</v>
      </c>
      <c r="G45" s="3">
        <v>38.7273</v>
      </c>
      <c r="H45" s="4">
        <v>215.9708227724085</v>
      </c>
      <c r="I45" s="5">
        <f t="shared" si="1"/>
        <v>0.76167839945450089</v>
      </c>
      <c r="J45">
        <f t="shared" si="2"/>
        <v>228.3377426507106</v>
      </c>
      <c r="K45">
        <v>0.81589538950827234</v>
      </c>
      <c r="L45" s="9">
        <f>169.19+54.74*B$59/B45</f>
        <v>235.31343846748007</v>
      </c>
      <c r="M45">
        <f>169.19+54.74*B$59/B45</f>
        <v>235.31343846748007</v>
      </c>
      <c r="N45">
        <v>15</v>
      </c>
      <c r="Q45" s="11">
        <f t="shared" si="5"/>
        <v>0.84278876969237237</v>
      </c>
    </row>
    <row r="46" spans="1:17" x14ac:dyDescent="0.4">
      <c r="A46" s="3">
        <v>57</v>
      </c>
      <c r="B46" s="4">
        <v>70398.682294367114</v>
      </c>
      <c r="C46" s="4">
        <v>224.80323890228357</v>
      </c>
      <c r="D46" s="4">
        <v>54.05</v>
      </c>
      <c r="E46" s="4">
        <v>233.40683693131376</v>
      </c>
      <c r="F46" s="7">
        <f t="shared" si="0"/>
        <v>0.83571025287293732</v>
      </c>
      <c r="G46" s="3">
        <v>39.250799999999998</v>
      </c>
      <c r="H46" s="4">
        <v>215.82389866833694</v>
      </c>
      <c r="I46" s="5">
        <f t="shared" si="1"/>
        <v>0.76098562446653906</v>
      </c>
      <c r="J46">
        <f t="shared" si="2"/>
        <v>228.06571269984588</v>
      </c>
      <c r="K46">
        <v>0.81479198648253082</v>
      </c>
      <c r="L46">
        <f>169.19+54.05*B$59/B46</f>
        <v>233.40683693131376</v>
      </c>
      <c r="M46">
        <f>169.19+54.05*B$59/B46</f>
        <v>233.40683693131376</v>
      </c>
      <c r="N46">
        <v>13</v>
      </c>
      <c r="Q46" s="11">
        <f t="shared" si="5"/>
        <v>0.83571025287293732</v>
      </c>
    </row>
    <row r="47" spans="1:17" x14ac:dyDescent="0.4">
      <c r="A47" s="3">
        <v>58</v>
      </c>
      <c r="B47" s="4">
        <v>71534.207044809009</v>
      </c>
      <c r="C47" s="4">
        <v>223.95495319684832</v>
      </c>
      <c r="D47" s="4">
        <v>53.26</v>
      </c>
      <c r="E47" s="4">
        <v>231.46376690745524</v>
      </c>
      <c r="F47" s="7">
        <f t="shared" si="0"/>
        <v>0.82828701810732364</v>
      </c>
      <c r="G47" s="3">
        <v>39.686700000000002</v>
      </c>
      <c r="H47" s="4">
        <v>215.59331027273947</v>
      </c>
      <c r="I47" s="5">
        <f t="shared" si="1"/>
        <v>0.75989614019919061</v>
      </c>
      <c r="J47">
        <f t="shared" si="2"/>
        <v>227.80780616995679</v>
      </c>
      <c r="K47">
        <v>0.81374208647244917</v>
      </c>
      <c r="L47">
        <f>169.19+53.26*B$59/B47</f>
        <v>231.46376690745524</v>
      </c>
      <c r="M47">
        <f>169.19+53.26*B$59/B47</f>
        <v>231.46376690745524</v>
      </c>
      <c r="N47">
        <v>12</v>
      </c>
      <c r="Q47" s="11">
        <f t="shared" si="5"/>
        <v>0.82828701810732364</v>
      </c>
    </row>
    <row r="48" spans="1:17" x14ac:dyDescent="0.4">
      <c r="A48" s="3">
        <v>59</v>
      </c>
      <c r="B48" s="4">
        <v>72648.631396596043</v>
      </c>
      <c r="C48" s="4">
        <v>222.99722985678829</v>
      </c>
      <c r="D48" s="4">
        <v>52.34</v>
      </c>
      <c r="E48" s="4">
        <v>229.44929177905294</v>
      </c>
      <c r="F48" s="7">
        <f t="shared" si="0"/>
        <v>0.82036841063277299</v>
      </c>
      <c r="G48" s="3">
        <v>40.014600000000002</v>
      </c>
      <c r="H48" s="4">
        <v>215.25899993928337</v>
      </c>
      <c r="I48" s="5">
        <f t="shared" si="1"/>
        <v>0.75831179452403863</v>
      </c>
      <c r="J48">
        <f t="shared" si="2"/>
        <v>227.56304492391448</v>
      </c>
      <c r="K48">
        <v>0.81274229552965926</v>
      </c>
      <c r="L48">
        <f>169.19+52.34*B$59/B48</f>
        <v>229.44929177905294</v>
      </c>
      <c r="M48">
        <f>169.19+52.34*B$59/B48</f>
        <v>229.44929177905294</v>
      </c>
      <c r="N48">
        <v>11</v>
      </c>
      <c r="Q48" s="11">
        <f t="shared" si="5"/>
        <v>0.82036841063277299</v>
      </c>
    </row>
    <row r="49" spans="1:17" x14ac:dyDescent="0.4">
      <c r="A49" s="3">
        <v>60</v>
      </c>
      <c r="B49" s="4">
        <v>73742.408501675411</v>
      </c>
      <c r="C49" s="4">
        <v>221.88432001670651</v>
      </c>
      <c r="D49" s="4">
        <v>51.26</v>
      </c>
      <c r="E49" s="4">
        <v>227.33053528334955</v>
      </c>
      <c r="F49" s="7">
        <f t="shared" si="0"/>
        <v>0.81179646543474682</v>
      </c>
      <c r="G49" s="3">
        <v>40.209000000000003</v>
      </c>
      <c r="H49" s="4">
        <v>214.79617992992982</v>
      </c>
      <c r="I49" s="5">
        <f t="shared" si="1"/>
        <v>0.75610908883001926</v>
      </c>
      <c r="J49" s="8">
        <f>169.19+51.26*B$59/B49</f>
        <v>227.33053528334955</v>
      </c>
      <c r="K49">
        <v>0.81178948236586768</v>
      </c>
      <c r="L49">
        <f>169.19+51.26*B$59/B49</f>
        <v>227.33053528334955</v>
      </c>
      <c r="M49">
        <f>169.19+51.26*B$59/B49</f>
        <v>227.33053528334955</v>
      </c>
      <c r="N49">
        <v>10</v>
      </c>
      <c r="Q49" s="11">
        <f t="shared" si="5"/>
        <v>0.81179646543474682</v>
      </c>
    </row>
    <row r="50" spans="1:17" x14ac:dyDescent="0.4">
      <c r="A50" s="3">
        <v>61</v>
      </c>
      <c r="B50" s="4">
        <v>74815.988060426782</v>
      </c>
      <c r="C50" s="4">
        <v>220.55359471748602</v>
      </c>
      <c r="D50" s="4">
        <v>49.99</v>
      </c>
      <c r="E50" s="4">
        <v>225.07644222199937</v>
      </c>
      <c r="F50" s="7">
        <f t="shared" si="0"/>
        <v>0.80240487266821114</v>
      </c>
      <c r="G50" s="3">
        <v>40.238</v>
      </c>
      <c r="H50" s="4">
        <v>214.17417007659154</v>
      </c>
      <c r="I50" s="5">
        <f t="shared" si="1"/>
        <v>0.75313176763533307</v>
      </c>
      <c r="J50" s="9">
        <f>169.19+49.99*B$59/B50</f>
        <v>225.07644222199937</v>
      </c>
      <c r="K50">
        <v>0.80241149048851834</v>
      </c>
      <c r="L50">
        <f>169.19+49.99*B$59/B50</f>
        <v>225.07644222199937</v>
      </c>
      <c r="M50">
        <f>169.19+49.99*B$59/B50</f>
        <v>225.07644222199937</v>
      </c>
      <c r="N50">
        <v>9</v>
      </c>
      <c r="Q50" s="11">
        <f t="shared" si="5"/>
        <v>0.80240487266821114</v>
      </c>
    </row>
    <row r="51" spans="1:17" x14ac:dyDescent="0.4">
      <c r="A51" s="3">
        <v>62</v>
      </c>
      <c r="B51" s="4">
        <v>75869.815273183005</v>
      </c>
      <c r="C51" s="4">
        <v>218.91723494351234</v>
      </c>
      <c r="D51" s="4">
        <v>48.49</v>
      </c>
      <c r="E51" s="4">
        <v>222.64654665669059</v>
      </c>
      <c r="F51" s="7">
        <f t="shared" si="0"/>
        <v>0.79196971314104159</v>
      </c>
      <c r="G51" s="3">
        <v>40.060200000000002</v>
      </c>
      <c r="H51" s="4">
        <v>213.35333162252746</v>
      </c>
      <c r="I51" s="5">
        <f t="shared" si="1"/>
        <v>0.74917314579201844</v>
      </c>
      <c r="J51" s="9">
        <f>169.19+48.49*B$59/B51</f>
        <v>222.64654665669059</v>
      </c>
      <c r="K51">
        <v>0.79199278579553378</v>
      </c>
      <c r="L51">
        <f>169.19+48.49*B$59/B51</f>
        <v>222.64654665669059</v>
      </c>
      <c r="M51">
        <f>169.19+48.49*B$59/B51</f>
        <v>222.64654665669059</v>
      </c>
      <c r="N51">
        <v>8</v>
      </c>
      <c r="Q51" s="11">
        <f t="shared" si="5"/>
        <v>0.79196971314104159</v>
      </c>
    </row>
    <row r="52" spans="1:17" x14ac:dyDescent="0.4">
      <c r="A52" s="3">
        <v>63</v>
      </c>
      <c r="B52" s="4">
        <v>76904.329962842152</v>
      </c>
      <c r="C52" s="4">
        <v>216.84846048769487</v>
      </c>
      <c r="D52" s="4">
        <v>46.77</v>
      </c>
      <c r="E52" s="4">
        <v>220.05678851912339</v>
      </c>
      <c r="F52" s="7">
        <f t="shared" si="0"/>
        <v>0.78049757402696462</v>
      </c>
      <c r="G52" s="3">
        <v>39.621200000000002</v>
      </c>
      <c r="H52" s="4">
        <v>212.28179391220635</v>
      </c>
      <c r="I52" s="5">
        <f t="shared" si="1"/>
        <v>0.74395534961234278</v>
      </c>
      <c r="J52" s="9">
        <f>169.19+46.77*B$59/B52</f>
        <v>220.05678851912339</v>
      </c>
      <c r="K52">
        <v>0.78051518811917153</v>
      </c>
      <c r="L52">
        <f>169.19+46.77*B$59/B52</f>
        <v>220.05678851912339</v>
      </c>
      <c r="M52">
        <f>169.19+46.77*B$59/B52</f>
        <v>220.05678851912339</v>
      </c>
      <c r="N52">
        <v>7</v>
      </c>
      <c r="Q52" s="11">
        <f t="shared" si="5"/>
        <v>0.78049757402696462</v>
      </c>
    </row>
    <row r="53" spans="1:17" x14ac:dyDescent="0.4">
      <c r="A53" s="3">
        <v>64</v>
      </c>
      <c r="B53" s="4">
        <v>77919.965846392312</v>
      </c>
      <c r="C53" s="4">
        <v>214.15729233917298</v>
      </c>
      <c r="D53" s="4">
        <v>44.77</v>
      </c>
      <c r="E53" s="4">
        <v>217.24693657206481</v>
      </c>
      <c r="F53" s="7">
        <f t="shared" si="0"/>
        <v>0.76764901694488774</v>
      </c>
      <c r="G53" s="3">
        <v>38.846899999999998</v>
      </c>
      <c r="H53" s="4">
        <v>210.88897273445042</v>
      </c>
      <c r="I53" s="5">
        <f t="shared" si="1"/>
        <v>0.7370894040141065</v>
      </c>
      <c r="J53" s="9">
        <f>169.19+44.77*B$59/B53</f>
        <v>217.24693657206481</v>
      </c>
      <c r="K53">
        <v>0.76764801954159867</v>
      </c>
      <c r="L53">
        <f>169.19+44.77*B$59/B53</f>
        <v>217.24693657206481</v>
      </c>
      <c r="M53">
        <f>169.19+44.77*B$59/B53</f>
        <v>217.24693657206481</v>
      </c>
      <c r="N53">
        <v>6</v>
      </c>
      <c r="Q53" s="11">
        <f t="shared" si="5"/>
        <v>0.76764901694488774</v>
      </c>
    </row>
    <row r="54" spans="1:17" x14ac:dyDescent="0.4">
      <c r="A54" s="3">
        <v>65</v>
      </c>
      <c r="B54" s="4">
        <v>78917.149935948793</v>
      </c>
      <c r="C54" s="4">
        <v>210.54448024374574</v>
      </c>
      <c r="D54" s="4">
        <v>42.36</v>
      </c>
      <c r="E54" s="4">
        <v>214.08544710669622</v>
      </c>
      <c r="F54" s="7">
        <f t="shared" si="0"/>
        <v>0.75270550525362134</v>
      </c>
      <c r="G54" s="3">
        <v>37.631399999999999</v>
      </c>
      <c r="H54" s="4">
        <v>209.0738179473779</v>
      </c>
      <c r="I54" s="5">
        <f t="shared" si="1"/>
        <v>0.72800238966378661</v>
      </c>
      <c r="J54" s="9">
        <f>169.19+42.36*B$59/B54</f>
        <v>214.08544710669622</v>
      </c>
      <c r="K54">
        <v>0.75271824091879425</v>
      </c>
      <c r="L54">
        <f>169.19+42.36*B$59/B54</f>
        <v>214.08544710669622</v>
      </c>
      <c r="M54">
        <f>169.19+42.36*B$59/B54</f>
        <v>214.08544710669622</v>
      </c>
      <c r="N54">
        <v>5</v>
      </c>
      <c r="Q54" s="11">
        <f t="shared" si="5"/>
        <v>0.75270550525362134</v>
      </c>
    </row>
    <row r="55" spans="1:17" x14ac:dyDescent="0.4">
      <c r="A55" s="3">
        <v>66</v>
      </c>
      <c r="B55" s="4">
        <v>79896.302052342799</v>
      </c>
      <c r="C55" s="4">
        <v>205.50452851543653</v>
      </c>
      <c r="D55" s="4">
        <v>39.369999999999997</v>
      </c>
      <c r="E55" s="4">
        <v>210.40511140393784</v>
      </c>
      <c r="F55" s="7">
        <f t="shared" si="0"/>
        <v>0.73468235643597524</v>
      </c>
      <c r="G55" s="3">
        <v>35.814500000000002</v>
      </c>
      <c r="H55" s="4">
        <v>206.68297961331808</v>
      </c>
      <c r="I55" s="5">
        <f t="shared" si="1"/>
        <v>0.71579981621822464</v>
      </c>
      <c r="J55" s="9">
        <f>169.19+39.37*B$59/B55</f>
        <v>210.40511140393784</v>
      </c>
      <c r="K55">
        <v>0.73469801584684724</v>
      </c>
      <c r="L55">
        <f>169.19+39.37*B$59/B55</f>
        <v>210.40511140393784</v>
      </c>
      <c r="M55">
        <f>169.19+39.37*B$59/B55</f>
        <v>210.40511140393784</v>
      </c>
      <c r="N55">
        <v>4</v>
      </c>
      <c r="Q55" s="11">
        <f t="shared" si="5"/>
        <v>0.73468235643597524</v>
      </c>
    </row>
    <row r="56" spans="1:17" x14ac:dyDescent="0.4">
      <c r="A56" s="3">
        <v>67</v>
      </c>
      <c r="B56" s="4">
        <v>80857.834436419915</v>
      </c>
      <c r="C56" s="4">
        <v>198.09032498572591</v>
      </c>
      <c r="D56" s="4">
        <v>35.58</v>
      </c>
      <c r="E56" s="4">
        <v>205.99455575965848</v>
      </c>
      <c r="F56" s="7">
        <f t="shared" si="0"/>
        <v>0.71223825914482786</v>
      </c>
      <c r="G56" s="3">
        <v>33.131300000000003</v>
      </c>
      <c r="H56" s="4">
        <v>203.46157892748661</v>
      </c>
      <c r="I56" s="5">
        <f t="shared" si="1"/>
        <v>0.6989556960640253</v>
      </c>
      <c r="J56" s="9">
        <f>169.19+35.58*B$59/B56</f>
        <v>205.99455575965848</v>
      </c>
      <c r="K56">
        <v>0.71221303204945674</v>
      </c>
      <c r="L56">
        <f>169.19+35.58*B$59/B56</f>
        <v>205.99455575965848</v>
      </c>
      <c r="M56">
        <f>169.19+35.58*B$59/B56</f>
        <v>205.99455575965848</v>
      </c>
      <c r="N56">
        <v>3</v>
      </c>
      <c r="Q56" s="11">
        <f t="shared" si="5"/>
        <v>0.71223825914482786</v>
      </c>
    </row>
    <row r="57" spans="1:17" x14ac:dyDescent="0.4">
      <c r="A57" s="3">
        <v>68</v>
      </c>
      <c r="B57" s="4">
        <v>81802.15144506772</v>
      </c>
      <c r="C57" s="4">
        <v>186.20266618188907</v>
      </c>
      <c r="D57" s="4">
        <v>30.51</v>
      </c>
      <c r="E57" s="4">
        <v>200.38573508521159</v>
      </c>
      <c r="F57" s="7">
        <f t="shared" si="0"/>
        <v>0.6824654494844522</v>
      </c>
      <c r="G57" s="3">
        <v>29.0745</v>
      </c>
      <c r="H57" s="4">
        <v>198.91797114831152</v>
      </c>
      <c r="I57" s="5">
        <f t="shared" si="1"/>
        <v>0.67446420417386521</v>
      </c>
      <c r="J57" s="9">
        <f>169.19+30.51*B$59/B57</f>
        <v>200.38573508521159</v>
      </c>
      <c r="K57">
        <v>0.68245935016101023</v>
      </c>
      <c r="L57">
        <f>169.19+30.51*B$59/B57</f>
        <v>200.38573508521159</v>
      </c>
      <c r="M57">
        <f>169.19+30.51*B$59/B57</f>
        <v>200.38573508521159</v>
      </c>
      <c r="N57">
        <v>2</v>
      </c>
      <c r="Q57" s="11">
        <f t="shared" si="5"/>
        <v>0.6824654494844522</v>
      </c>
    </row>
    <row r="58" spans="1:17" x14ac:dyDescent="0.4">
      <c r="A58" s="3">
        <v>69</v>
      </c>
      <c r="B58" s="4">
        <v>82729.649320608747</v>
      </c>
      <c r="C58" s="4">
        <v>164.34517751040244</v>
      </c>
      <c r="D58" s="4">
        <v>22.92</v>
      </c>
      <c r="E58" s="4">
        <v>192.36240828414643</v>
      </c>
      <c r="F58" s="7">
        <f t="shared" si="0"/>
        <v>0.63778307520919997</v>
      </c>
      <c r="G58" s="3">
        <v>22.3643</v>
      </c>
      <c r="H58" s="4">
        <v>191.80058859463944</v>
      </c>
      <c r="I58" s="5">
        <f t="shared" si="1"/>
        <v>0.6345738169327837</v>
      </c>
      <c r="J58" s="9">
        <f>169.19+22.92*B$59/B58</f>
        <v>192.36240828414643</v>
      </c>
      <c r="K58">
        <v>0.63776462213111662</v>
      </c>
      <c r="L58">
        <f>169.19+22.92*B$59/B58</f>
        <v>192.36240828414643</v>
      </c>
      <c r="M58">
        <f>169.19+22.92*B$59/B58</f>
        <v>192.36240828414643</v>
      </c>
      <c r="N58">
        <v>1</v>
      </c>
      <c r="Q58" s="11">
        <f t="shared" si="5"/>
        <v>0.63778307520919997</v>
      </c>
    </row>
    <row r="59" spans="1:17" x14ac:dyDescent="0.4">
      <c r="A59" s="3">
        <v>70</v>
      </c>
      <c r="B59" s="4">
        <v>83640.716023621455</v>
      </c>
      <c r="C59" s="4">
        <v>169.19</v>
      </c>
      <c r="D59" s="4">
        <v>0</v>
      </c>
      <c r="E59" s="4">
        <v>169.19</v>
      </c>
      <c r="F59" s="7">
        <f t="shared" si="0"/>
        <v>0.5</v>
      </c>
      <c r="G59" s="3">
        <v>0</v>
      </c>
      <c r="H59" s="4">
        <v>169.19</v>
      </c>
      <c r="I59" s="5">
        <f t="shared" si="1"/>
        <v>0.5</v>
      </c>
      <c r="J59" s="9">
        <f>169.19+0*B$59/B59</f>
        <v>169.19</v>
      </c>
      <c r="K59">
        <v>0.5</v>
      </c>
      <c r="L59">
        <f>169.19+0*B$59/B59</f>
        <v>169.19</v>
      </c>
      <c r="M59">
        <f>169.19+0*B$59/B59</f>
        <v>169.19</v>
      </c>
      <c r="N59">
        <v>0</v>
      </c>
      <c r="Q59" s="11">
        <f t="shared" si="5"/>
        <v>0.5</v>
      </c>
    </row>
  </sheetData>
  <mergeCells count="2">
    <mergeCell ref="D2:E2"/>
    <mergeCell ref="G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Fan Zhang</cp:lastModifiedBy>
  <dcterms:created xsi:type="dcterms:W3CDTF">2022-07-18T02:54:45Z</dcterms:created>
  <dcterms:modified xsi:type="dcterms:W3CDTF">2022-07-30T20:56:48Z</dcterms:modified>
</cp:coreProperties>
</file>