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-90" yWindow="-90" windowWidth="19635" windowHeight="12555"/>
  </bookViews>
  <sheets>
    <sheet name="Sakarya Ünv. Finansal BT Yöneti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2" i="1" l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2" i="1"/>
</calcChain>
</file>

<file path=xl/sharedStrings.xml><?xml version="1.0" encoding="utf-8"?>
<sst xmlns="http://schemas.openxmlformats.org/spreadsheetml/2006/main" count="297" uniqueCount="151">
  <si>
    <t>NUMARA</t>
  </si>
  <si>
    <t>AD SOYAD</t>
  </si>
  <si>
    <t>Öğretim Türü</t>
  </si>
  <si>
    <t>Grup</t>
  </si>
  <si>
    <t>1. Öğretim</t>
  </si>
  <si>
    <t>2. Öğretim</t>
  </si>
  <si>
    <t>Not</t>
  </si>
  <si>
    <t xml:space="preserve">Sunuma Gelmek </t>
  </si>
  <si>
    <t>Uygulamanın Çalışır Hali</t>
  </si>
  <si>
    <t>Markete atılması</t>
  </si>
  <si>
    <t>100 Download</t>
  </si>
  <si>
    <t>Analiz Dökümanı</t>
  </si>
  <si>
    <t>Mockup</t>
  </si>
  <si>
    <t>Test Senaryosu</t>
  </si>
  <si>
    <t>DB Diagramı</t>
  </si>
  <si>
    <t>Zamaninda Teslim</t>
  </si>
  <si>
    <t>Cloud Servis</t>
  </si>
  <si>
    <t xml:space="preserve">Source Control </t>
  </si>
  <si>
    <t>Kanaat</t>
  </si>
  <si>
    <t>MEHMET ÖZTÜRK</t>
  </si>
  <si>
    <t>SERHAN ÖZTUNA</t>
  </si>
  <si>
    <t>ELMEDİN MASHKULLI</t>
  </si>
  <si>
    <t>HARUN GÜNALTAY</t>
  </si>
  <si>
    <t>FEYZA GEZERER</t>
  </si>
  <si>
    <t>FURKAN BİÇER</t>
  </si>
  <si>
    <t>BATUHAN KANDUR</t>
  </si>
  <si>
    <t>BEKİR DURAK</t>
  </si>
  <si>
    <t>SAMET BUĞRA OKTAY</t>
  </si>
  <si>
    <t>HARUN REŞİT HEYBET</t>
  </si>
  <si>
    <t>ŞİMAL ECE KARAKÜTÜK</t>
  </si>
  <si>
    <t>HALİL ÖNSÖZ</t>
  </si>
  <si>
    <t>ABDULKADİR ABUŞ</t>
  </si>
  <si>
    <t>GÜRKAN KALKAN</t>
  </si>
  <si>
    <t>GÜLSEVİM FİDAN</t>
  </si>
  <si>
    <t>BEDRETTİN AKYÜZ</t>
  </si>
  <si>
    <t>SULAIMAN SIDDIQI</t>
  </si>
  <si>
    <t>TAREK VELAYE</t>
  </si>
  <si>
    <t>JAHANGIR KHALILBAYLI</t>
  </si>
  <si>
    <t>MEHMET EMİN MEYDAN</t>
  </si>
  <si>
    <t>ENNUR ÇITIR</t>
  </si>
  <si>
    <t>MUHAMMED ÖZDOĞAN</t>
  </si>
  <si>
    <t>SEMİH DEMİRCİ</t>
  </si>
  <si>
    <t>MERT ÖZKAYA</t>
  </si>
  <si>
    <t>KADİR ARSLAN</t>
  </si>
  <si>
    <t>ŞEHİT ŞAMİL GÖKMEN</t>
  </si>
  <si>
    <t>ALPEREN ÇİNKAYA</t>
  </si>
  <si>
    <t>MÜCAHİT YILDIRIM</t>
  </si>
  <si>
    <t>CANER KIRCI</t>
  </si>
  <si>
    <t>BUSE KARAİSMAİLOĞLU</t>
  </si>
  <si>
    <t>CİHAN GÖRKEM BAHCİVAN</t>
  </si>
  <si>
    <t>YAĞMUR DAPAKLI</t>
  </si>
  <si>
    <t>MUHAMMET FURKAN KAYIKCI</t>
  </si>
  <si>
    <t>AYŞEGÜL YILDIZ</t>
  </si>
  <si>
    <t>TAMER GÜNEŞ</t>
  </si>
  <si>
    <t>SELİM KERMAN</t>
  </si>
  <si>
    <t>AHMET ÇOLAKGİL</t>
  </si>
  <si>
    <t>ÖMER FARUK AYAS</t>
  </si>
  <si>
    <t>ZEHRA KUMAŞ</t>
  </si>
  <si>
    <t>YAĞMUR TUĞÇE KOÇ</t>
  </si>
  <si>
    <t>ÖZGE KURT</t>
  </si>
  <si>
    <t>MUSA CAN YAZICIOĞLU</t>
  </si>
  <si>
    <t>İBRAHİM KOCA</t>
  </si>
  <si>
    <t>GÜLÇİN ÇİMEN</t>
  </si>
  <si>
    <t>ENES ZEREN</t>
  </si>
  <si>
    <t>CAHİT TULUM</t>
  </si>
  <si>
    <t>HÜSEYİN CENGİZ</t>
  </si>
  <si>
    <t>SEDANUR YILMAZ</t>
  </si>
  <si>
    <t>SEMANUR BAŞ</t>
  </si>
  <si>
    <t>FATMA NUR ÇUBUKCU</t>
  </si>
  <si>
    <t>BUĞRA HAN ÖZTÜRK</t>
  </si>
  <si>
    <t>MAHMUT CANBOLAT</t>
  </si>
  <si>
    <t>ALPER KIZILBAY</t>
  </si>
  <si>
    <t>HEELA NAWABİ</t>
  </si>
  <si>
    <t>MURAT PEKUZ</t>
  </si>
  <si>
    <t>NURULLAH AYDIN</t>
  </si>
  <si>
    <t>KADİR KAYA</t>
  </si>
  <si>
    <t>MUHAMMED BİLAL KAMBUROĞLU</t>
  </si>
  <si>
    <t>SÜMEYYE ERDOĞAN</t>
  </si>
  <si>
    <t>AHMET BASKAN</t>
  </si>
  <si>
    <t>ABDÜLHAKİM MUAZ DURAN</t>
  </si>
  <si>
    <t>MUSTAFA ALP EREN KILIÇ</t>
  </si>
  <si>
    <t>ENES UĞUR</t>
  </si>
  <si>
    <t>ONUR ÖZDEN</t>
  </si>
  <si>
    <t>ABDURRAHMAN DOĞAN</t>
  </si>
  <si>
    <t>ŞÜKRÜ ŞAHİN</t>
  </si>
  <si>
    <t>ALİ FIRAT KUAS</t>
  </si>
  <si>
    <t>BARIŞ DEMİRCİ</t>
  </si>
  <si>
    <t>CİHAN DEDE</t>
  </si>
  <si>
    <t>MANSUR MAHMUTOV</t>
  </si>
  <si>
    <t>FATİH ERDOĞAN</t>
  </si>
  <si>
    <t>OĞUZHAN KARABATAK</t>
  </si>
  <si>
    <t>ALTAN SEÇKİN SOYLU</t>
  </si>
  <si>
    <t>ERKİN ÖZTÜRK</t>
  </si>
  <si>
    <t>MUHAMMED ZEKİ AKIN</t>
  </si>
  <si>
    <t>METE PERÇİN</t>
  </si>
  <si>
    <t>TAHİR DOĞAN</t>
  </si>
  <si>
    <t>MESUT CEM YILDIZ</t>
  </si>
  <si>
    <t>EREN KAYA</t>
  </si>
  <si>
    <t>BERKAN AYDIN</t>
  </si>
  <si>
    <t>ABDULLAH BAHAR</t>
  </si>
  <si>
    <t>CEM AKTAŞ</t>
  </si>
  <si>
    <t>ENES ÖZTÜRK</t>
  </si>
  <si>
    <t>İLKNUR ÖZCAN</t>
  </si>
  <si>
    <t>HAYATİ HAMZA AŞKIN</t>
  </si>
  <si>
    <t>DİLAY BOZDAĞ</t>
  </si>
  <si>
    <t>AYŞENUR ÇELİK</t>
  </si>
  <si>
    <t>RECEP EMRE GÜRDRAMA</t>
  </si>
  <si>
    <t>ŞÜKRAN BURÇAK İNEUÇU</t>
  </si>
  <si>
    <t>MELİH KÜLSOY</t>
  </si>
  <si>
    <t>İLAYDA ÖZDEMİR</t>
  </si>
  <si>
    <t>AHMET BENAN AKKAYA</t>
  </si>
  <si>
    <t>ÖMER DAĞISTANLI</t>
  </si>
  <si>
    <t>AYKHAN SADİQOV</t>
  </si>
  <si>
    <t>YAMEN SHABANKABAKIBOU</t>
  </si>
  <si>
    <t>METİN ÖZKAN</t>
  </si>
  <si>
    <t>MUSTAFA ZEREN</t>
  </si>
  <si>
    <t>YUNUS ŞEN</t>
  </si>
  <si>
    <t>HATİCE KÜBRA ESKALAN</t>
  </si>
  <si>
    <t>BATUHAN ATABEK</t>
  </si>
  <si>
    <t>NAZLICAN ÇINAR</t>
  </si>
  <si>
    <t>DOĞUKAN YILDIZ</t>
  </si>
  <si>
    <t>BURAK YILMAZ</t>
  </si>
  <si>
    <t>AYTEKİN ERLALE</t>
  </si>
  <si>
    <t>AHMET KEREM BİLİM</t>
  </si>
  <si>
    <t>ORHUN CAN</t>
  </si>
  <si>
    <t>EMRE KOCAMAN</t>
  </si>
  <si>
    <t>ZÜLEYHA MÜZENNET</t>
  </si>
  <si>
    <t>ONUR BAKAN</t>
  </si>
  <si>
    <t>ENES DURSUN</t>
  </si>
  <si>
    <t>YAREN USTA</t>
  </si>
  <si>
    <t>ŞEVVAL ARMAĞAN</t>
  </si>
  <si>
    <t>ENES KÖKTÜRK</t>
  </si>
  <si>
    <t>HÜSEYİN COŞKUN</t>
  </si>
  <si>
    <t>HAYRULLAH DEMİRTAŞ</t>
  </si>
  <si>
    <t>AHMET ÖZDİLLİ</t>
  </si>
  <si>
    <t>SÜLEYMAN FURKAN BİNAY</t>
  </si>
  <si>
    <t>CANSU BIDICI</t>
  </si>
  <si>
    <t>YİGİT KAVLAK</t>
  </si>
  <si>
    <t>HAKAN ÜSTÜNBAŞ</t>
  </si>
  <si>
    <t>MISRA ERİLMEZ</t>
  </si>
  <si>
    <t>ÖMER FARUK SARAL</t>
  </si>
  <si>
    <t>MUZAFFER KAAN YÜCE</t>
  </si>
  <si>
    <t>ÖMER SAKALLI</t>
  </si>
  <si>
    <t>MUHAMMED RECEP ÇAYLAK</t>
  </si>
  <si>
    <t>YASİN KAPLAN</t>
  </si>
  <si>
    <t>MUHAMMED ERDİNÇ</t>
  </si>
  <si>
    <t>CANER SABİTOĞULLARI</t>
  </si>
  <si>
    <t>KAZIMCAN HAS</t>
  </si>
  <si>
    <t>AHMET ARMUTCU</t>
  </si>
  <si>
    <t>ÖRNEK BİR HESAPLAMA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</si>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</sst>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10" xfId="0" applyBorder="1"/>
    <xf numFmtId="49" fontId="0" fillId="0" borderId="11" xfId="0" applyNumberFormat="1" applyBorder="1"/>
    <xf numFmtId="0" fontId="0" fillId="0" borderId="12" xfId="0" applyBorder="1"/>
    <xf numFmtId="0" fontId="0" fillId="0" borderId="12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NumberFormat="1" applyBorder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right"/>
    </xf>
    <xf numFmtId="0" fontId="0" fillId="0" borderId="0" xfId="0" applyFill="1"/>
    <xf numFmtId="0" fontId="19" fillId="0" borderId="10" xfId="0" applyFont="1" applyBorder="1" applyAlignment="1">
      <alignment wrapText="1"/>
    </xf>
    <xf numFmtId="0" fontId="0" fillId="0" borderId="10" xfId="0" applyNumberFormat="1" applyBorder="1" applyAlignment="1">
      <alignment horizontal="right"/>
    </xf>
    <xf numFmtId="0" fontId="20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wrapText="1"/>
    </xf>
    <xf numFmtId="0" fontId="21" fillId="0" borderId="10" xfId="0" applyFont="1" applyBorder="1"/>
    <xf numFmtId="0" fontId="18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18" fillId="0" borderId="13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21"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Q132" totalsRowShown="0" headerRowDxfId="20" headerRowBorderDxfId="19" tableBorderDxfId="18" totalsRowBorderDxfId="17">
  <autoFilter ref="A1:Q132">
    <filterColumn colId="1">
      <filters>
        <filter val="CANER SABİTOĞULLARI"/>
        <filter val="İLAYDA ÖZDEMİR"/>
        <filter val="METE PERÇİN"/>
        <filter val="YAĞMUR DAPAKLI"/>
      </filters>
    </filterColumn>
  </autoFilter>
  <sortState ref="A2:Q102">
    <sortCondition ref="D1:D102"/>
  </sortState>
  <tableColumns count="17">
    <tableColumn id="1" name="NUMARA" dataDxfId="16"/>
    <tableColumn id="2" name="AD SOYAD" dataDxfId="15"/>
    <tableColumn id="3" name="Öğretim Türü" dataDxfId="14"/>
    <tableColumn id="4" name="Grup" dataDxfId="13"/>
    <tableColumn id="5" name="Not" dataDxfId="12">
      <calculatedColumnFormula>10*Table2[[#This Row],[Sunuma Gelmek ]]+Table2[[#This Row],[Source Control ]]*7.5+12.5*Table2[[#This Row],[Uygulamanın Çalışır Hali]]+Table2[[#This Row],[Markete atılması]]*7.5+Table2[[#This Row],[100 Download]]*5+Table2[[#This Row],[Cloud Servis]]*7.5+Table2[[#This Row],[Analiz Dökümanı]]*5+Table2[[#This Row],[Mockup]]*5+Table2[[#This Row],[Test Senaryosu]]*5+Table2[[#This Row],[Kanaat]]*2.5+Table2[[#This Row],[Zamaninda Teslim]]*5+Table2[[#This Row],[DB Diagramı]]*5</calculatedColumnFormula>
    </tableColumn>
    <tableColumn id="16" name="Zamaninda Teslim" dataDxfId="11"/>
    <tableColumn id="6" name="Sunuma Gelmek " dataDxfId="10"/>
    <tableColumn id="7" name="Source Control " dataDxfId="9"/>
    <tableColumn id="8" name="Uygulamanın Çalışır Hali" dataDxfId="8"/>
    <tableColumn id="9" name="Markete atılması" dataDxfId="7"/>
    <tableColumn id="10" name="100 Download" dataDxfId="6"/>
    <tableColumn id="11" name="Cloud Servis" dataDxfId="5"/>
    <tableColumn id="12" name="Analiz Dökümanı" dataDxfId="4"/>
    <tableColumn id="13" name="Mockup" dataDxfId="3"/>
    <tableColumn id="14" name="Test Senaryosu" dataDxfId="2"/>
    <tableColumn id="17" name="DB Diagramı" dataDxfId="1"/>
    <tableColumn id="15" name="Kana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2"/>
  <sheetViews>
    <sheetView tabSelected="1" zoomScale="112" zoomScaleNormal="112" zoomScalePageLayoutView="180" workbookViewId="0">
      <pane ySplit="1" topLeftCell="A2" activePane="bottomLeft" state="frozen"/>
      <selection pane="bottomLeft" activeCell="P78" sqref="P78"/>
    </sheetView>
  </sheetViews>
  <sheetFormatPr defaultColWidth="8.85546875" defaultRowHeight="14.25" customHeight="1" x14ac:dyDescent="0.25"/>
  <cols>
    <col min="1" max="1" width="14.28515625" style="1" hidden="1" customWidth="1"/>
    <col min="2" max="2" width="20.42578125" customWidth="1"/>
    <col min="3" max="3" width="14" hidden="1" customWidth="1"/>
    <col min="4" max="4" width="6.140625" style="8" hidden="1" customWidth="1"/>
    <col min="5" max="5" width="7.42578125" hidden="1" customWidth="1"/>
    <col min="6" max="6" width="14.28515625" style="10" customWidth="1"/>
    <col min="7" max="7" width="8.5703125" style="10" bestFit="1" customWidth="1"/>
    <col min="8" max="8" width="8.28515625" style="10" bestFit="1" customWidth="1"/>
    <col min="9" max="10" width="9" style="10" bestFit="1" customWidth="1"/>
    <col min="11" max="11" width="9.140625" style="10" bestFit="1" customWidth="1"/>
    <col min="12" max="12" width="7.140625" style="10" bestFit="1" customWidth="1"/>
    <col min="13" max="13" width="7.28515625" style="10" customWidth="1"/>
    <col min="14" max="14" width="8.7109375" style="10" bestFit="1" customWidth="1"/>
    <col min="15" max="16" width="9.140625" style="10" bestFit="1" customWidth="1"/>
    <col min="17" max="17" width="7.7109375" style="10" bestFit="1" customWidth="1"/>
  </cols>
  <sheetData>
    <row r="1" spans="1:17" s="8" customFormat="1" ht="45.75" customHeight="1" x14ac:dyDescent="0.25">
      <c r="A1" s="3" t="s">
        <v>0</v>
      </c>
      <c r="B1" s="22" t="s">
        <v>1</v>
      </c>
      <c r="C1" s="4" t="s">
        <v>2</v>
      </c>
      <c r="D1" s="6" t="s">
        <v>3</v>
      </c>
      <c r="E1" s="5" t="s">
        <v>6</v>
      </c>
      <c r="F1" s="23" t="s">
        <v>15</v>
      </c>
      <c r="G1" s="21" t="s">
        <v>7</v>
      </c>
      <c r="H1" s="21" t="s">
        <v>17</v>
      </c>
      <c r="I1" s="21" t="s">
        <v>8</v>
      </c>
      <c r="J1" s="21" t="s">
        <v>9</v>
      </c>
      <c r="K1" s="21" t="s">
        <v>10</v>
      </c>
      <c r="L1" s="21" t="s">
        <v>16</v>
      </c>
      <c r="M1" s="21" t="s">
        <v>11</v>
      </c>
      <c r="N1" s="21" t="s">
        <v>12</v>
      </c>
      <c r="O1" s="21" t="s">
        <v>13</v>
      </c>
      <c r="P1" s="23" t="s">
        <v>14</v>
      </c>
      <c r="Q1" s="23" t="s">
        <v>18</v>
      </c>
    </row>
    <row r="2" spans="1:17" ht="14.25" hidden="1" customHeight="1" x14ac:dyDescent="0.25">
      <c r="A2" s="18">
        <v>1212.12112</v>
      </c>
      <c r="B2" s="19" t="s">
        <v>149</v>
      </c>
      <c r="C2" s="20" t="s">
        <v>4</v>
      </c>
      <c r="D2" s="7">
        <v>1</v>
      </c>
      <c r="E2" s="2">
        <f>10*Table2[[#This Row],[Sunuma Gelmek ]]+Table2[[#This Row],[Source Control ]]*7.5+12.5*Table2[[#This Row],[Uygulamanın Çalışır Hali]]+Table2[[#This Row],[Markete atılması]]*7.5+Table2[[#This Row],[100 Download]]*5+Table2[[#This Row],[Cloud Servis]]*7.5+Table2[[#This Row],[Analiz Dökümanı]]*5+Table2[[#This Row],[Mockup]]*5+Table2[[#This Row],[Test Senaryosu]]*5+Table2[[#This Row],[Kanaat]]*2.5+Table2[[#This Row],[Zamaninda Teslim]]*5+Table2[[#This Row],[DB Diagramı]]*5</f>
        <v>97.5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9</v>
      </c>
    </row>
    <row r="3" spans="1:17" ht="14.25" hidden="1" customHeight="1" x14ac:dyDescent="0.25">
      <c r="A3" s="16" t="str">
        <f>"1409.10037"</f>
        <v>1409.10037</v>
      </c>
      <c r="B3" s="16" t="s">
        <v>19</v>
      </c>
      <c r="C3" s="2" t="s">
        <v>4</v>
      </c>
      <c r="D3" s="7"/>
      <c r="E3" s="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hidden="1" customHeight="1" x14ac:dyDescent="0.25">
      <c r="A4" s="16" t="str">
        <f>"1409.10045"</f>
        <v>1409.10045</v>
      </c>
      <c r="B4" s="16" t="s">
        <v>20</v>
      </c>
      <c r="C4" s="2" t="s">
        <v>4</v>
      </c>
      <c r="D4" s="7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4.25" hidden="1" customHeight="1" x14ac:dyDescent="0.25">
      <c r="A5" s="16" t="str">
        <f>"1409.10074"</f>
        <v>1409.10074</v>
      </c>
      <c r="B5" s="16" t="s">
        <v>21</v>
      </c>
      <c r="C5" s="2" t="s">
        <v>4</v>
      </c>
      <c r="D5" s="7"/>
      <c r="E5" s="11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4.25" hidden="1" customHeight="1" x14ac:dyDescent="0.25">
      <c r="A6" s="16" t="str">
        <f>"1512.10028"</f>
        <v>1512.10028</v>
      </c>
      <c r="B6" s="16" t="s">
        <v>22</v>
      </c>
      <c r="C6" s="2" t="s">
        <v>4</v>
      </c>
      <c r="D6" s="7"/>
      <c r="E6" s="1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4.25" hidden="1" customHeight="1" x14ac:dyDescent="0.25">
      <c r="A7" s="16" t="str">
        <f>"1512.10046"</f>
        <v>1512.10046</v>
      </c>
      <c r="B7" s="16" t="s">
        <v>23</v>
      </c>
      <c r="C7" s="2" t="s">
        <v>4</v>
      </c>
      <c r="D7" s="13"/>
      <c r="E7" s="12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14.25" hidden="1" customHeight="1" x14ac:dyDescent="0.25">
      <c r="A8" s="16" t="str">
        <f>"1512.10049"</f>
        <v>1512.10049</v>
      </c>
      <c r="B8" s="16" t="s">
        <v>24</v>
      </c>
      <c r="C8" s="2" t="s">
        <v>4</v>
      </c>
      <c r="D8" s="7"/>
      <c r="E8" s="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4.25" hidden="1" customHeight="1" x14ac:dyDescent="0.25">
      <c r="A9" s="16" t="str">
        <f>"1512.10052"</f>
        <v>1512.10052</v>
      </c>
      <c r="B9" s="16" t="s">
        <v>25</v>
      </c>
      <c r="C9" s="2" t="s">
        <v>4</v>
      </c>
      <c r="D9" s="7"/>
      <c r="E9" s="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4.25" hidden="1" customHeight="1" x14ac:dyDescent="0.25">
      <c r="A10" s="16" t="str">
        <f>"1512.10069"</f>
        <v>1512.10069</v>
      </c>
      <c r="B10" s="16" t="s">
        <v>26</v>
      </c>
      <c r="C10" s="2" t="s">
        <v>4</v>
      </c>
      <c r="D10" s="7"/>
      <c r="E10" s="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4.25" hidden="1" customHeight="1" x14ac:dyDescent="0.25">
      <c r="A11" s="16" t="str">
        <f>"1512.10085"</f>
        <v>1512.10085</v>
      </c>
      <c r="B11" s="16" t="s">
        <v>27</v>
      </c>
      <c r="C11" s="2" t="s">
        <v>4</v>
      </c>
      <c r="D11" s="7"/>
      <c r="E11" s="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14.25" hidden="1" customHeight="1" x14ac:dyDescent="0.25">
      <c r="A12" s="16" t="str">
        <f>"1512.10090"</f>
        <v>1512.10090</v>
      </c>
      <c r="B12" s="16" t="s">
        <v>28</v>
      </c>
      <c r="C12" s="2" t="s">
        <v>4</v>
      </c>
      <c r="D12" s="7"/>
      <c r="E12" s="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4.25" hidden="1" customHeight="1" x14ac:dyDescent="0.25">
      <c r="A13" s="16" t="str">
        <f>"1512.10101"</f>
        <v>1512.10101</v>
      </c>
      <c r="B13" s="16" t="s">
        <v>29</v>
      </c>
      <c r="C13" s="2" t="s">
        <v>4</v>
      </c>
      <c r="D13" s="7"/>
      <c r="E13" s="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4.25" hidden="1" customHeight="1" x14ac:dyDescent="0.25">
      <c r="A14" s="16" t="str">
        <f>"1512.10103"</f>
        <v>1512.10103</v>
      </c>
      <c r="B14" s="16" t="s">
        <v>30</v>
      </c>
      <c r="C14" s="2" t="s">
        <v>4</v>
      </c>
      <c r="D14" s="7"/>
      <c r="E14" s="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4.25" hidden="1" customHeight="1" x14ac:dyDescent="0.25">
      <c r="A15" s="16" t="str">
        <f>"1512.10111"</f>
        <v>1512.10111</v>
      </c>
      <c r="B15" s="16" t="s">
        <v>31</v>
      </c>
      <c r="C15" s="2" t="s">
        <v>4</v>
      </c>
      <c r="D15" s="7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4.25" hidden="1" customHeight="1" x14ac:dyDescent="0.25">
      <c r="A16" s="16" t="str">
        <f>"1512.10125"</f>
        <v>1512.10125</v>
      </c>
      <c r="B16" s="16" t="s">
        <v>32</v>
      </c>
      <c r="C16" s="2" t="s">
        <v>4</v>
      </c>
      <c r="D16" s="7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4.25" hidden="1" customHeight="1" x14ac:dyDescent="0.25">
      <c r="A17" s="16" t="str">
        <f>"1512.10304"</f>
        <v>1512.10304</v>
      </c>
      <c r="B17" s="16" t="s">
        <v>33</v>
      </c>
      <c r="C17" s="2" t="s">
        <v>4</v>
      </c>
      <c r="D17" s="7"/>
      <c r="E17" s="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4.25" hidden="1" customHeight="1" x14ac:dyDescent="0.25">
      <c r="A18" s="16" t="str">
        <f>"1512.10307"</f>
        <v>1512.10307</v>
      </c>
      <c r="B18" s="16" t="s">
        <v>34</v>
      </c>
      <c r="C18" s="2" t="s">
        <v>4</v>
      </c>
      <c r="D18" s="7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4.25" hidden="1" customHeight="1" x14ac:dyDescent="0.25">
      <c r="A19" s="16" t="str">
        <f>"1512.10553"</f>
        <v>1512.10553</v>
      </c>
      <c r="B19" s="16" t="s">
        <v>35</v>
      </c>
      <c r="C19" s="2" t="s">
        <v>4</v>
      </c>
      <c r="D19" s="7"/>
      <c r="E19" s="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4.25" hidden="1" customHeight="1" x14ac:dyDescent="0.25">
      <c r="A20" s="16" t="str">
        <f>"1512.10560"</f>
        <v>1512.10560</v>
      </c>
      <c r="B20" s="16" t="s">
        <v>36</v>
      </c>
      <c r="C20" s="2" t="s">
        <v>4</v>
      </c>
      <c r="D20" s="7"/>
      <c r="E20" s="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4.25" hidden="1" customHeight="1" x14ac:dyDescent="0.25">
      <c r="A21" s="16" t="str">
        <f>"1512.10572"</f>
        <v>1512.10572</v>
      </c>
      <c r="B21" s="16" t="s">
        <v>37</v>
      </c>
      <c r="C21" s="2" t="s">
        <v>4</v>
      </c>
      <c r="D21" s="7"/>
      <c r="E21" s="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ht="14.25" hidden="1" customHeight="1" x14ac:dyDescent="0.25">
      <c r="A22" s="16" t="str">
        <f>"1612.10007"</f>
        <v>1612.10007</v>
      </c>
      <c r="B22" s="16" t="s">
        <v>38</v>
      </c>
      <c r="C22" s="2" t="s">
        <v>4</v>
      </c>
      <c r="D22" s="7"/>
      <c r="E22" s="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ht="14.25" hidden="1" customHeight="1" x14ac:dyDescent="0.25">
      <c r="A23" s="16" t="str">
        <f>"1612.10008"</f>
        <v>1612.10008</v>
      </c>
      <c r="B23" s="16" t="s">
        <v>39</v>
      </c>
      <c r="C23" s="2" t="s">
        <v>4</v>
      </c>
      <c r="D23" s="7"/>
      <c r="E23" s="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4.25" hidden="1" customHeight="1" x14ac:dyDescent="0.25">
      <c r="A24" s="16" t="str">
        <f>"1612.10015"</f>
        <v>1612.10015</v>
      </c>
      <c r="B24" s="16" t="s">
        <v>40</v>
      </c>
      <c r="C24" s="2" t="s">
        <v>4</v>
      </c>
      <c r="D24" s="7"/>
      <c r="E24" s="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14.25" hidden="1" customHeight="1" x14ac:dyDescent="0.25">
      <c r="A25" s="16" t="str">
        <f>"1612.10026"</f>
        <v>1612.10026</v>
      </c>
      <c r="B25" s="16" t="s">
        <v>41</v>
      </c>
      <c r="C25" s="2" t="s">
        <v>4</v>
      </c>
      <c r="D25" s="7"/>
      <c r="E25" s="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14.25" hidden="1" customHeight="1" x14ac:dyDescent="0.25">
      <c r="A26" s="16" t="str">
        <f>"1612.10029"</f>
        <v>1612.10029</v>
      </c>
      <c r="B26" s="16" t="s">
        <v>42</v>
      </c>
      <c r="C26" s="2" t="s">
        <v>4</v>
      </c>
      <c r="D26" s="13"/>
      <c r="E26" s="1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14.25" hidden="1" customHeight="1" x14ac:dyDescent="0.25">
      <c r="A27" s="16" t="str">
        <f>"1612.10032"</f>
        <v>1612.10032</v>
      </c>
      <c r="B27" s="16" t="s">
        <v>43</v>
      </c>
      <c r="C27" s="2" t="s">
        <v>4</v>
      </c>
      <c r="D27" s="7"/>
      <c r="E27" s="11"/>
      <c r="F27" s="9"/>
      <c r="G27" s="14"/>
      <c r="H27" s="14"/>
      <c r="I27" s="9"/>
      <c r="J27" s="9"/>
      <c r="K27" s="9"/>
      <c r="L27" s="14"/>
      <c r="M27" s="14"/>
      <c r="N27" s="14"/>
      <c r="O27" s="14"/>
      <c r="P27" s="14"/>
      <c r="Q27" s="9"/>
    </row>
    <row r="28" spans="1:17" ht="14.25" hidden="1" customHeight="1" x14ac:dyDescent="0.25">
      <c r="A28" s="16" t="str">
        <f>"1612.10034"</f>
        <v>1612.10034</v>
      </c>
      <c r="B28" s="16" t="s">
        <v>44</v>
      </c>
      <c r="C28" s="2" t="s">
        <v>4</v>
      </c>
      <c r="D28" s="7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14.25" hidden="1" customHeight="1" x14ac:dyDescent="0.25">
      <c r="A29" s="16" t="str">
        <f>"1612.10035"</f>
        <v>1612.10035</v>
      </c>
      <c r="B29" s="16" t="s">
        <v>45</v>
      </c>
      <c r="C29" s="2" t="s">
        <v>4</v>
      </c>
      <c r="D29" s="7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14.25" hidden="1" customHeight="1" x14ac:dyDescent="0.25">
      <c r="A30" s="16" t="str">
        <f>"1612.10042"</f>
        <v>1612.10042</v>
      </c>
      <c r="B30" s="16" t="s">
        <v>46</v>
      </c>
      <c r="C30" s="2" t="s">
        <v>4</v>
      </c>
      <c r="D30" s="7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4.25" hidden="1" customHeight="1" x14ac:dyDescent="0.25">
      <c r="A31" s="16" t="str">
        <f>"1612.10044"</f>
        <v>1612.10044</v>
      </c>
      <c r="B31" s="16" t="s">
        <v>47</v>
      </c>
      <c r="C31" s="2" t="s">
        <v>4</v>
      </c>
      <c r="D31" s="7"/>
      <c r="E31" s="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t="14.25" hidden="1" customHeight="1" x14ac:dyDescent="0.25">
      <c r="A32" s="16" t="str">
        <f>"1612.10049"</f>
        <v>1612.10049</v>
      </c>
      <c r="B32" s="16" t="s">
        <v>48</v>
      </c>
      <c r="C32" s="2" t="s">
        <v>4</v>
      </c>
      <c r="D32" s="7"/>
      <c r="E32" s="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4.25" hidden="1" customHeight="1" x14ac:dyDescent="0.25">
      <c r="A33" s="16" t="str">
        <f>"1612.10055"</f>
        <v>1612.10055</v>
      </c>
      <c r="B33" s="16" t="s">
        <v>49</v>
      </c>
      <c r="C33" s="2" t="s">
        <v>4</v>
      </c>
      <c r="D33" s="7"/>
      <c r="E33" s="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4.25" customHeight="1" x14ac:dyDescent="0.25">
      <c r="A34" s="16" t="str">
        <f>"1612.10063"</f>
        <v>1612.10063</v>
      </c>
      <c r="B34" s="16" t="s">
        <v>50</v>
      </c>
      <c r="C34" s="2" t="s">
        <v>4</v>
      </c>
      <c r="D34" s="7"/>
      <c r="E34" s="11"/>
      <c r="F34" s="24"/>
      <c r="G34" s="25" t="s">
        <v>150</v>
      </c>
      <c r="H34" s="24"/>
      <c r="I34" s="24"/>
      <c r="J34" s="25" t="s">
        <v>150</v>
      </c>
      <c r="K34" s="25" t="s">
        <v>150</v>
      </c>
      <c r="L34" s="24"/>
      <c r="M34" s="24"/>
      <c r="N34" s="24"/>
      <c r="O34" s="25" t="s">
        <v>150</v>
      </c>
      <c r="P34" s="25" t="s">
        <v>150</v>
      </c>
      <c r="Q34" s="24"/>
    </row>
    <row r="35" spans="1:17" ht="14.25" hidden="1" customHeight="1" x14ac:dyDescent="0.25">
      <c r="A35" s="16" t="str">
        <f>"1612.10064"</f>
        <v>1612.10064</v>
      </c>
      <c r="B35" s="16" t="s">
        <v>51</v>
      </c>
      <c r="C35" s="2" t="s">
        <v>4</v>
      </c>
      <c r="D35" s="7"/>
      <c r="E35" s="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14.25" hidden="1" customHeight="1" x14ac:dyDescent="0.25">
      <c r="A36" s="16" t="str">
        <f>"1612.10066"</f>
        <v>1612.10066</v>
      </c>
      <c r="B36" s="16" t="s">
        <v>52</v>
      </c>
      <c r="C36" s="2" t="s">
        <v>4</v>
      </c>
      <c r="D36" s="7"/>
      <c r="E36" s="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4.25" hidden="1" customHeight="1" x14ac:dyDescent="0.25">
      <c r="A37" s="16" t="str">
        <f>"1612.10067"</f>
        <v>1612.10067</v>
      </c>
      <c r="B37" s="16" t="s">
        <v>53</v>
      </c>
      <c r="C37" s="2" t="s">
        <v>4</v>
      </c>
      <c r="D37" s="13"/>
      <c r="E37" s="12"/>
      <c r="F37" s="9"/>
      <c r="G37" s="9"/>
      <c r="H37" s="9"/>
      <c r="I37" s="14"/>
      <c r="J37" s="14"/>
      <c r="K37" s="14"/>
      <c r="L37" s="9"/>
      <c r="M37" s="9"/>
      <c r="N37" s="9"/>
      <c r="O37" s="9"/>
      <c r="P37" s="9"/>
      <c r="Q37" s="14"/>
    </row>
    <row r="38" spans="1:17" ht="14.25" hidden="1" customHeight="1" x14ac:dyDescent="0.25">
      <c r="A38" s="16" t="str">
        <f>"1612.10068"</f>
        <v>1612.10068</v>
      </c>
      <c r="B38" s="16" t="s">
        <v>54</v>
      </c>
      <c r="C38" s="2" t="s">
        <v>4</v>
      </c>
      <c r="D38" s="7"/>
      <c r="E38" s="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4.25" hidden="1" customHeight="1" x14ac:dyDescent="0.25">
      <c r="A39" s="16" t="str">
        <f>"1612.10070"</f>
        <v>1612.10070</v>
      </c>
      <c r="B39" s="16" t="s">
        <v>55</v>
      </c>
      <c r="C39" s="2" t="s">
        <v>4</v>
      </c>
      <c r="D39" s="7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4.25" hidden="1" customHeight="1" x14ac:dyDescent="0.25">
      <c r="A40" s="16" t="str">
        <f>"1612.10080"</f>
        <v>1612.10080</v>
      </c>
      <c r="B40" s="16" t="s">
        <v>56</v>
      </c>
      <c r="C40" s="2" t="s">
        <v>4</v>
      </c>
      <c r="D40" s="7"/>
      <c r="E40" s="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4.25" hidden="1" customHeight="1" x14ac:dyDescent="0.25">
      <c r="A41" s="16" t="str">
        <f>"1612.10084"</f>
        <v>1612.10084</v>
      </c>
      <c r="B41" s="16" t="s">
        <v>57</v>
      </c>
      <c r="C41" s="2" t="s">
        <v>4</v>
      </c>
      <c r="D41" s="7"/>
      <c r="E41" s="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4.25" hidden="1" customHeight="1" x14ac:dyDescent="0.25">
      <c r="A42" s="16" t="str">
        <f>"1612.10091"</f>
        <v>1612.10091</v>
      </c>
      <c r="B42" s="16" t="s">
        <v>58</v>
      </c>
      <c r="C42" s="2" t="s">
        <v>4</v>
      </c>
      <c r="D42" s="7"/>
      <c r="E42" s="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4.25" hidden="1" customHeight="1" x14ac:dyDescent="0.25">
      <c r="A43" s="16" t="str">
        <f>"1612.10095"</f>
        <v>1612.10095</v>
      </c>
      <c r="B43" s="16" t="s">
        <v>59</v>
      </c>
      <c r="C43" s="2" t="s">
        <v>4</v>
      </c>
      <c r="D43" s="7"/>
      <c r="E43" s="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ht="14.25" hidden="1" customHeight="1" x14ac:dyDescent="0.25">
      <c r="A44" s="16" t="str">
        <f>"1612.10096"</f>
        <v>1612.10096</v>
      </c>
      <c r="B44" s="16" t="s">
        <v>60</v>
      </c>
      <c r="C44" s="2" t="s">
        <v>4</v>
      </c>
      <c r="D44" s="7"/>
      <c r="E44" s="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4.25" hidden="1" customHeight="1" x14ac:dyDescent="0.25">
      <c r="A45" s="16" t="str">
        <f>"1612.10097"</f>
        <v>1612.10097</v>
      </c>
      <c r="B45" s="16" t="s">
        <v>61</v>
      </c>
      <c r="C45" s="2" t="s">
        <v>4</v>
      </c>
      <c r="D45" s="7"/>
      <c r="E45" s="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ht="14.25" hidden="1" customHeight="1" x14ac:dyDescent="0.25">
      <c r="A46" s="16" t="str">
        <f>"1612.10098"</f>
        <v>1612.10098</v>
      </c>
      <c r="B46" s="16" t="s">
        <v>62</v>
      </c>
      <c r="C46" s="2" t="s">
        <v>4</v>
      </c>
      <c r="D46" s="7"/>
      <c r="E46" s="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ht="14.25" hidden="1" customHeight="1" x14ac:dyDescent="0.25">
      <c r="A47" s="16" t="str">
        <f>"1612.10100"</f>
        <v>1612.10100</v>
      </c>
      <c r="B47" s="16" t="s">
        <v>63</v>
      </c>
      <c r="C47" s="2" t="s">
        <v>4</v>
      </c>
      <c r="D47" s="7"/>
      <c r="E47" s="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ht="14.25" hidden="1" customHeight="1" x14ac:dyDescent="0.25">
      <c r="A48" s="16" t="str">
        <f>"1612.10104"</f>
        <v>1612.10104</v>
      </c>
      <c r="B48" s="16" t="s">
        <v>64</v>
      </c>
      <c r="C48" s="2" t="s">
        <v>4</v>
      </c>
      <c r="D48" s="7"/>
      <c r="E48" s="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ht="14.25" hidden="1" customHeight="1" x14ac:dyDescent="0.25">
      <c r="A49" s="16" t="str">
        <f>"1612.10111"</f>
        <v>1612.10111</v>
      </c>
      <c r="B49" s="16" t="s">
        <v>65</v>
      </c>
      <c r="C49" s="2" t="s">
        <v>4</v>
      </c>
      <c r="D49" s="7"/>
      <c r="E49" s="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ht="14.25" hidden="1" customHeight="1" x14ac:dyDescent="0.25">
      <c r="A50" s="16" t="str">
        <f>"1612.10115"</f>
        <v>1612.10115</v>
      </c>
      <c r="B50" s="16" t="s">
        <v>66</v>
      </c>
      <c r="C50" s="2" t="s">
        <v>4</v>
      </c>
      <c r="D50" s="7"/>
      <c r="E50" s="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s="15" customFormat="1" ht="14.25" hidden="1" customHeight="1" x14ac:dyDescent="0.25">
      <c r="A51" s="16" t="str">
        <f>"1612.10378"</f>
        <v>1612.10378</v>
      </c>
      <c r="B51" s="16" t="s">
        <v>67</v>
      </c>
      <c r="C51" s="2" t="s">
        <v>4</v>
      </c>
      <c r="D51" s="13"/>
      <c r="E51" s="2"/>
      <c r="F51" s="9"/>
      <c r="G51" s="9"/>
      <c r="H51" s="9"/>
      <c r="I51" s="14"/>
      <c r="J51" s="14"/>
      <c r="K51" s="14"/>
      <c r="L51" s="9"/>
      <c r="M51" s="9"/>
      <c r="N51" s="9"/>
      <c r="O51" s="9"/>
      <c r="P51" s="9"/>
      <c r="Q51" s="14"/>
    </row>
    <row r="52" spans="1:17" s="15" customFormat="1" ht="14.25" hidden="1" customHeight="1" x14ac:dyDescent="0.25">
      <c r="A52" s="16" t="str">
        <f>"1612.10381"</f>
        <v>1612.10381</v>
      </c>
      <c r="B52" s="16" t="s">
        <v>68</v>
      </c>
      <c r="C52" s="2" t="s">
        <v>4</v>
      </c>
      <c r="D52" s="7"/>
      <c r="E52" s="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1:17" s="15" customFormat="1" ht="14.25" hidden="1" customHeight="1" x14ac:dyDescent="0.25">
      <c r="A53" s="16" t="str">
        <f>"1612.10384"</f>
        <v>1612.10384</v>
      </c>
      <c r="B53" s="16" t="s">
        <v>69</v>
      </c>
      <c r="C53" s="2" t="s">
        <v>4</v>
      </c>
      <c r="D53" s="7"/>
      <c r="E53" s="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1:17" s="15" customFormat="1" ht="14.25" hidden="1" customHeight="1" x14ac:dyDescent="0.25">
      <c r="A54" s="16" t="str">
        <f>"1612.10392"</f>
        <v>1612.10392</v>
      </c>
      <c r="B54" s="16" t="s">
        <v>70</v>
      </c>
      <c r="C54" s="2" t="s">
        <v>4</v>
      </c>
      <c r="D54" s="7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1:17" s="15" customFormat="1" ht="14.25" hidden="1" customHeight="1" x14ac:dyDescent="0.25">
      <c r="A55" s="16" t="str">
        <f>"1612.10393"</f>
        <v>1612.10393</v>
      </c>
      <c r="B55" s="16" t="s">
        <v>71</v>
      </c>
      <c r="C55" s="2" t="s">
        <v>4</v>
      </c>
      <c r="D55" s="13"/>
      <c r="E55" s="2"/>
      <c r="F55" s="9"/>
      <c r="G55" s="9"/>
      <c r="H55" s="9"/>
      <c r="I55" s="14"/>
      <c r="J55" s="14"/>
      <c r="K55" s="14"/>
      <c r="L55" s="9"/>
      <c r="M55" s="9"/>
      <c r="N55" s="9"/>
      <c r="O55" s="9"/>
      <c r="P55" s="9"/>
      <c r="Q55" s="14"/>
    </row>
    <row r="56" spans="1:17" s="15" customFormat="1" ht="14.25" hidden="1" customHeight="1" x14ac:dyDescent="0.25">
      <c r="A56" s="16" t="str">
        <f>"1612.10555"</f>
        <v>1612.10555</v>
      </c>
      <c r="B56" s="16" t="s">
        <v>72</v>
      </c>
      <c r="C56" s="2" t="s">
        <v>4</v>
      </c>
      <c r="D56" s="7"/>
      <c r="E56" s="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 s="15" customFormat="1" ht="14.25" hidden="1" customHeight="1" x14ac:dyDescent="0.25">
      <c r="A57" s="16" t="str">
        <f>"B171210375"</f>
        <v>B171210375</v>
      </c>
      <c r="B57" s="16" t="s">
        <v>73</v>
      </c>
      <c r="C57" s="2" t="s">
        <v>4</v>
      </c>
      <c r="D57" s="7"/>
      <c r="E57" s="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 s="15" customFormat="1" ht="14.25" hidden="1" customHeight="1" x14ac:dyDescent="0.25">
      <c r="A58" s="16" t="str">
        <f>"B171210376"</f>
        <v>B171210376</v>
      </c>
      <c r="B58" s="16" t="s">
        <v>74</v>
      </c>
      <c r="C58" s="2" t="s">
        <v>4</v>
      </c>
      <c r="D58" s="7"/>
      <c r="E58" s="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 ht="14.25" hidden="1" customHeight="1" x14ac:dyDescent="0.25">
      <c r="A59" s="16" t="str">
        <f>"B171210377"</f>
        <v>B171210377</v>
      </c>
      <c r="B59" s="16" t="s">
        <v>75</v>
      </c>
      <c r="C59" s="2" t="s">
        <v>4</v>
      </c>
      <c r="D59" s="7"/>
      <c r="E59" s="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ht="14.25" hidden="1" customHeight="1" x14ac:dyDescent="0.25">
      <c r="A60" s="16" t="str">
        <f>"B171210385"</f>
        <v>B171210385</v>
      </c>
      <c r="B60" s="16" t="s">
        <v>76</v>
      </c>
      <c r="C60" s="2" t="s">
        <v>4</v>
      </c>
      <c r="D60" s="7"/>
      <c r="E60" s="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ht="14.25" hidden="1" customHeight="1" x14ac:dyDescent="0.25">
      <c r="A61" s="16" t="str">
        <f>"B171210391"</f>
        <v>B171210391</v>
      </c>
      <c r="B61" s="16" t="s">
        <v>77</v>
      </c>
      <c r="C61" s="2" t="s">
        <v>4</v>
      </c>
      <c r="D61" s="13"/>
      <c r="E61" s="2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ht="14.25" hidden="1" customHeight="1" x14ac:dyDescent="0.25">
      <c r="A62" s="16" t="str">
        <f>"B171210398"</f>
        <v>B171210398</v>
      </c>
      <c r="B62" s="16" t="s">
        <v>78</v>
      </c>
      <c r="C62" s="2" t="s">
        <v>4</v>
      </c>
      <c r="D62" s="13"/>
      <c r="E62" s="2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ht="14.25" hidden="1" customHeight="1" x14ac:dyDescent="0.25">
      <c r="A63" s="16" t="str">
        <f>"B171210399"</f>
        <v>B171210399</v>
      </c>
      <c r="B63" s="16" t="s">
        <v>79</v>
      </c>
      <c r="C63" s="2" t="s">
        <v>4</v>
      </c>
      <c r="D63" s="7"/>
      <c r="E63" s="2"/>
      <c r="F63" s="14"/>
      <c r="G63" s="14"/>
      <c r="H63" s="14"/>
      <c r="I63" s="9"/>
      <c r="J63" s="9"/>
      <c r="K63" s="9"/>
      <c r="L63" s="14"/>
      <c r="M63" s="14"/>
      <c r="N63" s="14"/>
      <c r="O63" s="14"/>
      <c r="P63" s="14"/>
      <c r="Q63" s="9"/>
    </row>
    <row r="64" spans="1:17" ht="14.25" hidden="1" customHeight="1" x14ac:dyDescent="0.25">
      <c r="A64" s="16" t="str">
        <f>"B181210371"</f>
        <v>B181210371</v>
      </c>
      <c r="B64" s="16" t="s">
        <v>80</v>
      </c>
      <c r="C64" s="2" t="s">
        <v>4</v>
      </c>
      <c r="D64" s="7"/>
      <c r="E64" s="2"/>
      <c r="F64" s="14"/>
      <c r="G64" s="14"/>
      <c r="H64" s="14"/>
      <c r="I64" s="9"/>
      <c r="J64" s="9"/>
      <c r="K64" s="9"/>
      <c r="L64" s="14"/>
      <c r="M64" s="14"/>
      <c r="N64" s="14"/>
      <c r="O64" s="14"/>
      <c r="P64" s="14"/>
      <c r="Q64" s="9"/>
    </row>
    <row r="65" spans="1:17" ht="14.25" hidden="1" customHeight="1" x14ac:dyDescent="0.25">
      <c r="A65" s="16" t="str">
        <f>"B181210372"</f>
        <v>B181210372</v>
      </c>
      <c r="B65" s="16" t="s">
        <v>81</v>
      </c>
      <c r="C65" s="2" t="s">
        <v>4</v>
      </c>
      <c r="D65" s="7"/>
      <c r="E65" s="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14.25" hidden="1" customHeight="1" x14ac:dyDescent="0.25">
      <c r="A66" s="16" t="str">
        <f>"B181210373"</f>
        <v>B181210373</v>
      </c>
      <c r="B66" s="16" t="s">
        <v>82</v>
      </c>
      <c r="C66" s="2" t="s">
        <v>4</v>
      </c>
      <c r="D66" s="7"/>
      <c r="E66" s="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14.25" hidden="1" customHeight="1" x14ac:dyDescent="0.25">
      <c r="A67" s="16" t="str">
        <f>"B181210394"</f>
        <v>B181210394</v>
      </c>
      <c r="B67" s="16" t="s">
        <v>83</v>
      </c>
      <c r="C67" s="2" t="s">
        <v>4</v>
      </c>
      <c r="D67" s="7"/>
      <c r="E67" s="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14.25" hidden="1" customHeight="1" x14ac:dyDescent="0.25">
      <c r="A68" s="16" t="str">
        <f>"G1312.10028"</f>
        <v>G1312.10028</v>
      </c>
      <c r="B68" s="16" t="s">
        <v>84</v>
      </c>
      <c r="C68" s="2" t="s">
        <v>5</v>
      </c>
      <c r="D68" s="7"/>
      <c r="E68" s="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14.25" hidden="1" customHeight="1" x14ac:dyDescent="0.25">
      <c r="A69" s="16" t="str">
        <f>"G1312.10055"</f>
        <v>G1312.10055</v>
      </c>
      <c r="B69" s="16" t="s">
        <v>85</v>
      </c>
      <c r="C69" s="2" t="s">
        <v>5</v>
      </c>
      <c r="D69" s="7"/>
      <c r="E69" s="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ht="14.25" hidden="1" customHeight="1" x14ac:dyDescent="0.25">
      <c r="A70" s="16" t="str">
        <f>"G1312.10071"</f>
        <v>G1312.10071</v>
      </c>
      <c r="B70" s="16" t="s">
        <v>86</v>
      </c>
      <c r="C70" s="2" t="s">
        <v>5</v>
      </c>
      <c r="D70" s="7"/>
      <c r="E70" s="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14.25" hidden="1" customHeight="1" x14ac:dyDescent="0.25">
      <c r="A71" s="16" t="str">
        <f>"G1312.10087"</f>
        <v>G1312.10087</v>
      </c>
      <c r="B71" s="16" t="s">
        <v>87</v>
      </c>
      <c r="C71" s="2" t="s">
        <v>5</v>
      </c>
      <c r="D71" s="7"/>
      <c r="E71" s="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ht="14.25" hidden="1" customHeight="1" x14ac:dyDescent="0.25">
      <c r="A72" s="16" t="str">
        <f>"G1312.10097"</f>
        <v>G1312.10097</v>
      </c>
      <c r="B72" s="16" t="s">
        <v>88</v>
      </c>
      <c r="C72" s="2" t="s">
        <v>5</v>
      </c>
      <c r="D72" s="7"/>
      <c r="E72" s="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ht="14.25" hidden="1" customHeight="1" x14ac:dyDescent="0.25">
      <c r="A73" s="16" t="str">
        <f>"G1409.10007"</f>
        <v>G1409.10007</v>
      </c>
      <c r="B73" s="16" t="s">
        <v>89</v>
      </c>
      <c r="C73" s="2" t="s">
        <v>5</v>
      </c>
      <c r="D73" s="7"/>
      <c r="E73" s="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ht="14.25" hidden="1" customHeight="1" x14ac:dyDescent="0.25">
      <c r="A74" s="16" t="str">
        <f>"G1409.10014"</f>
        <v>G1409.10014</v>
      </c>
      <c r="B74" s="16" t="s">
        <v>90</v>
      </c>
      <c r="C74" s="2" t="s">
        <v>5</v>
      </c>
      <c r="D74" s="7"/>
      <c r="E74" s="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ht="14.25" hidden="1" customHeight="1" x14ac:dyDescent="0.25">
      <c r="A75" s="16" t="str">
        <f>"G1409.10039"</f>
        <v>G1409.10039</v>
      </c>
      <c r="B75" s="16" t="s">
        <v>91</v>
      </c>
      <c r="C75" s="2" t="s">
        <v>5</v>
      </c>
      <c r="D75" s="7"/>
      <c r="E75" s="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14.25" hidden="1" customHeight="1" x14ac:dyDescent="0.25">
      <c r="A76" s="16" t="str">
        <f>"G1409.10066"</f>
        <v>G1409.10066</v>
      </c>
      <c r="B76" s="16" t="s">
        <v>92</v>
      </c>
      <c r="C76" s="2" t="s">
        <v>5</v>
      </c>
      <c r="D76" s="7"/>
      <c r="E76" s="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ht="14.25" hidden="1" customHeight="1" x14ac:dyDescent="0.25">
      <c r="A77" s="16" t="str">
        <f>"G1412.10039"</f>
        <v>G1412.10039</v>
      </c>
      <c r="B77" s="16" t="s">
        <v>93</v>
      </c>
      <c r="C77" s="2" t="s">
        <v>5</v>
      </c>
      <c r="D77" s="7"/>
      <c r="E77" s="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ht="14.25" customHeight="1" x14ac:dyDescent="0.25">
      <c r="A78" s="16" t="str">
        <f>"G1412.10041"</f>
        <v>G1412.10041</v>
      </c>
      <c r="B78" s="16" t="s">
        <v>94</v>
      </c>
      <c r="C78" s="2" t="s">
        <v>5</v>
      </c>
      <c r="D78" s="7"/>
      <c r="E78" s="2"/>
      <c r="F78" s="24"/>
      <c r="G78" s="25" t="s">
        <v>150</v>
      </c>
      <c r="H78" s="24"/>
      <c r="I78" s="24"/>
      <c r="J78" s="24"/>
      <c r="K78" s="25" t="s">
        <v>150</v>
      </c>
      <c r="L78" s="25" t="s">
        <v>150</v>
      </c>
      <c r="M78" s="24"/>
      <c r="N78" s="24"/>
      <c r="O78" s="24"/>
      <c r="P78" s="25"/>
      <c r="Q78" s="24"/>
    </row>
    <row r="79" spans="1:17" ht="14.25" hidden="1" customHeight="1" x14ac:dyDescent="0.25">
      <c r="A79" s="16" t="str">
        <f>"G1412.10065"</f>
        <v>G1412.10065</v>
      </c>
      <c r="B79" s="16" t="s">
        <v>95</v>
      </c>
      <c r="C79" s="2" t="s">
        <v>5</v>
      </c>
      <c r="D79" s="7"/>
      <c r="E79" s="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ht="14.25" hidden="1" customHeight="1" x14ac:dyDescent="0.25">
      <c r="A80" s="16" t="str">
        <f>"G1412.10067"</f>
        <v>G1412.10067</v>
      </c>
      <c r="B80" s="16" t="s">
        <v>96</v>
      </c>
      <c r="C80" s="2" t="s">
        <v>5</v>
      </c>
      <c r="D80" s="7"/>
      <c r="E80" s="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14.25" hidden="1" customHeight="1" x14ac:dyDescent="0.25">
      <c r="A81" s="16" t="str">
        <f>"G1412.10071"</f>
        <v>G1412.10071</v>
      </c>
      <c r="B81" s="16" t="s">
        <v>97</v>
      </c>
      <c r="C81" s="2" t="s">
        <v>5</v>
      </c>
      <c r="D81" s="7"/>
      <c r="E81" s="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  <row r="82" spans="1:17" ht="14.25" hidden="1" customHeight="1" x14ac:dyDescent="0.25">
      <c r="A82" s="16" t="str">
        <f>"G1412.10086"</f>
        <v>G1412.10086</v>
      </c>
      <c r="B82" s="16" t="s">
        <v>98</v>
      </c>
      <c r="C82" s="2" t="s">
        <v>5</v>
      </c>
      <c r="D82" s="7"/>
      <c r="E82" s="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</row>
    <row r="83" spans="1:17" ht="14.25" hidden="1" customHeight="1" x14ac:dyDescent="0.25">
      <c r="A83" s="16" t="str">
        <f>"G1412.10090"</f>
        <v>G1412.10090</v>
      </c>
      <c r="B83" s="16" t="s">
        <v>99</v>
      </c>
      <c r="C83" s="2" t="s">
        <v>5</v>
      </c>
      <c r="D83" s="7"/>
      <c r="E83" s="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</row>
    <row r="84" spans="1:17" ht="14.25" hidden="1" customHeight="1" x14ac:dyDescent="0.25">
      <c r="A84" s="16" t="str">
        <f>"G1512.10017"</f>
        <v>G1512.10017</v>
      </c>
      <c r="B84" s="16" t="s">
        <v>100</v>
      </c>
      <c r="C84" s="2" t="s">
        <v>5</v>
      </c>
      <c r="D84" s="7"/>
      <c r="E84" s="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 ht="14.25" hidden="1" customHeight="1" x14ac:dyDescent="0.25">
      <c r="A85" s="16" t="str">
        <f>"G1512.10022"</f>
        <v>G1512.10022</v>
      </c>
      <c r="B85" s="16" t="s">
        <v>101</v>
      </c>
      <c r="C85" s="2" t="s">
        <v>5</v>
      </c>
      <c r="D85" s="7"/>
      <c r="E85" s="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</row>
    <row r="86" spans="1:17" ht="14.25" hidden="1" customHeight="1" x14ac:dyDescent="0.25">
      <c r="A86" s="16" t="str">
        <f>"G1512.10040"</f>
        <v>G1512.10040</v>
      </c>
      <c r="B86" s="16" t="s">
        <v>102</v>
      </c>
      <c r="C86" s="2" t="s">
        <v>5</v>
      </c>
      <c r="D86" s="7"/>
      <c r="E86" s="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 spans="1:17" ht="14.25" hidden="1" customHeight="1" x14ac:dyDescent="0.25">
      <c r="A87" s="16" t="str">
        <f>"G1512.10045"</f>
        <v>G1512.10045</v>
      </c>
      <c r="B87" s="16" t="s">
        <v>103</v>
      </c>
      <c r="C87" s="2" t="s">
        <v>5</v>
      </c>
      <c r="D87" s="7"/>
      <c r="E87" s="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</row>
    <row r="88" spans="1:17" ht="14.25" hidden="1" customHeight="1" x14ac:dyDescent="0.25">
      <c r="A88" s="16" t="str">
        <f>"G1512.10047"</f>
        <v>G1512.10047</v>
      </c>
      <c r="B88" s="16" t="s">
        <v>104</v>
      </c>
      <c r="C88" s="2" t="s">
        <v>5</v>
      </c>
      <c r="D88" s="7"/>
      <c r="E88" s="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 spans="1:17" ht="14.25" hidden="1" customHeight="1" x14ac:dyDescent="0.25">
      <c r="A89" s="16" t="str">
        <f>"G1512.10062"</f>
        <v>G1512.10062</v>
      </c>
      <c r="B89" s="16" t="s">
        <v>105</v>
      </c>
      <c r="C89" s="2" t="s">
        <v>5</v>
      </c>
      <c r="D89" s="7"/>
      <c r="E89" s="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</row>
    <row r="90" spans="1:17" ht="14.25" hidden="1" customHeight="1" x14ac:dyDescent="0.25">
      <c r="A90" s="16" t="str">
        <f>"G1512.10067"</f>
        <v>G1512.10067</v>
      </c>
      <c r="B90" s="16" t="s">
        <v>106</v>
      </c>
      <c r="C90" s="2" t="s">
        <v>5</v>
      </c>
      <c r="D90" s="7"/>
      <c r="E90" s="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 spans="1:17" ht="14.25" hidden="1" customHeight="1" x14ac:dyDescent="0.25">
      <c r="A91" s="16" t="str">
        <f>"G1512.10068"</f>
        <v>G1512.10068</v>
      </c>
      <c r="B91" s="16" t="s">
        <v>107</v>
      </c>
      <c r="C91" s="2" t="s">
        <v>5</v>
      </c>
      <c r="D91" s="7"/>
      <c r="E91" s="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 spans="1:17" ht="14.25" hidden="1" customHeight="1" x14ac:dyDescent="0.25">
      <c r="A92" s="16" t="str">
        <f>"G1512.10088"</f>
        <v>G1512.10088</v>
      </c>
      <c r="B92" s="16" t="s">
        <v>108</v>
      </c>
      <c r="C92" s="2" t="s">
        <v>5</v>
      </c>
      <c r="D92" s="7"/>
      <c r="E92" s="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4.25" customHeight="1" x14ac:dyDescent="0.25">
      <c r="A93" s="16" t="str">
        <f>"G1512.10106"</f>
        <v>G1512.10106</v>
      </c>
      <c r="B93" s="16" t="s">
        <v>109</v>
      </c>
      <c r="C93" s="2" t="s">
        <v>5</v>
      </c>
      <c r="D93" s="7"/>
      <c r="E93" s="2"/>
      <c r="F93" s="24"/>
      <c r="G93" s="25" t="s">
        <v>150</v>
      </c>
      <c r="H93" s="24"/>
      <c r="I93" s="24"/>
      <c r="J93" s="24"/>
      <c r="K93" s="24"/>
      <c r="L93" s="24"/>
      <c r="M93" s="25" t="s">
        <v>150</v>
      </c>
      <c r="N93" s="25" t="s">
        <v>150</v>
      </c>
      <c r="O93" s="24"/>
      <c r="P93" s="25" t="s">
        <v>150</v>
      </c>
      <c r="Q93" s="24"/>
    </row>
    <row r="94" spans="1:17" ht="14.25" hidden="1" customHeight="1" x14ac:dyDescent="0.25">
      <c r="A94" s="16" t="str">
        <f>"G1512.10110"</f>
        <v>G1512.10110</v>
      </c>
      <c r="B94" s="16" t="s">
        <v>110</v>
      </c>
      <c r="C94" s="2" t="s">
        <v>5</v>
      </c>
      <c r="D94" s="7"/>
      <c r="E94" s="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</row>
    <row r="95" spans="1:17" ht="14.25" hidden="1" customHeight="1" x14ac:dyDescent="0.25">
      <c r="A95" s="16" t="str">
        <f>"G1512.10113"</f>
        <v>G1512.10113</v>
      </c>
      <c r="B95" s="16" t="s">
        <v>111</v>
      </c>
      <c r="C95" s="2" t="s">
        <v>5</v>
      </c>
      <c r="D95" s="7"/>
      <c r="E95" s="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ht="14.25" hidden="1" customHeight="1" x14ac:dyDescent="0.25">
      <c r="A96" s="16" t="str">
        <f>"G1512.10552"</f>
        <v>G1512.10552</v>
      </c>
      <c r="B96" s="16" t="s">
        <v>112</v>
      </c>
      <c r="C96" s="2" t="s">
        <v>5</v>
      </c>
      <c r="D96" s="7"/>
      <c r="E96" s="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ht="14.25" hidden="1" customHeight="1" x14ac:dyDescent="0.25">
      <c r="A97" s="16" t="str">
        <f>"G1512.10571"</f>
        <v>G1512.10571</v>
      </c>
      <c r="B97" s="16" t="s">
        <v>113</v>
      </c>
      <c r="C97" s="2" t="s">
        <v>5</v>
      </c>
      <c r="D97" s="13"/>
      <c r="E97" s="2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ht="14.25" hidden="1" customHeight="1" x14ac:dyDescent="0.25">
      <c r="A98" s="16" t="str">
        <f>"G1612.10007"</f>
        <v>G1612.10007</v>
      </c>
      <c r="B98" s="16" t="s">
        <v>114</v>
      </c>
      <c r="C98" s="2" t="s">
        <v>5</v>
      </c>
      <c r="D98" s="7"/>
      <c r="E98" s="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ht="14.25" hidden="1" customHeight="1" x14ac:dyDescent="0.25">
      <c r="A99" s="16" t="str">
        <f>"G1612.10008"</f>
        <v>G1612.10008</v>
      </c>
      <c r="B99" s="16" t="s">
        <v>115</v>
      </c>
      <c r="C99" s="2" t="s">
        <v>5</v>
      </c>
      <c r="D99" s="7"/>
      <c r="E99" s="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ht="14.25" hidden="1" customHeight="1" x14ac:dyDescent="0.25">
      <c r="A100" s="16" t="str">
        <f>"G1612.10011"</f>
        <v>G1612.10011</v>
      </c>
      <c r="B100" s="16" t="s">
        <v>116</v>
      </c>
      <c r="C100" s="2" t="s">
        <v>5</v>
      </c>
      <c r="D100" s="7"/>
      <c r="E100" s="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4.25" hidden="1" customHeight="1" x14ac:dyDescent="0.25">
      <c r="A101" s="16" t="str">
        <f>"G1612.10015"</f>
        <v>G1612.10015</v>
      </c>
      <c r="B101" s="16" t="s">
        <v>117</v>
      </c>
      <c r="C101" s="2" t="s">
        <v>5</v>
      </c>
      <c r="D101" s="7"/>
      <c r="E101" s="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4.25" hidden="1" customHeight="1" x14ac:dyDescent="0.25">
      <c r="A102" s="16" t="str">
        <f>"G1612.10016"</f>
        <v>G1612.10016</v>
      </c>
      <c r="B102" s="16" t="s">
        <v>118</v>
      </c>
      <c r="C102" s="2" t="s">
        <v>5</v>
      </c>
      <c r="D102" s="7"/>
      <c r="E102" s="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4.25" hidden="1" customHeight="1" x14ac:dyDescent="0.25">
      <c r="A103" s="16" t="str">
        <f>"G1612.10017"</f>
        <v>G1612.10017</v>
      </c>
      <c r="B103" s="16" t="s">
        <v>119</v>
      </c>
      <c r="C103" s="2" t="s">
        <v>5</v>
      </c>
      <c r="D103" s="7"/>
      <c r="E103" s="11"/>
      <c r="F103" s="1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4.25" hidden="1" customHeight="1" x14ac:dyDescent="0.25">
      <c r="A104" s="16" t="str">
        <f>"G1612.10018"</f>
        <v>G1612.10018</v>
      </c>
      <c r="B104" s="16" t="s">
        <v>120</v>
      </c>
      <c r="C104" s="2" t="s">
        <v>5</v>
      </c>
      <c r="D104" s="7"/>
      <c r="E104" s="11"/>
      <c r="F104" s="1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ht="14.25" hidden="1" customHeight="1" x14ac:dyDescent="0.25">
      <c r="A105" s="16" t="str">
        <f>"G1612.10020"</f>
        <v>G1612.10020</v>
      </c>
      <c r="B105" s="16" t="s">
        <v>121</v>
      </c>
      <c r="C105" s="2" t="s">
        <v>5</v>
      </c>
      <c r="D105" s="7"/>
      <c r="E105" s="11"/>
      <c r="F105" s="1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</row>
    <row r="106" spans="1:17" ht="14.25" hidden="1" customHeight="1" x14ac:dyDescent="0.25">
      <c r="A106" s="16" t="str">
        <f>"G1612.10027"</f>
        <v>G1612.10027</v>
      </c>
      <c r="B106" s="16" t="s">
        <v>122</v>
      </c>
      <c r="C106" s="2" t="s">
        <v>5</v>
      </c>
      <c r="D106" s="7"/>
      <c r="E106" s="11"/>
      <c r="F106" s="1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ht="14.25" hidden="1" customHeight="1" x14ac:dyDescent="0.25">
      <c r="A107" s="16" t="str">
        <f>"G1612.10031"</f>
        <v>G1612.10031</v>
      </c>
      <c r="B107" s="16" t="s">
        <v>123</v>
      </c>
      <c r="C107" s="2" t="s">
        <v>5</v>
      </c>
      <c r="D107" s="7"/>
      <c r="E107" s="11"/>
      <c r="F107" s="1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</row>
    <row r="108" spans="1:17" ht="14.25" hidden="1" customHeight="1" x14ac:dyDescent="0.25">
      <c r="A108" s="16" t="str">
        <f>"G1612.10036"</f>
        <v>G1612.10036</v>
      </c>
      <c r="B108" s="16" t="s">
        <v>124</v>
      </c>
      <c r="C108" s="2" t="s">
        <v>5</v>
      </c>
      <c r="D108" s="7"/>
      <c r="E108" s="11"/>
      <c r="F108" s="1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4.25" hidden="1" customHeight="1" x14ac:dyDescent="0.25">
      <c r="A109" s="16" t="str">
        <f>"G1612.10037"</f>
        <v>G1612.10037</v>
      </c>
      <c r="B109" s="16" t="s">
        <v>125</v>
      </c>
      <c r="C109" s="2" t="s">
        <v>5</v>
      </c>
      <c r="D109" s="7"/>
      <c r="E109" s="11"/>
      <c r="F109" s="1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4.25" hidden="1" customHeight="1" x14ac:dyDescent="0.25">
      <c r="A110" s="16" t="str">
        <f>"G1612.10040"</f>
        <v>G1612.10040</v>
      </c>
      <c r="B110" s="16" t="s">
        <v>126</v>
      </c>
      <c r="C110" s="2" t="s">
        <v>5</v>
      </c>
      <c r="D110" s="7"/>
      <c r="E110" s="11"/>
      <c r="F110" s="1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4.25" hidden="1" customHeight="1" x14ac:dyDescent="0.25">
      <c r="A111" s="16" t="str">
        <f>"G1612.10044"</f>
        <v>G1612.10044</v>
      </c>
      <c r="B111" s="16" t="s">
        <v>127</v>
      </c>
      <c r="C111" s="2" t="s">
        <v>5</v>
      </c>
      <c r="D111" s="7"/>
      <c r="E111" s="11"/>
      <c r="F111" s="1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4.25" hidden="1" customHeight="1" x14ac:dyDescent="0.25">
      <c r="A112" s="16" t="str">
        <f>"G1612.10048"</f>
        <v>G1612.10048</v>
      </c>
      <c r="B112" s="16" t="s">
        <v>128</v>
      </c>
      <c r="C112" s="2" t="s">
        <v>5</v>
      </c>
      <c r="D112" s="7"/>
      <c r="E112" s="11"/>
      <c r="F112" s="1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4.25" hidden="1" customHeight="1" x14ac:dyDescent="0.25">
      <c r="A113" s="16" t="str">
        <f>"G1612.10057"</f>
        <v>G1612.10057</v>
      </c>
      <c r="B113" s="16" t="s">
        <v>129</v>
      </c>
      <c r="C113" s="2" t="s">
        <v>5</v>
      </c>
      <c r="D113" s="7"/>
      <c r="E113" s="11"/>
      <c r="F113" s="1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4.25" hidden="1" customHeight="1" x14ac:dyDescent="0.25">
      <c r="A114" s="16" t="str">
        <f>"G1612.10059"</f>
        <v>G1612.10059</v>
      </c>
      <c r="B114" s="16" t="s">
        <v>130</v>
      </c>
      <c r="C114" s="2" t="s">
        <v>5</v>
      </c>
      <c r="D114" s="7"/>
      <c r="E114" s="11"/>
      <c r="F114" s="1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4.25" hidden="1" customHeight="1" x14ac:dyDescent="0.25">
      <c r="A115" s="16" t="str">
        <f>"G1612.10064"</f>
        <v>G1612.10064</v>
      </c>
      <c r="B115" s="16" t="s">
        <v>131</v>
      </c>
      <c r="C115" s="2" t="s">
        <v>5</v>
      </c>
      <c r="D115" s="7"/>
      <c r="E115" s="11"/>
      <c r="F115" s="1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4.25" hidden="1" customHeight="1" x14ac:dyDescent="0.25">
      <c r="A116" s="16" t="str">
        <f>"G1612.10067"</f>
        <v>G1612.10067</v>
      </c>
      <c r="B116" s="16" t="s">
        <v>132</v>
      </c>
      <c r="C116" s="2" t="s">
        <v>5</v>
      </c>
      <c r="D116" s="7"/>
      <c r="E116" s="11"/>
      <c r="F116" s="1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4.25" hidden="1" customHeight="1" x14ac:dyDescent="0.25">
      <c r="A117" s="16" t="str">
        <f>"G1612.10070"</f>
        <v>G1612.10070</v>
      </c>
      <c r="B117" s="16" t="s">
        <v>133</v>
      </c>
      <c r="C117" s="2" t="s">
        <v>5</v>
      </c>
      <c r="D117" s="7"/>
      <c r="E117" s="11"/>
      <c r="F117" s="1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4.25" hidden="1" customHeight="1" x14ac:dyDescent="0.25">
      <c r="A118" s="16" t="str">
        <f>"G1612.10072"</f>
        <v>G1612.10072</v>
      </c>
      <c r="B118" s="16" t="s">
        <v>134</v>
      </c>
      <c r="C118" s="2" t="s">
        <v>5</v>
      </c>
      <c r="D118" s="7"/>
      <c r="E118" s="11"/>
      <c r="F118" s="1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4.25" hidden="1" customHeight="1" x14ac:dyDescent="0.25">
      <c r="A119" s="16" t="str">
        <f>"G1612.10077"</f>
        <v>G1612.10077</v>
      </c>
      <c r="B119" s="16" t="s">
        <v>135</v>
      </c>
      <c r="C119" s="2" t="s">
        <v>5</v>
      </c>
      <c r="D119" s="7"/>
      <c r="E119" s="11"/>
      <c r="F119" s="1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4.25" hidden="1" customHeight="1" x14ac:dyDescent="0.25">
      <c r="A120" s="16" t="str">
        <f>"G1612.10080"</f>
        <v>G1612.10080</v>
      </c>
      <c r="B120" s="16" t="s">
        <v>136</v>
      </c>
      <c r="C120" s="2" t="s">
        <v>5</v>
      </c>
      <c r="D120" s="7"/>
      <c r="E120" s="11"/>
      <c r="F120" s="1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4.25" hidden="1" customHeight="1" x14ac:dyDescent="0.25">
      <c r="A121" s="16" t="str">
        <f>"G1612.10088"</f>
        <v>G1612.10088</v>
      </c>
      <c r="B121" s="16" t="s">
        <v>137</v>
      </c>
      <c r="C121" s="2" t="s">
        <v>5</v>
      </c>
      <c r="D121" s="7"/>
      <c r="E121" s="11"/>
      <c r="F121" s="1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4.25" hidden="1" customHeight="1" x14ac:dyDescent="0.25">
      <c r="A122" s="16" t="str">
        <f>"G1612.10091"</f>
        <v>G1612.10091</v>
      </c>
      <c r="B122" s="16" t="s">
        <v>138</v>
      </c>
      <c r="C122" s="2" t="s">
        <v>5</v>
      </c>
      <c r="D122" s="7"/>
      <c r="E122" s="11"/>
      <c r="F122" s="1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4.25" hidden="1" customHeight="1" x14ac:dyDescent="0.25">
      <c r="A123" s="16" t="str">
        <f>"G1612.10095"</f>
        <v>G1612.10095</v>
      </c>
      <c r="B123" s="16" t="s">
        <v>139</v>
      </c>
      <c r="C123" s="2" t="s">
        <v>5</v>
      </c>
      <c r="D123" s="7"/>
      <c r="E123" s="11"/>
      <c r="F123" s="1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4.25" hidden="1" customHeight="1" x14ac:dyDescent="0.25">
      <c r="A124" s="16" t="str">
        <f>"G1612.10097"</f>
        <v>G1612.10097</v>
      </c>
      <c r="B124" s="16" t="s">
        <v>140</v>
      </c>
      <c r="C124" s="2" t="s">
        <v>5</v>
      </c>
      <c r="D124" s="7"/>
      <c r="E124" s="11"/>
      <c r="F124" s="1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4.25" hidden="1" customHeight="1" x14ac:dyDescent="0.25">
      <c r="A125" s="16" t="str">
        <f>"G1612.10106"</f>
        <v>G1612.10106</v>
      </c>
      <c r="B125" s="16" t="s">
        <v>141</v>
      </c>
      <c r="C125" s="2" t="s">
        <v>5</v>
      </c>
      <c r="D125" s="7"/>
      <c r="E125" s="11"/>
      <c r="F125" s="1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4.25" hidden="1" customHeight="1" x14ac:dyDescent="0.25">
      <c r="A126" s="16" t="str">
        <f>"G1612.10107"</f>
        <v>G1612.10107</v>
      </c>
      <c r="B126" s="16" t="s">
        <v>142</v>
      </c>
      <c r="C126" s="2" t="s">
        <v>5</v>
      </c>
      <c r="D126" s="7"/>
      <c r="E126" s="11"/>
      <c r="F126" s="1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4.25" hidden="1" customHeight="1" x14ac:dyDescent="0.25">
      <c r="A127" s="16" t="str">
        <f>"G1612.10110"</f>
        <v>G1612.10110</v>
      </c>
      <c r="B127" s="16" t="s">
        <v>143</v>
      </c>
      <c r="C127" s="2" t="s">
        <v>5</v>
      </c>
      <c r="D127" s="7"/>
      <c r="E127" s="11"/>
      <c r="F127" s="1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4.25" hidden="1" customHeight="1" x14ac:dyDescent="0.25">
      <c r="A128" s="16" t="str">
        <f>"G1612.10301"</f>
        <v>G1612.10301</v>
      </c>
      <c r="B128" s="16" t="s">
        <v>144</v>
      </c>
      <c r="C128" s="2" t="s">
        <v>5</v>
      </c>
      <c r="D128" s="7"/>
      <c r="E128" s="11"/>
      <c r="F128" s="1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4.25" hidden="1" customHeight="1" x14ac:dyDescent="0.25">
      <c r="A129" s="16" t="str">
        <f>"G1612.10307"</f>
        <v>G1612.10307</v>
      </c>
      <c r="B129" s="16" t="s">
        <v>145</v>
      </c>
      <c r="C129" s="2" t="s">
        <v>5</v>
      </c>
      <c r="D129" s="7"/>
      <c r="E129" s="11"/>
      <c r="F129" s="1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4.25" customHeight="1" x14ac:dyDescent="0.25">
      <c r="A130" s="16" t="str">
        <f>"G1612.10310"</f>
        <v>G1612.10310</v>
      </c>
      <c r="B130" s="16" t="s">
        <v>146</v>
      </c>
      <c r="C130" s="2" t="s">
        <v>5</v>
      </c>
      <c r="D130" s="7"/>
      <c r="E130" s="11"/>
      <c r="F130" s="25" t="s">
        <v>150</v>
      </c>
      <c r="G130" s="25" t="s">
        <v>150</v>
      </c>
      <c r="H130" s="25" t="s">
        <v>150</v>
      </c>
      <c r="I130" s="25" t="s">
        <v>150</v>
      </c>
      <c r="J130" s="24"/>
      <c r="K130" s="24"/>
      <c r="L130" s="24"/>
      <c r="M130" s="24"/>
      <c r="N130" s="25" t="s">
        <v>150</v>
      </c>
      <c r="O130" s="25" t="s">
        <v>150</v>
      </c>
      <c r="P130" s="24"/>
      <c r="Q130" s="24"/>
    </row>
    <row r="131" spans="1:17" ht="14.25" hidden="1" customHeight="1" x14ac:dyDescent="0.25">
      <c r="A131" s="16" t="str">
        <f>"g1612.10383"</f>
        <v>g1612.10383</v>
      </c>
      <c r="B131" s="16" t="s">
        <v>147</v>
      </c>
      <c r="C131" s="2" t="s">
        <v>5</v>
      </c>
      <c r="D131" s="7"/>
      <c r="E131" s="11"/>
      <c r="F131" s="1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4.25" hidden="1" customHeight="1" x14ac:dyDescent="0.25">
      <c r="A132" s="16" t="str">
        <f>"G171210351"</f>
        <v>G171210351</v>
      </c>
      <c r="B132" s="16" t="s">
        <v>148</v>
      </c>
      <c r="C132" s="2" t="s">
        <v>5</v>
      </c>
      <c r="D132" s="7"/>
      <c r="E132" s="11"/>
      <c r="F132" s="1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</sheetData>
  <sortState ref="A2:D65">
    <sortCondition ref="D54"/>
  </sortState>
  <pageMargins left="0.25" right="0.25" top="0.75" bottom="0.75" header="0.3" footer="0.3"/>
  <pageSetup paperSize="9" scale="95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Sakarya Ünv. Finansal BT Yöneti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Ökkeş Emin BALÇIÇEK / Kuveyt Türk - AR-GE ve Kurumsal Mimari Müdürlüğü</dc:creator>
  <cp:lastModifiedBy>pc</cp:lastModifiedBy>
  <cp:lastPrinted>2016-10-19T14:37:55Z</cp:lastPrinted>
  <dcterms:created xsi:type="dcterms:W3CDTF">2016-10-13T08:50:09Z</dcterms:created>
  <dcterms:modified xsi:type="dcterms:W3CDTF">2019-11-25T19:09:17Z</dcterms:modified>
</cp:coreProperties>
</file>