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s" sheetId="1" r:id="rId3"/>
    <sheet state="visible" name="Lookups" sheetId="2" r:id="rId4"/>
    <sheet state="visible" name="Links  Info" sheetId="3" r:id="rId5"/>
  </sheets>
  <definedNames>
    <definedName name="Fixed_strokeWidth">Lookups!$B$7</definedName>
    <definedName name="ZipCode_LongitudeDefault">Lookups!$J$16</definedName>
    <definedName name="Fixed_areaSize">Lookups!$B$5</definedName>
    <definedName name="minAreaSize">Lookups!$B$8</definedName>
    <definedName name="AgeGroup_ColorDefault">Lookups!$F$7</definedName>
    <definedName name="maxAreaSize">Lookups!$B$9</definedName>
    <definedName name="Fixed_StrokeColor">Lookups!$B$4</definedName>
    <definedName name="Fixed_label">Lookups!$B$10</definedName>
    <definedName name="FavoriteActivity_ColorLookup">Lookups!$C$2:$D$6</definedName>
    <definedName name="AgeGroup_ColorLookup">Lookups!$E$2:$F$6</definedName>
    <definedName name="ZipCode_LongitudeLookup">Lookups!$I$2:$J$15</definedName>
    <definedName name="ZipCode_LatitudeLookup">Lookups!$G$2:$H$15</definedName>
    <definedName name="ZipCode_LatitudeDefault">Lookups!$H$16</definedName>
    <definedName name="FactoriteActivity_ColorDefault">Lookups!$D$7</definedName>
    <definedName name="Fixed_Color">Lookups!$B$3</definedName>
  </definedNames>
  <calcPr/>
</workbook>
</file>

<file path=xl/sharedStrings.xml><?xml version="1.0" encoding="utf-8"?>
<sst xmlns="http://schemas.openxmlformats.org/spreadsheetml/2006/main" count="588" uniqueCount="69">
  <si>
    <t>Fixed</t>
  </si>
  <si>
    <t>ID</t>
  </si>
  <si>
    <t>Links</t>
  </si>
  <si>
    <t>Fixed Value</t>
  </si>
  <si>
    <t>Favorite Activity</t>
  </si>
  <si>
    <t>Favorite Activity$$color</t>
  </si>
  <si>
    <t>Age Group</t>
  </si>
  <si>
    <t>Age Group$$color</t>
  </si>
  <si>
    <t>Zip Code</t>
  </si>
  <si>
    <t>Zip Code$$latitude</t>
  </si>
  <si>
    <t>Zip Code$$longitude</t>
  </si>
  <si>
    <t>shape</t>
  </si>
  <si>
    <t>Shape</t>
  </si>
  <si>
    <t>Color</t>
  </si>
  <si>
    <t>Time</t>
  </si>
  <si>
    <t>Height</t>
  </si>
  <si>
    <t>circle</t>
  </si>
  <si>
    <t>Sports</t>
  </si>
  <si>
    <t>#1b9e77</t>
  </si>
  <si>
    <t>Kid</t>
  </si>
  <si>
    <t>#a6cee3</t>
  </si>
  <si>
    <t>color</t>
  </si>
  <si>
    <t>#000000</t>
  </si>
  <si>
    <t>Time$$areaSize</t>
  </si>
  <si>
    <t>Cooking</t>
  </si>
  <si>
    <t>Height$$areaSize</t>
  </si>
  <si>
    <t>#d95f02</t>
  </si>
  <si>
    <t>Pre-Teen</t>
  </si>
  <si>
    <t>#1f78b4</t>
  </si>
  <si>
    <t>Fixed$$color</t>
  </si>
  <si>
    <t>Fixed$$strokeColor</t>
  </si>
  <si>
    <t>Fixed$$areaSize</t>
  </si>
  <si>
    <t>strokeColor</t>
  </si>
  <si>
    <t>Fixed$$strokeWidth</t>
  </si>
  <si>
    <t>Art</t>
  </si>
  <si>
    <t>#7570b3</t>
  </si>
  <si>
    <t>Teen</t>
  </si>
  <si>
    <t>#b2df8a</t>
  </si>
  <si>
    <t>star</t>
  </si>
  <si>
    <t>#55D4D2</t>
  </si>
  <si>
    <t>Gaming</t>
  </si>
  <si>
    <t>Adult</t>
  </si>
  <si>
    <t>areaSize</t>
  </si>
  <si>
    <t>#e7298a</t>
  </si>
  <si>
    <t>#33a02c</t>
  </si>
  <si>
    <t>fontSize</t>
  </si>
  <si>
    <t>Other</t>
  </si>
  <si>
    <t>#66a61e</t>
  </si>
  <si>
    <t>Retired</t>
  </si>
  <si>
    <t>#fb9a99</t>
  </si>
  <si>
    <t>strokeWidth</t>
  </si>
  <si>
    <t>#e6ab02</t>
  </si>
  <si>
    <t>#e31a1c</t>
  </si>
  <si>
    <t>minAreaSize</t>
  </si>
  <si>
    <t>maxAreaSize</t>
  </si>
  <si>
    <t>label</t>
  </si>
  <si>
    <t>triangle-up</t>
  </si>
  <si>
    <t>#0707D2</t>
  </si>
  <si>
    <t>#8E1BCE</t>
  </si>
  <si>
    <t>cross</t>
  </si>
  <si>
    <t>#9B180F</t>
  </si>
  <si>
    <t>diamond</t>
  </si>
  <si>
    <t>#33820D</t>
  </si>
  <si>
    <t>#D372D2</t>
  </si>
  <si>
    <t>#D3D406</t>
  </si>
  <si>
    <t>#D30706</t>
  </si>
  <si>
    <t>#D36E44</t>
  </si>
  <si>
    <t>square</t>
  </si>
  <si>
    <t>#D39827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</si>
</sst>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u/>
      <color rgb="FF0000FF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71"/>
    <col customWidth="1" min="11" max="11" width="23.14"/>
    <col customWidth="1" min="12" max="12" width="19.71"/>
    <col customWidth="1" min="13" max="13" width="16.57"/>
    <col customWidth="1" min="14" max="14" width="18.0"/>
    <col customWidth="1" min="17" max="17" width="17.14"/>
    <col customWidth="1" min="18" max="18" width="15.57"/>
    <col customWidth="1" min="19" max="19" width="17.57"/>
  </cols>
  <sheetData>
    <row r="1">
      <c r="A1" s="3" t="s">
        <v>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3" t="s">
        <v>6</v>
      </c>
      <c r="H1" s="5" t="s">
        <v>8</v>
      </c>
      <c r="I1" s="1" t="s">
        <v>23</v>
      </c>
      <c r="J1" s="1" t="s">
        <v>25</v>
      </c>
      <c r="K1" s="1" t="s">
        <v>5</v>
      </c>
      <c r="L1" s="1" t="s">
        <v>7</v>
      </c>
      <c r="M1" s="1" t="s">
        <v>9</v>
      </c>
      <c r="N1" s="1" t="s">
        <v>10</v>
      </c>
      <c r="O1" s="1" t="s">
        <v>0</v>
      </c>
      <c r="P1" s="1" t="s">
        <v>29</v>
      </c>
      <c r="Q1" s="1" t="s">
        <v>30</v>
      </c>
      <c r="R1" s="1" t="s">
        <v>31</v>
      </c>
      <c r="S1" s="1" t="s">
        <v>33</v>
      </c>
      <c r="T1" s="2"/>
      <c r="U1" s="2"/>
      <c r="V1" s="2"/>
      <c r="W1" s="2"/>
      <c r="X1" s="2"/>
      <c r="Y1" s="2"/>
      <c r="Z1" s="2"/>
    </row>
    <row r="2">
      <c r="A2" s="4">
        <v>182.0</v>
      </c>
      <c r="B2" s="4" t="s">
        <v>38</v>
      </c>
      <c r="C2" s="4" t="s">
        <v>39</v>
      </c>
      <c r="D2" s="4">
        <v>1.62</v>
      </c>
      <c r="E2" s="4">
        <v>67.0</v>
      </c>
      <c r="F2" s="4" t="s">
        <v>40</v>
      </c>
      <c r="G2" s="4" t="s">
        <v>41</v>
      </c>
      <c r="H2" s="6">
        <v>45245.0</v>
      </c>
      <c r="I2">
        <f>ROUND(minAreaSize+(D2/MAX(D$2:D$136)*maxAreaSize), 2)</f>
        <v>163.04</v>
      </c>
      <c r="J2">
        <f>ROUND(minAreaSize+(E2/MAX(D$2:E$136)*maxAreaSize), 2)</f>
        <v>448.96</v>
      </c>
      <c r="K2" t="str">
        <f>IFERROR(LOOKUP(F2, FavoriteActivity_ColorLookup), FactoriteActivity_ColorDefault)</f>
        <v>#e7298a</v>
      </c>
      <c r="L2" t="str">
        <f>IFERROR(LOOKUP(G2, AgeGroup_ColorLookup), AgeGroup_ColorDefault)</f>
        <v>#e31a1c</v>
      </c>
      <c r="M2" s="9">
        <f>IFERROR(LOOKUP(H2, ZipCode_LatitudeLookup), ZipCode_LatitudeDefault)</f>
        <v>39.0688</v>
      </c>
      <c r="N2">
        <f>IFERROR(LOOKUP(H2, ZipCode_LongitudeLookup), ZipCode_LongitudeDefault)</f>
        <v>-84.2802</v>
      </c>
      <c r="O2" t="str">
        <f>Fixed_label</f>
        <v>Fixed</v>
      </c>
      <c r="P2" t="str">
        <f>Fixed_Color</f>
        <v>#000000</v>
      </c>
      <c r="Q2" t="str">
        <f>Fixed_StrokeColor</f>
        <v>#000000</v>
      </c>
      <c r="R2">
        <f>Fixed_areaSize</f>
        <v>125</v>
      </c>
      <c r="S2">
        <f>Fixed_strokeWidth</f>
        <v>1.5</v>
      </c>
    </row>
    <row r="3">
      <c r="A3" s="4">
        <v>181.0</v>
      </c>
      <c r="B3" s="4" t="s">
        <v>56</v>
      </c>
      <c r="C3" s="4" t="s">
        <v>57</v>
      </c>
      <c r="D3" s="4">
        <v>1.65</v>
      </c>
      <c r="E3" s="4">
        <v>70.0</v>
      </c>
      <c r="F3" s="4" t="s">
        <v>40</v>
      </c>
      <c r="G3" s="4" t="s">
        <v>41</v>
      </c>
      <c r="H3" s="6">
        <v>47403.0</v>
      </c>
      <c r="I3">
        <f>ROUND(minAreaSize+(D3/MAX(D$2:D$136)*maxAreaSize), 2)</f>
        <v>164.2</v>
      </c>
      <c r="J3">
        <f>ROUND(minAreaSize+(E3/MAX(D$2:E$136)*maxAreaSize), 2)</f>
        <v>464.58</v>
      </c>
      <c r="K3" t="str">
        <f>IFERROR(LOOKUP(F3, FavoriteActivity_ColorLookup), FactoriteActivity_ColorDefault)</f>
        <v>#e7298a</v>
      </c>
      <c r="L3" t="str">
        <f>IFERROR(LOOKUP(G3, AgeGroup_ColorLookup), AgeGroup_ColorDefault)</f>
        <v>#e31a1c</v>
      </c>
      <c r="M3" s="9">
        <f>IFERROR(LOOKUP(H3, ZipCode_LatitudeLookup), ZipCode_LatitudeDefault)</f>
        <v>39.1263</v>
      </c>
      <c r="N3">
        <f>IFERROR(LOOKUP(H3, ZipCode_LongitudeLookup), ZipCode_LongitudeDefault)</f>
        <v>-86.5769</v>
      </c>
      <c r="O3" t="str">
        <f>Fixed_label</f>
        <v>Fixed</v>
      </c>
      <c r="P3" t="str">
        <f>Fixed_Color</f>
        <v>#000000</v>
      </c>
      <c r="Q3" t="str">
        <f>Fixed_StrokeColor</f>
        <v>#000000</v>
      </c>
      <c r="R3">
        <f>Fixed_areaSize</f>
        <v>125</v>
      </c>
      <c r="S3">
        <f>Fixed_strokeWidth</f>
        <v>1.5</v>
      </c>
    </row>
    <row r="4">
      <c r="A4" s="4">
        <v>180.0</v>
      </c>
      <c r="B4" s="4" t="s">
        <v>38</v>
      </c>
      <c r="C4" s="4" t="s">
        <v>57</v>
      </c>
      <c r="D4" s="4">
        <v>1.26</v>
      </c>
      <c r="E4" s="4">
        <v>57.0</v>
      </c>
      <c r="F4" s="4" t="s">
        <v>17</v>
      </c>
      <c r="G4" s="4" t="s">
        <v>19</v>
      </c>
      <c r="H4" s="6">
        <v>47401.0</v>
      </c>
      <c r="I4">
        <f>ROUND(minAreaSize+(D4/MAX(D$2:D$136)*maxAreaSize), 2)</f>
        <v>149.03</v>
      </c>
      <c r="J4">
        <f>ROUND(minAreaSize+(E4/MAX(D$2:E$136)*maxAreaSize), 2)</f>
        <v>396.88</v>
      </c>
      <c r="K4" t="str">
        <f>IFERROR(LOOKUP(F4, FavoriteActivity_ColorLookup), FactoriteActivity_ColorDefault)</f>
        <v>#66a61e</v>
      </c>
      <c r="L4" t="str">
        <f>IFERROR(LOOKUP(G4, AgeGroup_ColorLookup), AgeGroup_ColorDefault)</f>
        <v>#a6cee3</v>
      </c>
      <c r="M4" s="9">
        <f>IFERROR(LOOKUP(H4, ZipCode_LatitudeLookup), ZipCode_LatitudeDefault)</f>
        <v>39.1401</v>
      </c>
      <c r="N4">
        <f>IFERROR(LOOKUP(H4, ZipCode_LongitudeLookup), ZipCode_LongitudeDefault)</f>
        <v>-86.5083</v>
      </c>
      <c r="O4" t="str">
        <f>Fixed_label</f>
        <v>Fixed</v>
      </c>
      <c r="P4" t="str">
        <f>Fixed_Color</f>
        <v>#000000</v>
      </c>
      <c r="Q4" t="str">
        <f>Fixed_StrokeColor</f>
        <v>#000000</v>
      </c>
      <c r="R4">
        <f>Fixed_areaSize</f>
        <v>125</v>
      </c>
      <c r="S4">
        <f>Fixed_strokeWidth</f>
        <v>1.5</v>
      </c>
    </row>
    <row r="5">
      <c r="A5" s="4">
        <v>179.0</v>
      </c>
      <c r="C5" s="4" t="s">
        <v>57</v>
      </c>
      <c r="D5" s="4">
        <v>5.03</v>
      </c>
      <c r="E5" s="4">
        <v>36.0</v>
      </c>
      <c r="F5" s="4" t="s">
        <v>17</v>
      </c>
      <c r="G5" s="4" t="s">
        <v>19</v>
      </c>
      <c r="H5" s="6">
        <v>47401.0</v>
      </c>
      <c r="I5">
        <f>ROUND(minAreaSize+(D5/MAX(D$2:D$136)*maxAreaSize), 2)</f>
        <v>295.72</v>
      </c>
      <c r="J5">
        <f>ROUND(minAreaSize+(E5/MAX(D$2:E$136)*maxAreaSize), 2)</f>
        <v>287.5</v>
      </c>
      <c r="K5" t="str">
        <f>IFERROR(LOOKUP(F5, FavoriteActivity_ColorLookup), FactoriteActivity_ColorDefault)</f>
        <v>#66a61e</v>
      </c>
      <c r="L5" t="str">
        <f>IFERROR(LOOKUP(G5, AgeGroup_ColorLookup), AgeGroup_ColorDefault)</f>
        <v>#a6cee3</v>
      </c>
      <c r="M5" s="9">
        <f>IFERROR(LOOKUP(H5, ZipCode_LatitudeLookup), ZipCode_LatitudeDefault)</f>
        <v>39.1401</v>
      </c>
      <c r="N5">
        <f>IFERROR(LOOKUP(H5, ZipCode_LongitudeLookup), ZipCode_LongitudeDefault)</f>
        <v>-86.5083</v>
      </c>
      <c r="O5" t="str">
        <f>Fixed_label</f>
        <v>Fixed</v>
      </c>
      <c r="P5" t="str">
        <f>Fixed_Color</f>
        <v>#000000</v>
      </c>
      <c r="Q5" t="str">
        <f>Fixed_StrokeColor</f>
        <v>#000000</v>
      </c>
      <c r="R5">
        <f>Fixed_areaSize</f>
        <v>125</v>
      </c>
      <c r="S5">
        <f>Fixed_strokeWidth</f>
        <v>1.5</v>
      </c>
    </row>
    <row r="6">
      <c r="A6" s="4">
        <v>178.0</v>
      </c>
      <c r="B6" s="4" t="s">
        <v>56</v>
      </c>
      <c r="C6" s="4" t="s">
        <v>58</v>
      </c>
      <c r="D6" s="4">
        <v>1.85</v>
      </c>
      <c r="E6" s="4">
        <v>66.0</v>
      </c>
      <c r="F6" s="4" t="s">
        <v>34</v>
      </c>
      <c r="G6" s="4" t="s">
        <v>41</v>
      </c>
      <c r="H6" s="6">
        <v>47401.0</v>
      </c>
      <c r="I6">
        <f>ROUND(minAreaSize+(D6/MAX(D$2:D$136)*maxAreaSize), 2)</f>
        <v>171.98</v>
      </c>
      <c r="J6">
        <f>ROUND(minAreaSize+(E6/MAX(D$2:E$136)*maxAreaSize), 2)</f>
        <v>443.75</v>
      </c>
      <c r="K6" t="str">
        <f>IFERROR(LOOKUP(F6, FavoriteActivity_ColorLookup), FactoriteActivity_ColorDefault)</f>
        <v>#7570b3</v>
      </c>
      <c r="L6" t="str">
        <f>IFERROR(LOOKUP(G6, AgeGroup_ColorLookup), AgeGroup_ColorDefault)</f>
        <v>#e31a1c</v>
      </c>
      <c r="M6" s="9">
        <f>IFERROR(LOOKUP(H6, ZipCode_LatitudeLookup), ZipCode_LatitudeDefault)</f>
        <v>39.1401</v>
      </c>
      <c r="N6">
        <f>IFERROR(LOOKUP(H6, ZipCode_LongitudeLookup), ZipCode_LongitudeDefault)</f>
        <v>-86.5083</v>
      </c>
      <c r="O6" t="str">
        <f>Fixed_label</f>
        <v>Fixed</v>
      </c>
      <c r="P6" t="str">
        <f>Fixed_Color</f>
        <v>#000000</v>
      </c>
      <c r="Q6" t="str">
        <f>Fixed_StrokeColor</f>
        <v>#000000</v>
      </c>
      <c r="R6">
        <f>Fixed_areaSize</f>
        <v>125</v>
      </c>
      <c r="S6">
        <f>Fixed_strokeWidth</f>
        <v>1.5</v>
      </c>
    </row>
    <row r="7">
      <c r="A7" s="4">
        <v>177.0</v>
      </c>
      <c r="B7" s="4" t="s">
        <v>59</v>
      </c>
      <c r="C7" s="4" t="s">
        <v>60</v>
      </c>
      <c r="D7" s="4">
        <v>1.91</v>
      </c>
      <c r="E7" s="4">
        <v>59.0</v>
      </c>
      <c r="F7" s="4" t="s">
        <v>24</v>
      </c>
      <c r="G7" s="4" t="s">
        <v>41</v>
      </c>
      <c r="H7" s="6">
        <v>99205.0</v>
      </c>
      <c r="I7">
        <f>ROUND(minAreaSize+(D7/MAX(D$2:D$136)*maxAreaSize), 2)</f>
        <v>174.32</v>
      </c>
      <c r="J7">
        <f>ROUND(minAreaSize+(E7/MAX(D$2:E$136)*maxAreaSize), 2)</f>
        <v>407.29</v>
      </c>
      <c r="K7" t="str">
        <f>IFERROR(LOOKUP(F7, FavoriteActivity_ColorLookup), FactoriteActivity_ColorDefault)</f>
        <v>#7570b3</v>
      </c>
      <c r="L7" t="str">
        <f>IFERROR(LOOKUP(G7, AgeGroup_ColorLookup), AgeGroup_ColorDefault)</f>
        <v>#e31a1c</v>
      </c>
      <c r="M7" s="9">
        <f>IFERROR(LOOKUP(H7, ZipCode_LatitudeLookup), ZipCode_LatitudeDefault)</f>
        <v>47.6964</v>
      </c>
      <c r="N7">
        <f>IFERROR(LOOKUP(H7, ZipCode_LongitudeLookup), ZipCode_LongitudeDefault)</f>
        <v>-117.4399</v>
      </c>
      <c r="O7" t="str">
        <f>Fixed_label</f>
        <v>Fixed</v>
      </c>
      <c r="P7" t="str">
        <f>Fixed_Color</f>
        <v>#000000</v>
      </c>
      <c r="Q7" t="str">
        <f>Fixed_StrokeColor</f>
        <v>#000000</v>
      </c>
      <c r="R7">
        <f>Fixed_areaSize</f>
        <v>125</v>
      </c>
      <c r="S7">
        <f>Fixed_strokeWidth</f>
        <v>1.5</v>
      </c>
    </row>
    <row r="8">
      <c r="A8" s="4">
        <v>176.0</v>
      </c>
      <c r="B8" s="4" t="s">
        <v>59</v>
      </c>
      <c r="C8" s="4" t="s">
        <v>60</v>
      </c>
      <c r="E8" s="4">
        <v>59.0</v>
      </c>
      <c r="F8" s="4" t="s">
        <v>24</v>
      </c>
      <c r="G8" s="4" t="s">
        <v>41</v>
      </c>
      <c r="H8" s="6">
        <v>99205.0</v>
      </c>
      <c r="I8">
        <f>ROUND(minAreaSize+(D8/MAX(D$2:D$136)*maxAreaSize), 2)</f>
        <v>100</v>
      </c>
      <c r="J8">
        <f>ROUND(minAreaSize+(E8/MAX(D$2:E$136)*maxAreaSize), 2)</f>
        <v>407.29</v>
      </c>
      <c r="K8" t="str">
        <f>IFERROR(LOOKUP(F8, FavoriteActivity_ColorLookup), FactoriteActivity_ColorDefault)</f>
        <v>#7570b3</v>
      </c>
      <c r="L8" t="str">
        <f>IFERROR(LOOKUP(G8, AgeGroup_ColorLookup), AgeGroup_ColorDefault)</f>
        <v>#e31a1c</v>
      </c>
      <c r="M8" s="9">
        <f>IFERROR(LOOKUP(H8, ZipCode_LatitudeLookup), ZipCode_LatitudeDefault)</f>
        <v>47.6964</v>
      </c>
      <c r="N8">
        <f>IFERROR(LOOKUP(H8, ZipCode_LongitudeLookup), ZipCode_LongitudeDefault)</f>
        <v>-117.4399</v>
      </c>
      <c r="O8" t="str">
        <f>Fixed_label</f>
        <v>Fixed</v>
      </c>
      <c r="P8" t="str">
        <f>Fixed_Color</f>
        <v>#000000</v>
      </c>
      <c r="Q8" t="str">
        <f>Fixed_StrokeColor</f>
        <v>#000000</v>
      </c>
      <c r="R8">
        <f>Fixed_areaSize</f>
        <v>125</v>
      </c>
      <c r="S8">
        <f>Fixed_strokeWidth</f>
        <v>1.5</v>
      </c>
    </row>
    <row r="9">
      <c r="A9" s="4">
        <v>175.0</v>
      </c>
      <c r="B9" s="4" t="s">
        <v>61</v>
      </c>
      <c r="C9" s="4" t="s">
        <v>57</v>
      </c>
      <c r="E9" s="4">
        <v>36.0</v>
      </c>
      <c r="F9" s="4" t="s">
        <v>46</v>
      </c>
      <c r="G9" s="4" t="s">
        <v>19</v>
      </c>
      <c r="H9" s="6">
        <v>47401.0</v>
      </c>
      <c r="I9">
        <f>ROUND(minAreaSize+(D9/MAX(D$2:D$136)*maxAreaSize), 2)</f>
        <v>100</v>
      </c>
      <c r="J9">
        <f>ROUND(minAreaSize+(E9/MAX(D$2:E$136)*maxAreaSize), 2)</f>
        <v>287.5</v>
      </c>
      <c r="K9" t="str">
        <f>IFERROR(LOOKUP(F9, FavoriteActivity_ColorLookup), FactoriteActivity_ColorDefault)</f>
        <v>#66a61e</v>
      </c>
      <c r="L9" t="str">
        <f>IFERROR(LOOKUP(G9, AgeGroup_ColorLookup), AgeGroup_ColorDefault)</f>
        <v>#a6cee3</v>
      </c>
      <c r="M9" s="9">
        <f>IFERROR(LOOKUP(H9, ZipCode_LatitudeLookup), ZipCode_LatitudeDefault)</f>
        <v>39.1401</v>
      </c>
      <c r="N9">
        <f>IFERROR(LOOKUP(H9, ZipCode_LongitudeLookup), ZipCode_LongitudeDefault)</f>
        <v>-86.5083</v>
      </c>
      <c r="O9" t="str">
        <f>Fixed_label</f>
        <v>Fixed</v>
      </c>
      <c r="P9" t="str">
        <f>Fixed_Color</f>
        <v>#000000</v>
      </c>
      <c r="Q9" t="str">
        <f>Fixed_StrokeColor</f>
        <v>#000000</v>
      </c>
      <c r="R9">
        <f>Fixed_areaSize</f>
        <v>125</v>
      </c>
      <c r="S9">
        <f>Fixed_strokeWidth</f>
        <v>1.5</v>
      </c>
    </row>
    <row r="10">
      <c r="A10" s="4">
        <v>174.0</v>
      </c>
      <c r="B10" s="4" t="s">
        <v>56</v>
      </c>
      <c r="C10" s="4" t="s">
        <v>62</v>
      </c>
      <c r="D10" s="4">
        <v>2.32</v>
      </c>
      <c r="E10" s="4">
        <v>67.0</v>
      </c>
      <c r="F10" s="4" t="s">
        <v>24</v>
      </c>
      <c r="G10" s="4" t="s">
        <v>41</v>
      </c>
      <c r="H10" s="6">
        <v>47401.0</v>
      </c>
      <c r="I10">
        <f>ROUND(minAreaSize+(D10/MAX(D$2:D$136)*maxAreaSize), 2)</f>
        <v>190.27</v>
      </c>
      <c r="J10">
        <f>ROUND(minAreaSize+(E10/MAX(D$2:E$136)*maxAreaSize), 2)</f>
        <v>448.96</v>
      </c>
      <c r="K10" t="str">
        <f>IFERROR(LOOKUP(F10, FavoriteActivity_ColorLookup), FactoriteActivity_ColorDefault)</f>
        <v>#7570b3</v>
      </c>
      <c r="L10" t="str">
        <f>IFERROR(LOOKUP(G10, AgeGroup_ColorLookup), AgeGroup_ColorDefault)</f>
        <v>#e31a1c</v>
      </c>
      <c r="M10" s="9">
        <f>IFERROR(LOOKUP(H10, ZipCode_LatitudeLookup), ZipCode_LatitudeDefault)</f>
        <v>39.1401</v>
      </c>
      <c r="N10">
        <f>IFERROR(LOOKUP(H10, ZipCode_LongitudeLookup), ZipCode_LongitudeDefault)</f>
        <v>-86.5083</v>
      </c>
      <c r="O10" t="str">
        <f>Fixed_label</f>
        <v>Fixed</v>
      </c>
      <c r="P10" t="str">
        <f>Fixed_Color</f>
        <v>#000000</v>
      </c>
      <c r="Q10" t="str">
        <f>Fixed_StrokeColor</f>
        <v>#000000</v>
      </c>
      <c r="R10">
        <f>Fixed_areaSize</f>
        <v>125</v>
      </c>
      <c r="S10">
        <f>Fixed_strokeWidth</f>
        <v>1.5</v>
      </c>
    </row>
    <row r="11">
      <c r="A11" s="4">
        <v>173.0</v>
      </c>
      <c r="B11" s="4" t="s">
        <v>38</v>
      </c>
      <c r="C11" s="4" t="s">
        <v>63</v>
      </c>
      <c r="D11" s="4">
        <v>1.93</v>
      </c>
      <c r="E11" s="4">
        <v>42.0</v>
      </c>
      <c r="F11" s="4" t="s">
        <v>17</v>
      </c>
      <c r="G11" s="4" t="s">
        <v>19</v>
      </c>
      <c r="H11" s="6">
        <v>47401.0</v>
      </c>
      <c r="I11">
        <f>ROUND(minAreaSize+(D11/MAX(D$2:D$136)*maxAreaSize), 2)</f>
        <v>175.1</v>
      </c>
      <c r="J11">
        <f>ROUND(minAreaSize+(E11/MAX(D$2:E$136)*maxAreaSize), 2)</f>
        <v>318.75</v>
      </c>
      <c r="K11" t="str">
        <f>IFERROR(LOOKUP(F11, FavoriteActivity_ColorLookup), FactoriteActivity_ColorDefault)</f>
        <v>#66a61e</v>
      </c>
      <c r="L11" t="str">
        <f>IFERROR(LOOKUP(G11, AgeGroup_ColorLookup), AgeGroup_ColorDefault)</f>
        <v>#a6cee3</v>
      </c>
      <c r="M11" s="9">
        <f>IFERROR(LOOKUP(H11, ZipCode_LatitudeLookup), ZipCode_LatitudeDefault)</f>
        <v>39.1401</v>
      </c>
      <c r="N11">
        <f>IFERROR(LOOKUP(H11, ZipCode_LongitudeLookup), ZipCode_LongitudeDefault)</f>
        <v>-86.5083</v>
      </c>
      <c r="O11" t="str">
        <f>Fixed_label</f>
        <v>Fixed</v>
      </c>
      <c r="P11" t="str">
        <f>Fixed_Color</f>
        <v>#000000</v>
      </c>
      <c r="Q11" t="str">
        <f>Fixed_StrokeColor</f>
        <v>#000000</v>
      </c>
      <c r="R11">
        <f>Fixed_areaSize</f>
        <v>125</v>
      </c>
      <c r="S11">
        <f>Fixed_strokeWidth</f>
        <v>1.5</v>
      </c>
    </row>
    <row r="12">
      <c r="A12" s="4">
        <v>172.0</v>
      </c>
      <c r="B12" s="4" t="s">
        <v>38</v>
      </c>
      <c r="C12" s="4" t="s">
        <v>62</v>
      </c>
      <c r="D12" s="4">
        <v>4.18</v>
      </c>
      <c r="E12" s="4">
        <v>70.0</v>
      </c>
      <c r="F12" s="4" t="s">
        <v>40</v>
      </c>
      <c r="G12" s="4" t="s">
        <v>41</v>
      </c>
      <c r="H12" s="6">
        <v>47401.0</v>
      </c>
      <c r="I12">
        <f>ROUND(minAreaSize+(D12/MAX(D$2:D$136)*maxAreaSize), 2)</f>
        <v>262.65</v>
      </c>
      <c r="J12">
        <f>ROUND(minAreaSize+(E12/MAX(D$2:E$136)*maxAreaSize), 2)</f>
        <v>464.58</v>
      </c>
      <c r="K12" t="str">
        <f>IFERROR(LOOKUP(F12, FavoriteActivity_ColorLookup), FactoriteActivity_ColorDefault)</f>
        <v>#e7298a</v>
      </c>
      <c r="L12" t="str">
        <f>IFERROR(LOOKUP(G12, AgeGroup_ColorLookup), AgeGroup_ColorDefault)</f>
        <v>#e31a1c</v>
      </c>
      <c r="M12" s="9">
        <f>IFERROR(LOOKUP(H12, ZipCode_LatitudeLookup), ZipCode_LatitudeDefault)</f>
        <v>39.1401</v>
      </c>
      <c r="N12">
        <f>IFERROR(LOOKUP(H12, ZipCode_LongitudeLookup), ZipCode_LongitudeDefault)</f>
        <v>-86.5083</v>
      </c>
      <c r="O12" t="str">
        <f>Fixed_label</f>
        <v>Fixed</v>
      </c>
      <c r="P12" t="str">
        <f>Fixed_Color</f>
        <v>#000000</v>
      </c>
      <c r="Q12" t="str">
        <f>Fixed_StrokeColor</f>
        <v>#000000</v>
      </c>
      <c r="R12">
        <f>Fixed_areaSize</f>
        <v>125</v>
      </c>
      <c r="S12">
        <f>Fixed_strokeWidth</f>
        <v>1.5</v>
      </c>
    </row>
    <row r="13">
      <c r="A13" s="4">
        <v>171.0</v>
      </c>
      <c r="B13" s="4" t="s">
        <v>38</v>
      </c>
      <c r="C13" s="4" t="s">
        <v>62</v>
      </c>
      <c r="D13" s="4">
        <v>4.56</v>
      </c>
      <c r="E13" s="4">
        <v>70.0</v>
      </c>
      <c r="F13" s="4" t="s">
        <v>40</v>
      </c>
      <c r="G13" s="4" t="s">
        <v>41</v>
      </c>
      <c r="H13" s="6">
        <v>47401.0</v>
      </c>
      <c r="I13">
        <f>ROUND(minAreaSize+(D13/MAX(D$2:D$136)*maxAreaSize), 2)</f>
        <v>277.43</v>
      </c>
      <c r="J13">
        <f>ROUND(minAreaSize+(E13/MAX(D$2:E$136)*maxAreaSize), 2)</f>
        <v>464.58</v>
      </c>
      <c r="K13" t="str">
        <f>IFERROR(LOOKUP(F13, FavoriteActivity_ColorLookup), FactoriteActivity_ColorDefault)</f>
        <v>#e7298a</v>
      </c>
      <c r="L13" t="str">
        <f>IFERROR(LOOKUP(G13, AgeGroup_ColorLookup), AgeGroup_ColorDefault)</f>
        <v>#e31a1c</v>
      </c>
      <c r="M13" s="9">
        <f>IFERROR(LOOKUP(H13, ZipCode_LatitudeLookup), ZipCode_LatitudeDefault)</f>
        <v>39.1401</v>
      </c>
      <c r="N13">
        <f>IFERROR(LOOKUP(H13, ZipCode_LongitudeLookup), ZipCode_LongitudeDefault)</f>
        <v>-86.5083</v>
      </c>
      <c r="O13" t="str">
        <f>Fixed_label</f>
        <v>Fixed</v>
      </c>
      <c r="P13" t="str">
        <f>Fixed_Color</f>
        <v>#000000</v>
      </c>
      <c r="Q13" t="str">
        <f>Fixed_StrokeColor</f>
        <v>#000000</v>
      </c>
      <c r="R13">
        <f>Fixed_areaSize</f>
        <v>125</v>
      </c>
      <c r="S13">
        <f>Fixed_strokeWidth</f>
        <v>1.5</v>
      </c>
    </row>
    <row r="14">
      <c r="A14" s="4">
        <v>170.0</v>
      </c>
      <c r="B14" s="4" t="s">
        <v>38</v>
      </c>
      <c r="C14" s="4" t="s">
        <v>64</v>
      </c>
      <c r="D14" s="4">
        <v>1.65</v>
      </c>
      <c r="E14" s="4">
        <v>48.0</v>
      </c>
      <c r="F14" s="4" t="s">
        <v>17</v>
      </c>
      <c r="G14" s="4" t="s">
        <v>19</v>
      </c>
      <c r="H14" s="6">
        <v>47401.0</v>
      </c>
      <c r="I14">
        <f>ROUND(minAreaSize+(D14/MAX(D$2:D$136)*maxAreaSize), 2)</f>
        <v>164.2</v>
      </c>
      <c r="J14">
        <f>ROUND(minAreaSize+(E14/MAX(D$2:E$136)*maxAreaSize), 2)</f>
        <v>350</v>
      </c>
      <c r="K14" t="str">
        <f>IFERROR(LOOKUP(F14, FavoriteActivity_ColorLookup), FactoriteActivity_ColorDefault)</f>
        <v>#66a61e</v>
      </c>
      <c r="L14" t="str">
        <f>IFERROR(LOOKUP(G14, AgeGroup_ColorLookup), AgeGroup_ColorDefault)</f>
        <v>#a6cee3</v>
      </c>
      <c r="M14" s="9">
        <f>IFERROR(LOOKUP(H14, ZipCode_LatitudeLookup), ZipCode_LatitudeDefault)</f>
        <v>39.1401</v>
      </c>
      <c r="N14">
        <f>IFERROR(LOOKUP(H14, ZipCode_LongitudeLookup), ZipCode_LongitudeDefault)</f>
        <v>-86.5083</v>
      </c>
      <c r="O14" t="str">
        <f>Fixed_label</f>
        <v>Fixed</v>
      </c>
      <c r="P14" t="str">
        <f>Fixed_Color</f>
        <v>#000000</v>
      </c>
      <c r="Q14" t="str">
        <f>Fixed_StrokeColor</f>
        <v>#000000</v>
      </c>
      <c r="R14">
        <f>Fixed_areaSize</f>
        <v>125</v>
      </c>
      <c r="S14">
        <f>Fixed_strokeWidth</f>
        <v>1.5</v>
      </c>
    </row>
    <row r="15">
      <c r="A15" s="4">
        <v>169.0</v>
      </c>
      <c r="B15" s="4" t="s">
        <v>61</v>
      </c>
      <c r="C15" s="4" t="s">
        <v>39</v>
      </c>
      <c r="D15" s="4">
        <v>1.79</v>
      </c>
      <c r="E15" s="4">
        <v>55.0</v>
      </c>
      <c r="G15" s="4" t="s">
        <v>36</v>
      </c>
      <c r="H15" s="6">
        <v>47401.0</v>
      </c>
      <c r="I15">
        <f>ROUND(minAreaSize+(D15/MAX(D$2:D$136)*maxAreaSize), 2)</f>
        <v>169.65</v>
      </c>
      <c r="J15">
        <f>ROUND(minAreaSize+(E15/MAX(D$2:E$136)*maxAreaSize), 2)</f>
        <v>386.46</v>
      </c>
      <c r="K15" t="str">
        <f>IFERROR(LOOKUP(F15, FavoriteActivity_ColorLookup), FactoriteActivity_ColorDefault)</f>
        <v>#e6ab02</v>
      </c>
      <c r="L15" t="str">
        <f>IFERROR(LOOKUP(G15, AgeGroup_ColorLookup), AgeGroup_ColorDefault)</f>
        <v>#fb9a99</v>
      </c>
      <c r="M15" s="9">
        <f>IFERROR(LOOKUP(H15, ZipCode_LatitudeLookup), ZipCode_LatitudeDefault)</f>
        <v>39.1401</v>
      </c>
      <c r="N15">
        <f>IFERROR(LOOKUP(H15, ZipCode_LongitudeLookup), ZipCode_LongitudeDefault)</f>
        <v>-86.5083</v>
      </c>
      <c r="O15" t="str">
        <f>Fixed_label</f>
        <v>Fixed</v>
      </c>
      <c r="P15" t="str">
        <f>Fixed_Color</f>
        <v>#000000</v>
      </c>
      <c r="Q15" t="str">
        <f>Fixed_StrokeColor</f>
        <v>#000000</v>
      </c>
      <c r="R15">
        <f>Fixed_areaSize</f>
        <v>125</v>
      </c>
      <c r="S15">
        <f>Fixed_strokeWidth</f>
        <v>1.5</v>
      </c>
    </row>
    <row r="16">
      <c r="A16" s="4">
        <v>168.0</v>
      </c>
      <c r="B16" s="4" t="s">
        <v>59</v>
      </c>
      <c r="C16" s="4" t="s">
        <v>62</v>
      </c>
      <c r="D16" s="4">
        <v>1.24</v>
      </c>
      <c r="E16" s="4">
        <v>54.0</v>
      </c>
      <c r="F16" s="4" t="s">
        <v>17</v>
      </c>
      <c r="G16" s="4" t="s">
        <v>36</v>
      </c>
      <c r="H16" s="6">
        <v>47401.0</v>
      </c>
      <c r="I16">
        <f>ROUND(minAreaSize+(D16/MAX(D$2:D$136)*maxAreaSize), 2)</f>
        <v>148.25</v>
      </c>
      <c r="J16">
        <f>ROUND(minAreaSize+(E16/MAX(D$2:E$136)*maxAreaSize), 2)</f>
        <v>381.25</v>
      </c>
      <c r="K16" t="str">
        <f>IFERROR(LOOKUP(F16, FavoriteActivity_ColorLookup), FactoriteActivity_ColorDefault)</f>
        <v>#66a61e</v>
      </c>
      <c r="L16" t="str">
        <f>IFERROR(LOOKUP(G16, AgeGroup_ColorLookup), AgeGroup_ColorDefault)</f>
        <v>#fb9a99</v>
      </c>
      <c r="M16" s="9">
        <f>IFERROR(LOOKUP(H16, ZipCode_LatitudeLookup), ZipCode_LatitudeDefault)</f>
        <v>39.1401</v>
      </c>
      <c r="N16">
        <f>IFERROR(LOOKUP(H16, ZipCode_LongitudeLookup), ZipCode_LongitudeDefault)</f>
        <v>-86.5083</v>
      </c>
      <c r="O16" t="str">
        <f>Fixed_label</f>
        <v>Fixed</v>
      </c>
      <c r="P16" t="str">
        <f>Fixed_Color</f>
        <v>#000000</v>
      </c>
      <c r="Q16" t="str">
        <f>Fixed_StrokeColor</f>
        <v>#000000</v>
      </c>
      <c r="R16">
        <f>Fixed_areaSize</f>
        <v>125</v>
      </c>
      <c r="S16">
        <f>Fixed_strokeWidth</f>
        <v>1.5</v>
      </c>
    </row>
    <row r="17">
      <c r="A17" s="4">
        <v>167.0</v>
      </c>
      <c r="B17" s="4" t="s">
        <v>38</v>
      </c>
      <c r="C17" s="4" t="s">
        <v>58</v>
      </c>
      <c r="D17" s="4">
        <v>1.92</v>
      </c>
      <c r="E17" s="4">
        <v>72.0</v>
      </c>
      <c r="F17" s="4" t="s">
        <v>24</v>
      </c>
      <c r="G17" s="4" t="s">
        <v>41</v>
      </c>
      <c r="H17" s="6">
        <v>47401.0</v>
      </c>
      <c r="I17">
        <f>ROUND(minAreaSize+(D17/MAX(D$2:D$136)*maxAreaSize), 2)</f>
        <v>174.71</v>
      </c>
      <c r="J17">
        <f>ROUND(minAreaSize+(E17/MAX(D$2:E$136)*maxAreaSize), 2)</f>
        <v>475</v>
      </c>
      <c r="K17" t="str">
        <f>IFERROR(LOOKUP(F17, FavoriteActivity_ColorLookup), FactoriteActivity_ColorDefault)</f>
        <v>#7570b3</v>
      </c>
      <c r="L17" t="str">
        <f>IFERROR(LOOKUP(G17, AgeGroup_ColorLookup), AgeGroup_ColorDefault)</f>
        <v>#e31a1c</v>
      </c>
      <c r="M17" s="9">
        <f>IFERROR(LOOKUP(H17, ZipCode_LatitudeLookup), ZipCode_LatitudeDefault)</f>
        <v>39.1401</v>
      </c>
      <c r="N17">
        <f>IFERROR(LOOKUP(H17, ZipCode_LongitudeLookup), ZipCode_LongitudeDefault)</f>
        <v>-86.5083</v>
      </c>
      <c r="O17" t="str">
        <f>Fixed_label</f>
        <v>Fixed</v>
      </c>
      <c r="P17" t="str">
        <f>Fixed_Color</f>
        <v>#000000</v>
      </c>
      <c r="Q17" t="str">
        <f>Fixed_StrokeColor</f>
        <v>#000000</v>
      </c>
      <c r="R17">
        <f>Fixed_areaSize</f>
        <v>125</v>
      </c>
      <c r="S17">
        <f>Fixed_strokeWidth</f>
        <v>1.5</v>
      </c>
    </row>
    <row r="18">
      <c r="A18" s="4">
        <v>166.0</v>
      </c>
      <c r="B18" s="4" t="s">
        <v>38</v>
      </c>
      <c r="C18" s="4" t="s">
        <v>62</v>
      </c>
      <c r="D18" s="4">
        <v>1.95</v>
      </c>
      <c r="E18" s="4">
        <v>70.0</v>
      </c>
      <c r="F18" s="4" t="s">
        <v>40</v>
      </c>
      <c r="G18" s="4" t="s">
        <v>41</v>
      </c>
      <c r="H18" s="6">
        <v>47401.0</v>
      </c>
      <c r="I18">
        <f>ROUND(minAreaSize+(D18/MAX(D$2:D$136)*maxAreaSize), 2)</f>
        <v>175.88</v>
      </c>
      <c r="J18">
        <f>ROUND(minAreaSize+(E18/MAX(D$2:E$136)*maxAreaSize), 2)</f>
        <v>464.58</v>
      </c>
      <c r="K18" t="str">
        <f>IFERROR(LOOKUP(F18, FavoriteActivity_ColorLookup), FactoriteActivity_ColorDefault)</f>
        <v>#e7298a</v>
      </c>
      <c r="L18" t="str">
        <f>IFERROR(LOOKUP(G18, AgeGroup_ColorLookup), AgeGroup_ColorDefault)</f>
        <v>#e31a1c</v>
      </c>
      <c r="M18" s="9">
        <f>IFERROR(LOOKUP(H18, ZipCode_LatitudeLookup), ZipCode_LatitudeDefault)</f>
        <v>39.1401</v>
      </c>
      <c r="N18">
        <f>IFERROR(LOOKUP(H18, ZipCode_LongitudeLookup), ZipCode_LongitudeDefault)</f>
        <v>-86.5083</v>
      </c>
      <c r="O18" t="str">
        <f>Fixed_label</f>
        <v>Fixed</v>
      </c>
      <c r="P18" t="str">
        <f>Fixed_Color</f>
        <v>#000000</v>
      </c>
      <c r="Q18" t="str">
        <f>Fixed_StrokeColor</f>
        <v>#000000</v>
      </c>
      <c r="R18">
        <f>Fixed_areaSize</f>
        <v>125</v>
      </c>
      <c r="S18">
        <f>Fixed_strokeWidth</f>
        <v>1.5</v>
      </c>
    </row>
    <row r="19">
      <c r="A19" s="4">
        <v>165.0</v>
      </c>
      <c r="B19" s="4" t="s">
        <v>56</v>
      </c>
      <c r="C19" s="4" t="s">
        <v>65</v>
      </c>
      <c r="D19" s="4">
        <v>1.13</v>
      </c>
      <c r="E19" s="4">
        <v>68.0</v>
      </c>
      <c r="F19" s="4" t="s">
        <v>34</v>
      </c>
      <c r="G19" s="4" t="s">
        <v>41</v>
      </c>
      <c r="H19" s="6">
        <v>47720.0</v>
      </c>
      <c r="I19">
        <f>ROUND(minAreaSize+(D19/MAX(D$2:D$136)*maxAreaSize), 2)</f>
        <v>143.97</v>
      </c>
      <c r="J19">
        <f>ROUND(minAreaSize+(E19/MAX(D$2:E$136)*maxAreaSize), 2)</f>
        <v>454.17</v>
      </c>
      <c r="K19" t="str">
        <f>IFERROR(LOOKUP(F19, FavoriteActivity_ColorLookup), FactoriteActivity_ColorDefault)</f>
        <v>#7570b3</v>
      </c>
      <c r="L19" t="str">
        <f>IFERROR(LOOKUP(G19, AgeGroup_ColorLookup), AgeGroup_ColorDefault)</f>
        <v>#e31a1c</v>
      </c>
      <c r="M19" s="9">
        <f>IFERROR(LOOKUP(H19, ZipCode_LatitudeLookup), ZipCode_LatitudeDefault)</f>
        <v>38.0599</v>
      </c>
      <c r="N19">
        <f>IFERROR(LOOKUP(H19, ZipCode_LongitudeLookup), ZipCode_LongitudeDefault)</f>
        <v>-87.638</v>
      </c>
      <c r="O19" t="str">
        <f>Fixed_label</f>
        <v>Fixed</v>
      </c>
      <c r="P19" t="str">
        <f>Fixed_Color</f>
        <v>#000000</v>
      </c>
      <c r="Q19" t="str">
        <f>Fixed_StrokeColor</f>
        <v>#000000</v>
      </c>
      <c r="R19">
        <f>Fixed_areaSize</f>
        <v>125</v>
      </c>
      <c r="S19">
        <f>Fixed_strokeWidth</f>
        <v>1.5</v>
      </c>
    </row>
    <row r="20">
      <c r="A20" s="4">
        <v>164.0</v>
      </c>
      <c r="B20" s="4" t="s">
        <v>38</v>
      </c>
      <c r="C20" s="4" t="s">
        <v>57</v>
      </c>
      <c r="D20" s="4">
        <v>1.8</v>
      </c>
      <c r="E20" s="4">
        <v>45.0</v>
      </c>
      <c r="F20" s="4" t="s">
        <v>17</v>
      </c>
      <c r="G20" s="4" t="s">
        <v>19</v>
      </c>
      <c r="H20" s="6">
        <v>47401.0</v>
      </c>
      <c r="I20">
        <f>ROUND(minAreaSize+(D20/MAX(D$2:D$136)*maxAreaSize), 2)</f>
        <v>170.04</v>
      </c>
      <c r="J20">
        <f>ROUND(minAreaSize+(E20/MAX(D$2:E$136)*maxAreaSize), 2)</f>
        <v>334.38</v>
      </c>
      <c r="K20" t="str">
        <f>IFERROR(LOOKUP(F20, FavoriteActivity_ColorLookup), FactoriteActivity_ColorDefault)</f>
        <v>#66a61e</v>
      </c>
      <c r="L20" t="str">
        <f>IFERROR(LOOKUP(G20, AgeGroup_ColorLookup), AgeGroup_ColorDefault)</f>
        <v>#a6cee3</v>
      </c>
      <c r="M20" s="9">
        <f>IFERROR(LOOKUP(H20, ZipCode_LatitudeLookup), ZipCode_LatitudeDefault)</f>
        <v>39.1401</v>
      </c>
      <c r="N20">
        <f>IFERROR(LOOKUP(H20, ZipCode_LongitudeLookup), ZipCode_LongitudeDefault)</f>
        <v>-86.5083</v>
      </c>
      <c r="O20" t="str">
        <f>Fixed_label</f>
        <v>Fixed</v>
      </c>
      <c r="P20" t="str">
        <f>Fixed_Color</f>
        <v>#000000</v>
      </c>
      <c r="Q20" t="str">
        <f>Fixed_StrokeColor</f>
        <v>#000000</v>
      </c>
      <c r="R20">
        <f>Fixed_areaSize</f>
        <v>125</v>
      </c>
      <c r="S20">
        <f>Fixed_strokeWidth</f>
        <v>1.5</v>
      </c>
    </row>
    <row r="21">
      <c r="A21" s="4">
        <v>163.0</v>
      </c>
      <c r="B21" s="4" t="s">
        <v>38</v>
      </c>
      <c r="C21" s="4" t="s">
        <v>62</v>
      </c>
      <c r="D21" s="4">
        <v>1.68</v>
      </c>
      <c r="E21" s="4">
        <v>70.0</v>
      </c>
      <c r="F21" s="4" t="s">
        <v>40</v>
      </c>
      <c r="G21" s="4" t="s">
        <v>41</v>
      </c>
      <c r="H21" s="6">
        <v>47401.0</v>
      </c>
      <c r="I21">
        <f>ROUND(minAreaSize+(D21/MAX(D$2:D$136)*maxAreaSize), 2)</f>
        <v>165.37</v>
      </c>
      <c r="J21">
        <f>ROUND(minAreaSize+(E21/MAX(D$2:E$136)*maxAreaSize), 2)</f>
        <v>464.58</v>
      </c>
      <c r="K21" t="str">
        <f>IFERROR(LOOKUP(F21, FavoriteActivity_ColorLookup), FactoriteActivity_ColorDefault)</f>
        <v>#e7298a</v>
      </c>
      <c r="L21" t="str">
        <f>IFERROR(LOOKUP(G21, AgeGroup_ColorLookup), AgeGroup_ColorDefault)</f>
        <v>#e31a1c</v>
      </c>
      <c r="M21" s="9">
        <f>IFERROR(LOOKUP(H21, ZipCode_LatitudeLookup), ZipCode_LatitudeDefault)</f>
        <v>39.1401</v>
      </c>
      <c r="N21">
        <f>IFERROR(LOOKUP(H21, ZipCode_LongitudeLookup), ZipCode_LongitudeDefault)</f>
        <v>-86.5083</v>
      </c>
      <c r="O21" t="str">
        <f>Fixed_label</f>
        <v>Fixed</v>
      </c>
      <c r="P21" t="str">
        <f>Fixed_Color</f>
        <v>#000000</v>
      </c>
      <c r="Q21" t="str">
        <f>Fixed_StrokeColor</f>
        <v>#000000</v>
      </c>
      <c r="R21">
        <f>Fixed_areaSize</f>
        <v>125</v>
      </c>
      <c r="S21">
        <f>Fixed_strokeWidth</f>
        <v>1.5</v>
      </c>
    </row>
    <row r="22">
      <c r="A22" s="4">
        <v>162.0</v>
      </c>
      <c r="B22" s="4" t="s">
        <v>59</v>
      </c>
      <c r="C22" s="4" t="s">
        <v>66</v>
      </c>
      <c r="D22" s="4">
        <v>1.8</v>
      </c>
      <c r="E22" s="4">
        <v>74.0</v>
      </c>
      <c r="F22" s="4" t="s">
        <v>24</v>
      </c>
      <c r="G22" s="4" t="s">
        <v>36</v>
      </c>
      <c r="H22" s="6">
        <v>47265.0</v>
      </c>
      <c r="I22">
        <f>ROUND(minAreaSize+(D22/MAX(D$2:D$136)*maxAreaSize), 2)</f>
        <v>170.04</v>
      </c>
      <c r="J22">
        <f>ROUND(minAreaSize+(E22/MAX(D$2:E$136)*maxAreaSize), 2)</f>
        <v>485.42</v>
      </c>
      <c r="K22" t="str">
        <f>IFERROR(LOOKUP(F22, FavoriteActivity_ColorLookup), FactoriteActivity_ColorDefault)</f>
        <v>#7570b3</v>
      </c>
      <c r="L22" t="str">
        <f>IFERROR(LOOKUP(G22, AgeGroup_ColorLookup), AgeGroup_ColorDefault)</f>
        <v>#fb9a99</v>
      </c>
      <c r="M22" s="9">
        <f>IFERROR(LOOKUP(H22, ZipCode_LatitudeLookup), ZipCode_LatitudeDefault)</f>
        <v>39.0018</v>
      </c>
      <c r="N22">
        <f>IFERROR(LOOKUP(H22, ZipCode_LongitudeLookup), ZipCode_LongitudeDefault)</f>
        <v>-85.6272</v>
      </c>
      <c r="O22" t="str">
        <f>Fixed_label</f>
        <v>Fixed</v>
      </c>
      <c r="P22" t="str">
        <f>Fixed_Color</f>
        <v>#000000</v>
      </c>
      <c r="Q22" t="str">
        <f>Fixed_StrokeColor</f>
        <v>#000000</v>
      </c>
      <c r="R22">
        <f>Fixed_areaSize</f>
        <v>125</v>
      </c>
      <c r="S22">
        <f>Fixed_strokeWidth</f>
        <v>1.5</v>
      </c>
    </row>
    <row r="23">
      <c r="A23" s="4">
        <v>161.0</v>
      </c>
      <c r="B23" s="4" t="s">
        <v>59</v>
      </c>
      <c r="C23" s="4" t="s">
        <v>66</v>
      </c>
      <c r="D23" s="4">
        <v>7.7</v>
      </c>
      <c r="E23" s="4">
        <v>74.0</v>
      </c>
      <c r="F23" s="4" t="s">
        <v>24</v>
      </c>
      <c r="G23" s="4" t="s">
        <v>36</v>
      </c>
      <c r="H23" s="6">
        <v>47401.0</v>
      </c>
      <c r="I23">
        <f>ROUND(minAreaSize+(D23/MAX(D$2:D$136)*maxAreaSize), 2)</f>
        <v>399.61</v>
      </c>
      <c r="J23">
        <f>ROUND(minAreaSize+(E23/MAX(D$2:E$136)*maxAreaSize), 2)</f>
        <v>485.42</v>
      </c>
      <c r="K23" t="str">
        <f>IFERROR(LOOKUP(F23, FavoriteActivity_ColorLookup), FactoriteActivity_ColorDefault)</f>
        <v>#7570b3</v>
      </c>
      <c r="L23" t="str">
        <f>IFERROR(LOOKUP(G23, AgeGroup_ColorLookup), AgeGroup_ColorDefault)</f>
        <v>#fb9a99</v>
      </c>
      <c r="M23" s="9">
        <f>IFERROR(LOOKUP(H23, ZipCode_LatitudeLookup), ZipCode_LatitudeDefault)</f>
        <v>39.1401</v>
      </c>
      <c r="N23">
        <f>IFERROR(LOOKUP(H23, ZipCode_LongitudeLookup), ZipCode_LongitudeDefault)</f>
        <v>-86.5083</v>
      </c>
      <c r="O23" t="str">
        <f>Fixed_label</f>
        <v>Fixed</v>
      </c>
      <c r="P23" t="str">
        <f>Fixed_Color</f>
        <v>#000000</v>
      </c>
      <c r="Q23" t="str">
        <f>Fixed_StrokeColor</f>
        <v>#000000</v>
      </c>
      <c r="R23">
        <f>Fixed_areaSize</f>
        <v>125</v>
      </c>
      <c r="S23">
        <f>Fixed_strokeWidth</f>
        <v>1.5</v>
      </c>
    </row>
    <row r="24">
      <c r="A24" s="4">
        <v>160.0</v>
      </c>
      <c r="B24" s="4" t="s">
        <v>61</v>
      </c>
      <c r="C24" s="4" t="s">
        <v>60</v>
      </c>
      <c r="D24" s="4">
        <v>1.09</v>
      </c>
      <c r="E24" s="4">
        <v>67.0</v>
      </c>
      <c r="F24" s="4" t="s">
        <v>40</v>
      </c>
      <c r="G24" s="4" t="s">
        <v>36</v>
      </c>
      <c r="H24" s="6">
        <v>47401.0</v>
      </c>
      <c r="I24">
        <f>ROUND(minAreaSize+(D24/MAX(D$2:D$136)*maxAreaSize), 2)</f>
        <v>142.41</v>
      </c>
      <c r="J24">
        <f>ROUND(minAreaSize+(E24/MAX(D$2:E$136)*maxAreaSize), 2)</f>
        <v>448.96</v>
      </c>
      <c r="K24" t="str">
        <f>IFERROR(LOOKUP(F24, FavoriteActivity_ColorLookup), FactoriteActivity_ColorDefault)</f>
        <v>#e7298a</v>
      </c>
      <c r="L24" t="str">
        <f>IFERROR(LOOKUP(G24, AgeGroup_ColorLookup), AgeGroup_ColorDefault)</f>
        <v>#fb9a99</v>
      </c>
      <c r="M24" s="9">
        <f>IFERROR(LOOKUP(H24, ZipCode_LatitudeLookup), ZipCode_LatitudeDefault)</f>
        <v>39.1401</v>
      </c>
      <c r="N24">
        <f>IFERROR(LOOKUP(H24, ZipCode_LongitudeLookup), ZipCode_LongitudeDefault)</f>
        <v>-86.5083</v>
      </c>
      <c r="O24" t="str">
        <f>Fixed_label</f>
        <v>Fixed</v>
      </c>
      <c r="P24" t="str">
        <f>Fixed_Color</f>
        <v>#000000</v>
      </c>
      <c r="Q24" t="str">
        <f>Fixed_StrokeColor</f>
        <v>#000000</v>
      </c>
      <c r="R24">
        <f>Fixed_areaSize</f>
        <v>125</v>
      </c>
      <c r="S24">
        <f>Fixed_strokeWidth</f>
        <v>1.5</v>
      </c>
    </row>
    <row r="25">
      <c r="A25" s="4">
        <v>159.0</v>
      </c>
      <c r="B25" s="4" t="s">
        <v>38</v>
      </c>
      <c r="C25" s="4" t="s">
        <v>64</v>
      </c>
      <c r="D25" s="4">
        <v>1.84</v>
      </c>
      <c r="E25" s="4">
        <v>57.0</v>
      </c>
      <c r="F25" s="4" t="s">
        <v>40</v>
      </c>
      <c r="G25" s="4" t="s">
        <v>36</v>
      </c>
      <c r="H25" s="6">
        <v>47265.0</v>
      </c>
      <c r="I25">
        <f>ROUND(minAreaSize+(D25/MAX(D$2:D$136)*maxAreaSize), 2)</f>
        <v>171.6</v>
      </c>
      <c r="J25">
        <f>ROUND(minAreaSize+(E25/MAX(D$2:E$136)*maxAreaSize), 2)</f>
        <v>396.88</v>
      </c>
      <c r="K25" t="str">
        <f>IFERROR(LOOKUP(F25, FavoriteActivity_ColorLookup), FactoriteActivity_ColorDefault)</f>
        <v>#e7298a</v>
      </c>
      <c r="L25" t="str">
        <f>IFERROR(LOOKUP(G25, AgeGroup_ColorLookup), AgeGroup_ColorDefault)</f>
        <v>#fb9a99</v>
      </c>
      <c r="M25" s="9">
        <f>IFERROR(LOOKUP(H25, ZipCode_LatitudeLookup), ZipCode_LatitudeDefault)</f>
        <v>39.0018</v>
      </c>
      <c r="N25">
        <f>IFERROR(LOOKUP(H25, ZipCode_LongitudeLookup), ZipCode_LongitudeDefault)</f>
        <v>-85.6272</v>
      </c>
      <c r="O25" t="str">
        <f>Fixed_label</f>
        <v>Fixed</v>
      </c>
      <c r="P25" t="str">
        <f>Fixed_Color</f>
        <v>#000000</v>
      </c>
      <c r="Q25" t="str">
        <f>Fixed_StrokeColor</f>
        <v>#000000</v>
      </c>
      <c r="R25">
        <f>Fixed_areaSize</f>
        <v>125</v>
      </c>
      <c r="S25">
        <f>Fixed_strokeWidth</f>
        <v>1.5</v>
      </c>
    </row>
    <row r="26">
      <c r="A26" s="4">
        <v>158.0</v>
      </c>
      <c r="B26" s="4" t="s">
        <v>56</v>
      </c>
      <c r="C26" s="4" t="s">
        <v>39</v>
      </c>
      <c r="D26" s="4">
        <v>1.69</v>
      </c>
      <c r="E26" s="4">
        <v>61.0</v>
      </c>
      <c r="F26" s="4" t="s">
        <v>40</v>
      </c>
      <c r="G26" s="4" t="s">
        <v>36</v>
      </c>
      <c r="H26" s="6">
        <v>47401.0</v>
      </c>
      <c r="I26">
        <f>ROUND(minAreaSize+(D26/MAX(D$2:D$136)*maxAreaSize), 2)</f>
        <v>165.76</v>
      </c>
      <c r="J26">
        <f>ROUND(minAreaSize+(E26/MAX(D$2:E$136)*maxAreaSize), 2)</f>
        <v>417.71</v>
      </c>
      <c r="K26" t="str">
        <f>IFERROR(LOOKUP(F26, FavoriteActivity_ColorLookup), FactoriteActivity_ColorDefault)</f>
        <v>#e7298a</v>
      </c>
      <c r="L26" t="str">
        <f>IFERROR(LOOKUP(G26, AgeGroup_ColorLookup), AgeGroup_ColorDefault)</f>
        <v>#fb9a99</v>
      </c>
      <c r="M26" s="9">
        <f>IFERROR(LOOKUP(H26, ZipCode_LatitudeLookup), ZipCode_LatitudeDefault)</f>
        <v>39.1401</v>
      </c>
      <c r="N26">
        <f>IFERROR(LOOKUP(H26, ZipCode_LongitudeLookup), ZipCode_LongitudeDefault)</f>
        <v>-86.5083</v>
      </c>
      <c r="O26" t="str">
        <f>Fixed_label</f>
        <v>Fixed</v>
      </c>
      <c r="P26" t="str">
        <f>Fixed_Color</f>
        <v>#000000</v>
      </c>
      <c r="Q26" t="str">
        <f>Fixed_StrokeColor</f>
        <v>#000000</v>
      </c>
      <c r="R26">
        <f>Fixed_areaSize</f>
        <v>125</v>
      </c>
      <c r="S26">
        <f>Fixed_strokeWidth</f>
        <v>1.5</v>
      </c>
    </row>
    <row r="27">
      <c r="A27" s="4">
        <v>157.0</v>
      </c>
      <c r="B27" s="4" t="s">
        <v>38</v>
      </c>
      <c r="C27" s="4" t="s">
        <v>64</v>
      </c>
      <c r="D27" s="4">
        <v>0.3</v>
      </c>
      <c r="E27" s="4">
        <v>57.0</v>
      </c>
      <c r="F27" s="4" t="s">
        <v>40</v>
      </c>
      <c r="G27" s="4" t="s">
        <v>36</v>
      </c>
      <c r="H27" s="6">
        <v>47265.0</v>
      </c>
      <c r="I27">
        <f>ROUND(minAreaSize+(D27/MAX(D$2:D$136)*maxAreaSize), 2)</f>
        <v>111.67</v>
      </c>
      <c r="J27">
        <f>ROUND(minAreaSize+(E27/MAX(D$2:E$136)*maxAreaSize), 2)</f>
        <v>396.88</v>
      </c>
      <c r="K27" t="str">
        <f>IFERROR(LOOKUP(F27, FavoriteActivity_ColorLookup), FactoriteActivity_ColorDefault)</f>
        <v>#e7298a</v>
      </c>
      <c r="L27" t="str">
        <f>IFERROR(LOOKUP(G27, AgeGroup_ColorLookup), AgeGroup_ColorDefault)</f>
        <v>#fb9a99</v>
      </c>
      <c r="M27" s="9">
        <f>IFERROR(LOOKUP(H27, ZipCode_LatitudeLookup), ZipCode_LatitudeDefault)</f>
        <v>39.0018</v>
      </c>
      <c r="N27">
        <f>IFERROR(LOOKUP(H27, ZipCode_LongitudeLookup), ZipCode_LongitudeDefault)</f>
        <v>-85.6272</v>
      </c>
      <c r="O27" t="str">
        <f>Fixed_label</f>
        <v>Fixed</v>
      </c>
      <c r="P27" t="str">
        <f>Fixed_Color</f>
        <v>#000000</v>
      </c>
      <c r="Q27" t="str">
        <f>Fixed_StrokeColor</f>
        <v>#000000</v>
      </c>
      <c r="R27">
        <f>Fixed_areaSize</f>
        <v>125</v>
      </c>
      <c r="S27">
        <f>Fixed_strokeWidth</f>
        <v>1.5</v>
      </c>
    </row>
    <row r="28">
      <c r="A28" s="4">
        <v>156.0</v>
      </c>
      <c r="B28" s="4" t="s">
        <v>56</v>
      </c>
      <c r="C28" s="4" t="s">
        <v>39</v>
      </c>
      <c r="D28" s="4">
        <v>1.03</v>
      </c>
      <c r="E28" s="4">
        <v>61.0</v>
      </c>
      <c r="F28" s="4" t="s">
        <v>40</v>
      </c>
      <c r="G28" s="4" t="s">
        <v>27</v>
      </c>
      <c r="H28" s="6">
        <v>47401.0</v>
      </c>
      <c r="I28">
        <f>ROUND(minAreaSize+(D28/MAX(D$2:D$136)*maxAreaSize), 2)</f>
        <v>140.08</v>
      </c>
      <c r="J28">
        <f>ROUND(minAreaSize+(E28/MAX(D$2:E$136)*maxAreaSize), 2)</f>
        <v>417.71</v>
      </c>
      <c r="K28" t="str">
        <f>IFERROR(LOOKUP(F28, FavoriteActivity_ColorLookup), FactoriteActivity_ColorDefault)</f>
        <v>#e7298a</v>
      </c>
      <c r="L28" t="str">
        <f>IFERROR(LOOKUP(G28, AgeGroup_ColorLookup), AgeGroup_ColorDefault)</f>
        <v>#1f78b4</v>
      </c>
      <c r="M28" s="9">
        <f>IFERROR(LOOKUP(H28, ZipCode_LatitudeLookup), ZipCode_LatitudeDefault)</f>
        <v>39.1401</v>
      </c>
      <c r="N28">
        <f>IFERROR(LOOKUP(H28, ZipCode_LongitudeLookup), ZipCode_LongitudeDefault)</f>
        <v>-86.5083</v>
      </c>
      <c r="O28" t="str">
        <f>Fixed_label</f>
        <v>Fixed</v>
      </c>
      <c r="P28" t="str">
        <f>Fixed_Color</f>
        <v>#000000</v>
      </c>
      <c r="Q28" t="str">
        <f>Fixed_StrokeColor</f>
        <v>#000000</v>
      </c>
      <c r="R28">
        <f>Fixed_areaSize</f>
        <v>125</v>
      </c>
      <c r="S28">
        <f>Fixed_strokeWidth</f>
        <v>1.5</v>
      </c>
    </row>
    <row r="29">
      <c r="A29" s="4">
        <v>155.0</v>
      </c>
      <c r="B29" s="4" t="s">
        <v>38</v>
      </c>
      <c r="C29" s="4" t="s">
        <v>64</v>
      </c>
      <c r="D29" s="4">
        <v>1.68</v>
      </c>
      <c r="E29" s="4">
        <v>57.0</v>
      </c>
      <c r="F29" s="4" t="s">
        <v>40</v>
      </c>
      <c r="G29" s="4" t="s">
        <v>36</v>
      </c>
      <c r="H29" s="6">
        <v>47265.0</v>
      </c>
      <c r="I29">
        <f>ROUND(minAreaSize+(D29/MAX(D$2:D$136)*maxAreaSize), 2)</f>
        <v>165.37</v>
      </c>
      <c r="J29">
        <f>ROUND(minAreaSize+(E29/MAX(D$2:E$136)*maxAreaSize), 2)</f>
        <v>396.88</v>
      </c>
      <c r="K29" t="str">
        <f>IFERROR(LOOKUP(F29, FavoriteActivity_ColorLookup), FactoriteActivity_ColorDefault)</f>
        <v>#e7298a</v>
      </c>
      <c r="L29" t="str">
        <f>IFERROR(LOOKUP(G29, AgeGroup_ColorLookup), AgeGroup_ColorDefault)</f>
        <v>#fb9a99</v>
      </c>
      <c r="M29" s="9">
        <f>IFERROR(LOOKUP(H29, ZipCode_LatitudeLookup), ZipCode_LatitudeDefault)</f>
        <v>39.0018</v>
      </c>
      <c r="N29">
        <f>IFERROR(LOOKUP(H29, ZipCode_LongitudeLookup), ZipCode_LongitudeDefault)</f>
        <v>-85.6272</v>
      </c>
      <c r="O29" t="str">
        <f>Fixed_label</f>
        <v>Fixed</v>
      </c>
      <c r="P29" t="str">
        <f>Fixed_Color</f>
        <v>#000000</v>
      </c>
      <c r="Q29" t="str">
        <f>Fixed_StrokeColor</f>
        <v>#000000</v>
      </c>
      <c r="R29">
        <f>Fixed_areaSize</f>
        <v>125</v>
      </c>
      <c r="S29">
        <f>Fixed_strokeWidth</f>
        <v>1.5</v>
      </c>
    </row>
    <row r="30">
      <c r="A30" s="4">
        <v>154.0</v>
      </c>
      <c r="B30" s="4" t="s">
        <v>59</v>
      </c>
      <c r="C30" s="4" t="s">
        <v>64</v>
      </c>
      <c r="D30" s="4">
        <v>1.66</v>
      </c>
      <c r="E30" s="4">
        <v>53.0</v>
      </c>
      <c r="F30" s="4" t="s">
        <v>40</v>
      </c>
      <c r="G30" s="4" t="s">
        <v>27</v>
      </c>
      <c r="H30" s="6">
        <v>47401.0</v>
      </c>
      <c r="I30">
        <f>ROUND(minAreaSize+(D30/MAX(D$2:D$136)*maxAreaSize), 2)</f>
        <v>164.59</v>
      </c>
      <c r="J30">
        <f>ROUND(minAreaSize+(E30/MAX(D$2:E$136)*maxAreaSize), 2)</f>
        <v>376.04</v>
      </c>
      <c r="K30" t="str">
        <f>IFERROR(LOOKUP(F30, FavoriteActivity_ColorLookup), FactoriteActivity_ColorDefault)</f>
        <v>#e7298a</v>
      </c>
      <c r="L30" t="str">
        <f>IFERROR(LOOKUP(G30, AgeGroup_ColorLookup), AgeGroup_ColorDefault)</f>
        <v>#1f78b4</v>
      </c>
      <c r="M30" s="9">
        <f>IFERROR(LOOKUP(H30, ZipCode_LatitudeLookup), ZipCode_LatitudeDefault)</f>
        <v>39.1401</v>
      </c>
      <c r="N30">
        <f>IFERROR(LOOKUP(H30, ZipCode_LongitudeLookup), ZipCode_LongitudeDefault)</f>
        <v>-86.5083</v>
      </c>
      <c r="O30" t="str">
        <f>Fixed_label</f>
        <v>Fixed</v>
      </c>
      <c r="P30" t="str">
        <f>Fixed_Color</f>
        <v>#000000</v>
      </c>
      <c r="Q30" t="str">
        <f>Fixed_StrokeColor</f>
        <v>#000000</v>
      </c>
      <c r="R30">
        <f>Fixed_areaSize</f>
        <v>125</v>
      </c>
      <c r="S30">
        <f>Fixed_strokeWidth</f>
        <v>1.5</v>
      </c>
    </row>
    <row r="31">
      <c r="A31" s="4">
        <v>153.0</v>
      </c>
      <c r="B31" s="4" t="s">
        <v>59</v>
      </c>
      <c r="C31" s="4" t="s">
        <v>64</v>
      </c>
      <c r="D31" s="4">
        <v>6.7</v>
      </c>
      <c r="E31" s="4">
        <v>52.0</v>
      </c>
      <c r="F31" s="4" t="s">
        <v>40</v>
      </c>
      <c r="G31" s="4" t="s">
        <v>27</v>
      </c>
      <c r="H31" s="6">
        <v>47401.0</v>
      </c>
      <c r="I31">
        <f>ROUND(minAreaSize+(D31/MAX(D$2:D$136)*maxAreaSize), 2)</f>
        <v>360.7</v>
      </c>
      <c r="J31">
        <f>ROUND(minAreaSize+(E31/MAX(D$2:E$136)*maxAreaSize), 2)</f>
        <v>370.83</v>
      </c>
      <c r="K31" t="str">
        <f>IFERROR(LOOKUP(F31, FavoriteActivity_ColorLookup), FactoriteActivity_ColorDefault)</f>
        <v>#e7298a</v>
      </c>
      <c r="L31" t="str">
        <f>IFERROR(LOOKUP(G31, AgeGroup_ColorLookup), AgeGroup_ColorDefault)</f>
        <v>#1f78b4</v>
      </c>
      <c r="M31" s="9">
        <f>IFERROR(LOOKUP(H31, ZipCode_LatitudeLookup), ZipCode_LatitudeDefault)</f>
        <v>39.1401</v>
      </c>
      <c r="N31">
        <f>IFERROR(LOOKUP(H31, ZipCode_LongitudeLookup), ZipCode_LongitudeDefault)</f>
        <v>-86.5083</v>
      </c>
      <c r="O31" t="str">
        <f>Fixed_label</f>
        <v>Fixed</v>
      </c>
      <c r="P31" t="str">
        <f>Fixed_Color</f>
        <v>#000000</v>
      </c>
      <c r="Q31" t="str">
        <f>Fixed_StrokeColor</f>
        <v>#000000</v>
      </c>
      <c r="R31">
        <f>Fixed_areaSize</f>
        <v>125</v>
      </c>
      <c r="S31">
        <f>Fixed_strokeWidth</f>
        <v>1.5</v>
      </c>
    </row>
    <row r="32">
      <c r="A32" s="4">
        <v>152.0</v>
      </c>
      <c r="B32" s="4" t="s">
        <v>61</v>
      </c>
      <c r="C32" s="4" t="s">
        <v>60</v>
      </c>
      <c r="D32" s="4">
        <v>1.51</v>
      </c>
      <c r="E32" s="4">
        <v>67.0</v>
      </c>
      <c r="F32" s="4" t="s">
        <v>40</v>
      </c>
      <c r="G32" s="4" t="s">
        <v>36</v>
      </c>
      <c r="H32" s="6">
        <v>47401.0</v>
      </c>
      <c r="I32">
        <f>ROUND(minAreaSize+(D32/MAX(D$2:D$136)*maxAreaSize), 2)</f>
        <v>158.75</v>
      </c>
      <c r="J32">
        <f>ROUND(minAreaSize+(E32/MAX(D$2:E$136)*maxAreaSize), 2)</f>
        <v>448.96</v>
      </c>
      <c r="K32" t="str">
        <f>IFERROR(LOOKUP(F32, FavoriteActivity_ColorLookup), FactoriteActivity_ColorDefault)</f>
        <v>#e7298a</v>
      </c>
      <c r="L32" t="str">
        <f>IFERROR(LOOKUP(G32, AgeGroup_ColorLookup), AgeGroup_ColorDefault)</f>
        <v>#fb9a99</v>
      </c>
      <c r="M32" s="9">
        <f>IFERROR(LOOKUP(H32, ZipCode_LatitudeLookup), ZipCode_LatitudeDefault)</f>
        <v>39.1401</v>
      </c>
      <c r="N32">
        <f>IFERROR(LOOKUP(H32, ZipCode_LongitudeLookup), ZipCode_LongitudeDefault)</f>
        <v>-86.5083</v>
      </c>
      <c r="O32" t="str">
        <f>Fixed_label</f>
        <v>Fixed</v>
      </c>
      <c r="P32" t="str">
        <f>Fixed_Color</f>
        <v>#000000</v>
      </c>
      <c r="Q32" t="str">
        <f>Fixed_StrokeColor</f>
        <v>#000000</v>
      </c>
      <c r="R32">
        <f>Fixed_areaSize</f>
        <v>125</v>
      </c>
      <c r="S32">
        <f>Fixed_strokeWidth</f>
        <v>1.5</v>
      </c>
    </row>
    <row r="33">
      <c r="A33" s="4">
        <v>151.0</v>
      </c>
      <c r="B33" s="4" t="s">
        <v>59</v>
      </c>
      <c r="C33" s="4" t="s">
        <v>58</v>
      </c>
      <c r="D33" s="4">
        <v>0.93</v>
      </c>
      <c r="E33" s="4">
        <v>55.0</v>
      </c>
      <c r="F33" s="4" t="s">
        <v>46</v>
      </c>
      <c r="G33" s="4" t="s">
        <v>19</v>
      </c>
      <c r="H33" s="6">
        <v>47265.0</v>
      </c>
      <c r="I33">
        <f>ROUND(minAreaSize+(D33/MAX(D$2:D$136)*maxAreaSize), 2)</f>
        <v>136.19</v>
      </c>
      <c r="J33">
        <f>ROUND(minAreaSize+(E33/MAX(D$2:E$136)*maxAreaSize), 2)</f>
        <v>386.46</v>
      </c>
      <c r="K33" t="str">
        <f>IFERROR(LOOKUP(F33, FavoriteActivity_ColorLookup), FactoriteActivity_ColorDefault)</f>
        <v>#66a61e</v>
      </c>
      <c r="L33" t="str">
        <f>IFERROR(LOOKUP(G33, AgeGroup_ColorLookup), AgeGroup_ColorDefault)</f>
        <v>#a6cee3</v>
      </c>
      <c r="M33" s="9">
        <f>IFERROR(LOOKUP(H33, ZipCode_LatitudeLookup), ZipCode_LatitudeDefault)</f>
        <v>39.0018</v>
      </c>
      <c r="N33">
        <f>IFERROR(LOOKUP(H33, ZipCode_LongitudeLookup), ZipCode_LongitudeDefault)</f>
        <v>-85.6272</v>
      </c>
      <c r="O33" t="str">
        <f>Fixed_label</f>
        <v>Fixed</v>
      </c>
      <c r="P33" t="str">
        <f>Fixed_Color</f>
        <v>#000000</v>
      </c>
      <c r="Q33" t="str">
        <f>Fixed_StrokeColor</f>
        <v>#000000</v>
      </c>
      <c r="R33">
        <f>Fixed_areaSize</f>
        <v>125</v>
      </c>
      <c r="S33">
        <f>Fixed_strokeWidth</f>
        <v>1.5</v>
      </c>
    </row>
    <row r="34">
      <c r="A34" s="4">
        <v>150.0</v>
      </c>
      <c r="B34" s="4" t="s">
        <v>38</v>
      </c>
      <c r="C34" s="4" t="s">
        <v>64</v>
      </c>
      <c r="D34" s="4">
        <v>0.79</v>
      </c>
      <c r="E34" s="4">
        <v>57.0</v>
      </c>
      <c r="F34" s="4" t="s">
        <v>40</v>
      </c>
      <c r="G34" s="4" t="s">
        <v>36</v>
      </c>
      <c r="H34" s="6">
        <v>47265.0</v>
      </c>
      <c r="I34">
        <f>ROUND(minAreaSize+(D34/MAX(D$2:D$136)*maxAreaSize), 2)</f>
        <v>130.74</v>
      </c>
      <c r="J34">
        <f>ROUND(minAreaSize+(E34/MAX(D$2:E$136)*maxAreaSize), 2)</f>
        <v>396.88</v>
      </c>
      <c r="K34" t="str">
        <f>IFERROR(LOOKUP(F34, FavoriteActivity_ColorLookup), FactoriteActivity_ColorDefault)</f>
        <v>#e7298a</v>
      </c>
      <c r="L34" t="str">
        <f>IFERROR(LOOKUP(G34, AgeGroup_ColorLookup), AgeGroup_ColorDefault)</f>
        <v>#fb9a99</v>
      </c>
      <c r="M34" s="9">
        <f>IFERROR(LOOKUP(H34, ZipCode_LatitudeLookup), ZipCode_LatitudeDefault)</f>
        <v>39.0018</v>
      </c>
      <c r="N34">
        <f>IFERROR(LOOKUP(H34, ZipCode_LongitudeLookup), ZipCode_LongitudeDefault)</f>
        <v>-85.6272</v>
      </c>
      <c r="O34" t="str">
        <f>Fixed_label</f>
        <v>Fixed</v>
      </c>
      <c r="P34" t="str">
        <f>Fixed_Color</f>
        <v>#000000</v>
      </c>
      <c r="Q34" t="str">
        <f>Fixed_StrokeColor</f>
        <v>#000000</v>
      </c>
      <c r="R34">
        <f>Fixed_areaSize</f>
        <v>125</v>
      </c>
      <c r="S34">
        <f>Fixed_strokeWidth</f>
        <v>1.5</v>
      </c>
    </row>
    <row r="35">
      <c r="A35" s="4">
        <v>149.0</v>
      </c>
      <c r="B35" s="4" t="s">
        <v>59</v>
      </c>
      <c r="C35" s="4" t="s">
        <v>58</v>
      </c>
      <c r="D35" s="4">
        <v>1.57</v>
      </c>
      <c r="E35" s="4">
        <v>55.0</v>
      </c>
      <c r="F35" s="4" t="s">
        <v>46</v>
      </c>
      <c r="G35" s="4" t="s">
        <v>19</v>
      </c>
      <c r="H35" s="6">
        <v>47265.0</v>
      </c>
      <c r="I35">
        <f>ROUND(minAreaSize+(D35/MAX(D$2:D$136)*maxAreaSize), 2)</f>
        <v>161.09</v>
      </c>
      <c r="J35">
        <f>ROUND(minAreaSize+(E35/MAX(D$2:E$136)*maxAreaSize), 2)</f>
        <v>386.46</v>
      </c>
      <c r="K35" t="str">
        <f>IFERROR(LOOKUP(F35, FavoriteActivity_ColorLookup), FactoriteActivity_ColorDefault)</f>
        <v>#66a61e</v>
      </c>
      <c r="L35" t="str">
        <f>IFERROR(LOOKUP(G35, AgeGroup_ColorLookup), AgeGroup_ColorDefault)</f>
        <v>#a6cee3</v>
      </c>
      <c r="M35" s="9">
        <f>IFERROR(LOOKUP(H35, ZipCode_LatitudeLookup), ZipCode_LatitudeDefault)</f>
        <v>39.0018</v>
      </c>
      <c r="N35">
        <f>IFERROR(LOOKUP(H35, ZipCode_LongitudeLookup), ZipCode_LongitudeDefault)</f>
        <v>-85.6272</v>
      </c>
      <c r="O35" t="str">
        <f>Fixed_label</f>
        <v>Fixed</v>
      </c>
      <c r="P35" t="str">
        <f>Fixed_Color</f>
        <v>#000000</v>
      </c>
      <c r="Q35" t="str">
        <f>Fixed_StrokeColor</f>
        <v>#000000</v>
      </c>
      <c r="R35">
        <f>Fixed_areaSize</f>
        <v>125</v>
      </c>
      <c r="S35">
        <f>Fixed_strokeWidth</f>
        <v>1.5</v>
      </c>
    </row>
    <row r="36">
      <c r="A36" s="4">
        <v>148.0</v>
      </c>
      <c r="B36" s="4" t="s">
        <v>38</v>
      </c>
      <c r="C36" s="4" t="s">
        <v>64</v>
      </c>
      <c r="D36" s="4">
        <v>1.78</v>
      </c>
      <c r="E36" s="4">
        <v>57.0</v>
      </c>
      <c r="F36" s="4" t="s">
        <v>40</v>
      </c>
      <c r="G36" s="4" t="s">
        <v>36</v>
      </c>
      <c r="H36" s="6">
        <v>47265.0</v>
      </c>
      <c r="I36">
        <f>ROUND(minAreaSize+(D36/MAX(D$2:D$136)*maxAreaSize), 2)</f>
        <v>169.26</v>
      </c>
      <c r="J36">
        <f>ROUND(minAreaSize+(E36/MAX(D$2:E$136)*maxAreaSize), 2)</f>
        <v>396.88</v>
      </c>
      <c r="K36" t="str">
        <f>IFERROR(LOOKUP(F36, FavoriteActivity_ColorLookup), FactoriteActivity_ColorDefault)</f>
        <v>#e7298a</v>
      </c>
      <c r="L36" t="str">
        <f>IFERROR(LOOKUP(G36, AgeGroup_ColorLookup), AgeGroup_ColorDefault)</f>
        <v>#fb9a99</v>
      </c>
      <c r="M36" s="9">
        <f>IFERROR(LOOKUP(H36, ZipCode_LatitudeLookup), ZipCode_LatitudeDefault)</f>
        <v>39.0018</v>
      </c>
      <c r="N36">
        <f>IFERROR(LOOKUP(H36, ZipCode_LongitudeLookup), ZipCode_LongitudeDefault)</f>
        <v>-85.6272</v>
      </c>
      <c r="O36" t="str">
        <f>Fixed_label</f>
        <v>Fixed</v>
      </c>
      <c r="P36" t="str">
        <f>Fixed_Color</f>
        <v>#000000</v>
      </c>
      <c r="Q36" t="str">
        <f>Fixed_StrokeColor</f>
        <v>#000000</v>
      </c>
      <c r="R36">
        <f>Fixed_areaSize</f>
        <v>125</v>
      </c>
      <c r="S36">
        <f>Fixed_strokeWidth</f>
        <v>1.5</v>
      </c>
    </row>
    <row r="37">
      <c r="A37" s="4">
        <v>147.0</v>
      </c>
      <c r="B37" s="4" t="s">
        <v>61</v>
      </c>
      <c r="C37" s="4" t="s">
        <v>63</v>
      </c>
      <c r="D37" s="4">
        <v>1.73</v>
      </c>
      <c r="E37" s="4">
        <v>65.0</v>
      </c>
      <c r="F37" s="4" t="s">
        <v>34</v>
      </c>
      <c r="G37" s="4" t="s">
        <v>41</v>
      </c>
      <c r="H37" s="6">
        <v>47404.0</v>
      </c>
      <c r="I37">
        <f>ROUND(minAreaSize+(D37/MAX(D$2:D$136)*maxAreaSize), 2)</f>
        <v>167.32</v>
      </c>
      <c r="J37">
        <f>ROUND(minAreaSize+(E37/MAX(D$2:E$136)*maxAreaSize), 2)</f>
        <v>438.54</v>
      </c>
      <c r="K37" t="str">
        <f>IFERROR(LOOKUP(F37, FavoriteActivity_ColorLookup), FactoriteActivity_ColorDefault)</f>
        <v>#7570b3</v>
      </c>
      <c r="L37" t="str">
        <f>IFERROR(LOOKUP(G37, AgeGroup_ColorLookup), AgeGroup_ColorDefault)</f>
        <v>#e31a1c</v>
      </c>
      <c r="M37" s="9">
        <f>IFERROR(LOOKUP(H37, ZipCode_LatitudeLookup), ZipCode_LatitudeDefault)</f>
        <v>39.195</v>
      </c>
      <c r="N37">
        <f>IFERROR(LOOKUP(H37, ZipCode_LongitudeLookup), ZipCode_LongitudeDefault)</f>
        <v>-86.5757</v>
      </c>
      <c r="O37" t="str">
        <f>Fixed_label</f>
        <v>Fixed</v>
      </c>
      <c r="P37" t="str">
        <f>Fixed_Color</f>
        <v>#000000</v>
      </c>
      <c r="Q37" t="str">
        <f>Fixed_StrokeColor</f>
        <v>#000000</v>
      </c>
      <c r="R37">
        <f>Fixed_areaSize</f>
        <v>125</v>
      </c>
      <c r="S37">
        <f>Fixed_strokeWidth</f>
        <v>1.5</v>
      </c>
    </row>
    <row r="38">
      <c r="A38" s="4">
        <v>146.0</v>
      </c>
      <c r="B38" s="4" t="s">
        <v>38</v>
      </c>
      <c r="C38" s="4" t="s">
        <v>64</v>
      </c>
      <c r="D38" s="4">
        <v>6.58</v>
      </c>
      <c r="E38" s="4">
        <v>57.0</v>
      </c>
      <c r="F38" s="4" t="s">
        <v>40</v>
      </c>
      <c r="G38" s="4" t="s">
        <v>41</v>
      </c>
      <c r="H38" s="6">
        <v>47265.0</v>
      </c>
      <c r="I38">
        <f>ROUND(minAreaSize+(D38/MAX(D$2:D$136)*maxAreaSize), 2)</f>
        <v>356.03</v>
      </c>
      <c r="J38">
        <f>ROUND(minAreaSize+(E38/MAX(D$2:E$136)*maxAreaSize), 2)</f>
        <v>396.88</v>
      </c>
      <c r="K38" t="str">
        <f>IFERROR(LOOKUP(F38, FavoriteActivity_ColorLookup), FactoriteActivity_ColorDefault)</f>
        <v>#e7298a</v>
      </c>
      <c r="L38" t="str">
        <f>IFERROR(LOOKUP(G38, AgeGroup_ColorLookup), AgeGroup_ColorDefault)</f>
        <v>#e31a1c</v>
      </c>
      <c r="M38" s="9">
        <f>IFERROR(LOOKUP(H38, ZipCode_LatitudeLookup), ZipCode_LatitudeDefault)</f>
        <v>39.0018</v>
      </c>
      <c r="N38">
        <f>IFERROR(LOOKUP(H38, ZipCode_LongitudeLookup), ZipCode_LongitudeDefault)</f>
        <v>-85.6272</v>
      </c>
      <c r="O38" t="str">
        <f>Fixed_label</f>
        <v>Fixed</v>
      </c>
      <c r="P38" t="str">
        <f>Fixed_Color</f>
        <v>#000000</v>
      </c>
      <c r="Q38" t="str">
        <f>Fixed_StrokeColor</f>
        <v>#000000</v>
      </c>
      <c r="R38">
        <f>Fixed_areaSize</f>
        <v>125</v>
      </c>
      <c r="S38">
        <f>Fixed_strokeWidth</f>
        <v>1.5</v>
      </c>
    </row>
    <row r="39">
      <c r="A39" s="4">
        <v>145.0</v>
      </c>
      <c r="B39" s="4" t="s">
        <v>38</v>
      </c>
      <c r="C39" s="4" t="s">
        <v>64</v>
      </c>
      <c r="D39" s="4">
        <v>1.73</v>
      </c>
      <c r="E39" s="4">
        <v>57.0</v>
      </c>
      <c r="F39" s="4" t="s">
        <v>40</v>
      </c>
      <c r="H39" s="6">
        <v>47265.0</v>
      </c>
      <c r="I39">
        <f>ROUND(minAreaSize+(D39/MAX(D$2:D$136)*maxAreaSize), 2)</f>
        <v>167.32</v>
      </c>
      <c r="J39">
        <f>ROUND(minAreaSize+(E39/MAX(D$2:E$136)*maxAreaSize), 2)</f>
        <v>396.88</v>
      </c>
      <c r="K39" t="str">
        <f>IFERROR(LOOKUP(F39, FavoriteActivity_ColorLookup), FactoriteActivity_ColorDefault)</f>
        <v>#e7298a</v>
      </c>
      <c r="L39" t="str">
        <f>IFERROR(LOOKUP(G39, AgeGroup_ColorLookup), AgeGroup_ColorDefault)</f>
        <v>#e31a1c</v>
      </c>
      <c r="M39" s="9">
        <f>IFERROR(LOOKUP(H39, ZipCode_LatitudeLookup), ZipCode_LatitudeDefault)</f>
        <v>39.0018</v>
      </c>
      <c r="N39">
        <f>IFERROR(LOOKUP(H39, ZipCode_LongitudeLookup), ZipCode_LongitudeDefault)</f>
        <v>-85.6272</v>
      </c>
      <c r="O39" t="str">
        <f>Fixed_label</f>
        <v>Fixed</v>
      </c>
      <c r="P39" t="str">
        <f>Fixed_Color</f>
        <v>#000000</v>
      </c>
      <c r="Q39" t="str">
        <f>Fixed_StrokeColor</f>
        <v>#000000</v>
      </c>
      <c r="R39">
        <f>Fixed_areaSize</f>
        <v>125</v>
      </c>
      <c r="S39">
        <f>Fixed_strokeWidth</f>
        <v>1.5</v>
      </c>
    </row>
    <row r="40">
      <c r="A40" s="4">
        <v>144.0</v>
      </c>
      <c r="B40" s="4" t="s">
        <v>38</v>
      </c>
      <c r="C40" s="4" t="s">
        <v>64</v>
      </c>
      <c r="D40" s="4">
        <v>1.58</v>
      </c>
      <c r="E40" s="4">
        <v>57.0</v>
      </c>
      <c r="F40" s="4" t="s">
        <v>40</v>
      </c>
      <c r="G40" s="4" t="s">
        <v>36</v>
      </c>
      <c r="H40" s="6">
        <v>47265.0</v>
      </c>
      <c r="I40">
        <f>ROUND(minAreaSize+(D40/MAX(D$2:D$136)*maxAreaSize), 2)</f>
        <v>161.48</v>
      </c>
      <c r="J40">
        <f>ROUND(minAreaSize+(E40/MAX(D$2:E$136)*maxAreaSize), 2)</f>
        <v>396.88</v>
      </c>
      <c r="K40" t="str">
        <f>IFERROR(LOOKUP(F40, FavoriteActivity_ColorLookup), FactoriteActivity_ColorDefault)</f>
        <v>#e7298a</v>
      </c>
      <c r="L40" t="str">
        <f>IFERROR(LOOKUP(G40, AgeGroup_ColorLookup), AgeGroup_ColorDefault)</f>
        <v>#fb9a99</v>
      </c>
      <c r="M40" s="9">
        <f>IFERROR(LOOKUP(H40, ZipCode_LatitudeLookup), ZipCode_LatitudeDefault)</f>
        <v>39.0018</v>
      </c>
      <c r="N40">
        <f>IFERROR(LOOKUP(H40, ZipCode_LongitudeLookup), ZipCode_LongitudeDefault)</f>
        <v>-85.6272</v>
      </c>
      <c r="O40" t="str">
        <f>Fixed_label</f>
        <v>Fixed</v>
      </c>
      <c r="P40" t="str">
        <f>Fixed_Color</f>
        <v>#000000</v>
      </c>
      <c r="Q40" t="str">
        <f>Fixed_StrokeColor</f>
        <v>#000000</v>
      </c>
      <c r="R40">
        <f>Fixed_areaSize</f>
        <v>125</v>
      </c>
      <c r="S40">
        <f>Fixed_strokeWidth</f>
        <v>1.5</v>
      </c>
    </row>
    <row r="41">
      <c r="A41" s="4">
        <v>143.0</v>
      </c>
      <c r="B41" s="4" t="s">
        <v>38</v>
      </c>
      <c r="C41" s="4" t="s">
        <v>64</v>
      </c>
      <c r="D41" s="4">
        <v>1.81</v>
      </c>
      <c r="E41" s="4">
        <v>57.0</v>
      </c>
      <c r="F41" s="4" t="s">
        <v>40</v>
      </c>
      <c r="G41" s="4" t="s">
        <v>36</v>
      </c>
      <c r="H41" s="6">
        <v>47265.0</v>
      </c>
      <c r="I41">
        <f>ROUND(minAreaSize+(D41/MAX(D$2:D$136)*maxAreaSize), 2)</f>
        <v>170.43</v>
      </c>
      <c r="J41">
        <f>ROUND(minAreaSize+(E41/MAX(D$2:E$136)*maxAreaSize), 2)</f>
        <v>396.88</v>
      </c>
      <c r="K41" t="str">
        <f>IFERROR(LOOKUP(F41, FavoriteActivity_ColorLookup), FactoriteActivity_ColorDefault)</f>
        <v>#e7298a</v>
      </c>
      <c r="L41" t="str">
        <f>IFERROR(LOOKUP(G41, AgeGroup_ColorLookup), AgeGroup_ColorDefault)</f>
        <v>#fb9a99</v>
      </c>
      <c r="M41" s="9">
        <f>IFERROR(LOOKUP(H41, ZipCode_LatitudeLookup), ZipCode_LatitudeDefault)</f>
        <v>39.0018</v>
      </c>
      <c r="N41">
        <f>IFERROR(LOOKUP(H41, ZipCode_LongitudeLookup), ZipCode_LongitudeDefault)</f>
        <v>-85.6272</v>
      </c>
      <c r="O41" t="str">
        <f>Fixed_label</f>
        <v>Fixed</v>
      </c>
      <c r="P41" t="str">
        <f>Fixed_Color</f>
        <v>#000000</v>
      </c>
      <c r="Q41" t="str">
        <f>Fixed_StrokeColor</f>
        <v>#000000</v>
      </c>
      <c r="R41">
        <f>Fixed_areaSize</f>
        <v>125</v>
      </c>
      <c r="S41">
        <f>Fixed_strokeWidth</f>
        <v>1.5</v>
      </c>
    </row>
    <row r="42">
      <c r="A42" s="4">
        <v>142.0</v>
      </c>
      <c r="B42" s="4" t="s">
        <v>38</v>
      </c>
      <c r="C42" s="4" t="s">
        <v>64</v>
      </c>
      <c r="D42" s="4">
        <v>1.6</v>
      </c>
      <c r="E42" s="4">
        <v>57.0</v>
      </c>
      <c r="F42" s="4" t="s">
        <v>40</v>
      </c>
      <c r="G42" s="4" t="s">
        <v>36</v>
      </c>
      <c r="H42" s="6">
        <v>47265.0</v>
      </c>
      <c r="I42">
        <f>ROUND(minAreaSize+(D42/MAX(D$2:D$136)*maxAreaSize), 2)</f>
        <v>162.26</v>
      </c>
      <c r="J42">
        <f>ROUND(minAreaSize+(E42/MAX(D$2:E$136)*maxAreaSize), 2)</f>
        <v>396.88</v>
      </c>
      <c r="K42" t="str">
        <f>IFERROR(LOOKUP(F42, FavoriteActivity_ColorLookup), FactoriteActivity_ColorDefault)</f>
        <v>#e7298a</v>
      </c>
      <c r="L42" t="str">
        <f>IFERROR(LOOKUP(G42, AgeGroup_ColorLookup), AgeGroup_ColorDefault)</f>
        <v>#fb9a99</v>
      </c>
      <c r="M42" s="9">
        <f>IFERROR(LOOKUP(H42, ZipCode_LatitudeLookup), ZipCode_LatitudeDefault)</f>
        <v>39.0018</v>
      </c>
      <c r="N42">
        <f>IFERROR(LOOKUP(H42, ZipCode_LongitudeLookup), ZipCode_LongitudeDefault)</f>
        <v>-85.6272</v>
      </c>
      <c r="O42" t="str">
        <f>Fixed_label</f>
        <v>Fixed</v>
      </c>
      <c r="P42" t="str">
        <f>Fixed_Color</f>
        <v>#000000</v>
      </c>
      <c r="Q42" t="str">
        <f>Fixed_StrokeColor</f>
        <v>#000000</v>
      </c>
      <c r="R42">
        <f>Fixed_areaSize</f>
        <v>125</v>
      </c>
      <c r="S42">
        <f>Fixed_strokeWidth</f>
        <v>1.5</v>
      </c>
    </row>
    <row r="43">
      <c r="A43" s="4">
        <v>141.0</v>
      </c>
      <c r="B43" s="4" t="s">
        <v>56</v>
      </c>
      <c r="C43" s="4" t="s">
        <v>65</v>
      </c>
      <c r="D43" s="4">
        <v>9.56</v>
      </c>
      <c r="E43" s="4">
        <v>36.0</v>
      </c>
      <c r="F43" s="4" t="s">
        <v>34</v>
      </c>
      <c r="G43" s="4" t="s">
        <v>19</v>
      </c>
      <c r="H43" s="6">
        <v>47401.0</v>
      </c>
      <c r="I43">
        <f>ROUND(minAreaSize+(D43/MAX(D$2:D$136)*maxAreaSize), 2)</f>
        <v>471.98</v>
      </c>
      <c r="J43">
        <f>ROUND(minAreaSize+(E43/MAX(D$2:E$136)*maxAreaSize), 2)</f>
        <v>287.5</v>
      </c>
      <c r="K43" t="str">
        <f>IFERROR(LOOKUP(F43, FavoriteActivity_ColorLookup), FactoriteActivity_ColorDefault)</f>
        <v>#7570b3</v>
      </c>
      <c r="L43" t="str">
        <f>IFERROR(LOOKUP(G43, AgeGroup_ColorLookup), AgeGroup_ColorDefault)</f>
        <v>#a6cee3</v>
      </c>
      <c r="M43" s="9">
        <f>IFERROR(LOOKUP(H43, ZipCode_LatitudeLookup), ZipCode_LatitudeDefault)</f>
        <v>39.1401</v>
      </c>
      <c r="N43">
        <f>IFERROR(LOOKUP(H43, ZipCode_LongitudeLookup), ZipCode_LongitudeDefault)</f>
        <v>-86.5083</v>
      </c>
      <c r="O43" t="str">
        <f>Fixed_label</f>
        <v>Fixed</v>
      </c>
      <c r="P43" t="str">
        <f>Fixed_Color</f>
        <v>#000000</v>
      </c>
      <c r="Q43" t="str">
        <f>Fixed_StrokeColor</f>
        <v>#000000</v>
      </c>
      <c r="R43">
        <f>Fixed_areaSize</f>
        <v>125</v>
      </c>
      <c r="S43">
        <f>Fixed_strokeWidth</f>
        <v>1.5</v>
      </c>
    </row>
    <row r="44">
      <c r="A44" s="4">
        <v>140.0</v>
      </c>
      <c r="B44" s="4" t="s">
        <v>38</v>
      </c>
      <c r="C44" s="4" t="s">
        <v>64</v>
      </c>
      <c r="D44" s="4">
        <v>2.12</v>
      </c>
      <c r="E44" s="4">
        <v>57.0</v>
      </c>
      <c r="F44" s="4" t="s">
        <v>40</v>
      </c>
      <c r="G44" s="4" t="s">
        <v>36</v>
      </c>
      <c r="H44" s="6">
        <v>47265.0</v>
      </c>
      <c r="I44">
        <f>ROUND(minAreaSize+(D44/MAX(D$2:D$136)*maxAreaSize), 2)</f>
        <v>182.49</v>
      </c>
      <c r="J44">
        <f>ROUND(minAreaSize+(E44/MAX(D$2:E$136)*maxAreaSize), 2)</f>
        <v>396.88</v>
      </c>
      <c r="K44" t="str">
        <f>IFERROR(LOOKUP(F44, FavoriteActivity_ColorLookup), FactoriteActivity_ColorDefault)</f>
        <v>#e7298a</v>
      </c>
      <c r="L44" t="str">
        <f>IFERROR(LOOKUP(G44, AgeGroup_ColorLookup), AgeGroup_ColorDefault)</f>
        <v>#fb9a99</v>
      </c>
      <c r="M44" s="9">
        <f>IFERROR(LOOKUP(H44, ZipCode_LatitudeLookup), ZipCode_LatitudeDefault)</f>
        <v>39.0018</v>
      </c>
      <c r="N44">
        <f>IFERROR(LOOKUP(H44, ZipCode_LongitudeLookup), ZipCode_LongitudeDefault)</f>
        <v>-85.6272</v>
      </c>
      <c r="O44" t="str">
        <f>Fixed_label</f>
        <v>Fixed</v>
      </c>
      <c r="P44" t="str">
        <f>Fixed_Color</f>
        <v>#000000</v>
      </c>
      <c r="Q44" t="str">
        <f>Fixed_StrokeColor</f>
        <v>#000000</v>
      </c>
      <c r="R44">
        <f>Fixed_areaSize</f>
        <v>125</v>
      </c>
      <c r="S44">
        <f>Fixed_strokeWidth</f>
        <v>1.5</v>
      </c>
    </row>
    <row r="45">
      <c r="A45" s="4">
        <v>139.0</v>
      </c>
      <c r="B45" s="4" t="s">
        <v>61</v>
      </c>
      <c r="C45" s="4" t="s">
        <v>63</v>
      </c>
      <c r="D45" s="4">
        <v>1.14</v>
      </c>
      <c r="E45" s="4">
        <v>96.0</v>
      </c>
      <c r="F45" s="4" t="s">
        <v>46</v>
      </c>
      <c r="G45" s="4" t="s">
        <v>19</v>
      </c>
      <c r="H45" s="6">
        <v>47265.0</v>
      </c>
      <c r="I45">
        <f>ROUND(minAreaSize+(D45/MAX(D$2:D$136)*maxAreaSize), 2)</f>
        <v>144.36</v>
      </c>
      <c r="J45">
        <f>ROUND(minAreaSize+(E45/MAX(D$2:E$136)*maxAreaSize), 2)</f>
        <v>600</v>
      </c>
      <c r="K45" t="str">
        <f>IFERROR(LOOKUP(F45, FavoriteActivity_ColorLookup), FactoriteActivity_ColorDefault)</f>
        <v>#66a61e</v>
      </c>
      <c r="L45" t="str">
        <f>IFERROR(LOOKUP(G45, AgeGroup_ColorLookup), AgeGroup_ColorDefault)</f>
        <v>#a6cee3</v>
      </c>
      <c r="M45" s="9">
        <f>IFERROR(LOOKUP(H45, ZipCode_LatitudeLookup), ZipCode_LatitudeDefault)</f>
        <v>39.0018</v>
      </c>
      <c r="N45">
        <f>IFERROR(LOOKUP(H45, ZipCode_LongitudeLookup), ZipCode_LongitudeDefault)</f>
        <v>-85.6272</v>
      </c>
      <c r="O45" t="str">
        <f>Fixed_label</f>
        <v>Fixed</v>
      </c>
      <c r="P45" t="str">
        <f>Fixed_Color</f>
        <v>#000000</v>
      </c>
      <c r="Q45" t="str">
        <f>Fixed_StrokeColor</f>
        <v>#000000</v>
      </c>
      <c r="R45">
        <f>Fixed_areaSize</f>
        <v>125</v>
      </c>
      <c r="S45">
        <f>Fixed_strokeWidth</f>
        <v>1.5</v>
      </c>
    </row>
    <row r="46">
      <c r="A46" s="4">
        <v>138.0</v>
      </c>
      <c r="B46" s="4" t="s">
        <v>38</v>
      </c>
      <c r="C46" s="4" t="s">
        <v>58</v>
      </c>
      <c r="D46" s="4">
        <v>2.37</v>
      </c>
      <c r="E46" s="4">
        <v>61.0</v>
      </c>
      <c r="F46" s="4" t="s">
        <v>17</v>
      </c>
      <c r="G46" s="4" t="s">
        <v>41</v>
      </c>
      <c r="H46" s="6">
        <v>47265.0</v>
      </c>
      <c r="I46">
        <f>ROUND(minAreaSize+(D46/MAX(D$2:D$136)*maxAreaSize), 2)</f>
        <v>192.22</v>
      </c>
      <c r="J46">
        <f>ROUND(minAreaSize+(E46/MAX(D$2:E$136)*maxAreaSize), 2)</f>
        <v>417.71</v>
      </c>
      <c r="K46" t="str">
        <f>IFERROR(LOOKUP(F46, FavoriteActivity_ColorLookup), FactoriteActivity_ColorDefault)</f>
        <v>#66a61e</v>
      </c>
      <c r="L46" t="str">
        <f>IFERROR(LOOKUP(G46, AgeGroup_ColorLookup), AgeGroup_ColorDefault)</f>
        <v>#e31a1c</v>
      </c>
      <c r="M46" s="9">
        <f>IFERROR(LOOKUP(H46, ZipCode_LatitudeLookup), ZipCode_LatitudeDefault)</f>
        <v>39.0018</v>
      </c>
      <c r="N46">
        <f>IFERROR(LOOKUP(H46, ZipCode_LongitudeLookup), ZipCode_LongitudeDefault)</f>
        <v>-85.6272</v>
      </c>
      <c r="O46" t="str">
        <f>Fixed_label</f>
        <v>Fixed</v>
      </c>
      <c r="P46" t="str">
        <f>Fixed_Color</f>
        <v>#000000</v>
      </c>
      <c r="Q46" t="str">
        <f>Fixed_StrokeColor</f>
        <v>#000000</v>
      </c>
      <c r="R46">
        <f>Fixed_areaSize</f>
        <v>125</v>
      </c>
      <c r="S46">
        <f>Fixed_strokeWidth</f>
        <v>1.5</v>
      </c>
    </row>
    <row r="47">
      <c r="A47" s="4">
        <v>137.0</v>
      </c>
      <c r="B47" s="4" t="s">
        <v>59</v>
      </c>
      <c r="C47" s="4" t="s">
        <v>62</v>
      </c>
      <c r="D47" s="4">
        <v>4.18</v>
      </c>
      <c r="E47" s="4">
        <v>36.0</v>
      </c>
      <c r="F47" s="4" t="s">
        <v>24</v>
      </c>
      <c r="G47" s="4" t="s">
        <v>19</v>
      </c>
      <c r="H47" s="6">
        <v>47265.0</v>
      </c>
      <c r="I47">
        <f>ROUND(minAreaSize+(D47/MAX(D$2:D$136)*maxAreaSize), 2)</f>
        <v>262.65</v>
      </c>
      <c r="J47">
        <f>ROUND(minAreaSize+(E47/MAX(D$2:E$136)*maxAreaSize), 2)</f>
        <v>287.5</v>
      </c>
      <c r="K47" t="str">
        <f>IFERROR(LOOKUP(F47, FavoriteActivity_ColorLookup), FactoriteActivity_ColorDefault)</f>
        <v>#7570b3</v>
      </c>
      <c r="L47" t="str">
        <f>IFERROR(LOOKUP(G47, AgeGroup_ColorLookup), AgeGroup_ColorDefault)</f>
        <v>#a6cee3</v>
      </c>
      <c r="M47" s="9">
        <f>IFERROR(LOOKUP(H47, ZipCode_LatitudeLookup), ZipCode_LatitudeDefault)</f>
        <v>39.0018</v>
      </c>
      <c r="N47">
        <f>IFERROR(LOOKUP(H47, ZipCode_LongitudeLookup), ZipCode_LongitudeDefault)</f>
        <v>-85.6272</v>
      </c>
      <c r="O47" t="str">
        <f>Fixed_label</f>
        <v>Fixed</v>
      </c>
      <c r="P47" t="str">
        <f>Fixed_Color</f>
        <v>#000000</v>
      </c>
      <c r="Q47" t="str">
        <f>Fixed_StrokeColor</f>
        <v>#000000</v>
      </c>
      <c r="R47">
        <f>Fixed_areaSize</f>
        <v>125</v>
      </c>
      <c r="S47">
        <f>Fixed_strokeWidth</f>
        <v>1.5</v>
      </c>
    </row>
    <row r="48">
      <c r="A48" s="4">
        <v>136.0</v>
      </c>
      <c r="B48" s="4" t="s">
        <v>38</v>
      </c>
      <c r="C48" s="4" t="s">
        <v>65</v>
      </c>
      <c r="D48" s="4">
        <v>2.78</v>
      </c>
      <c r="E48" s="4">
        <v>54.0</v>
      </c>
      <c r="G48" s="4" t="s">
        <v>41</v>
      </c>
      <c r="H48" s="6">
        <v>47408.0</v>
      </c>
      <c r="I48">
        <f>ROUND(minAreaSize+(D48/MAX(D$2:D$136)*maxAreaSize), 2)</f>
        <v>208.17</v>
      </c>
      <c r="J48">
        <f>ROUND(minAreaSize+(E48/MAX(D$2:E$136)*maxAreaSize), 2)</f>
        <v>381.25</v>
      </c>
      <c r="K48" t="str">
        <f>IFERROR(LOOKUP(F48, FavoriteActivity_ColorLookup), FactoriteActivity_ColorDefault)</f>
        <v>#e6ab02</v>
      </c>
      <c r="L48" t="str">
        <f>IFERROR(LOOKUP(G48, AgeGroup_ColorLookup), AgeGroup_ColorDefault)</f>
        <v>#e31a1c</v>
      </c>
      <c r="M48" s="9">
        <f>IFERROR(LOOKUP(H48, ZipCode_LatitudeLookup), ZipCode_LatitudeDefault)</f>
        <v>39.2303</v>
      </c>
      <c r="N48">
        <f>IFERROR(LOOKUP(H48, ZipCode_LongitudeLookup), ZipCode_LongitudeDefault)</f>
        <v>-86.4692</v>
      </c>
      <c r="O48" t="str">
        <f>Fixed_label</f>
        <v>Fixed</v>
      </c>
      <c r="P48" t="str">
        <f>Fixed_Color</f>
        <v>#000000</v>
      </c>
      <c r="Q48" t="str">
        <f>Fixed_StrokeColor</f>
        <v>#000000</v>
      </c>
      <c r="R48">
        <f>Fixed_areaSize</f>
        <v>125</v>
      </c>
      <c r="S48">
        <f>Fixed_strokeWidth</f>
        <v>1.5</v>
      </c>
    </row>
    <row r="49">
      <c r="A49" s="4">
        <v>135.0</v>
      </c>
      <c r="B49" s="4" t="s">
        <v>38</v>
      </c>
      <c r="C49" s="4" t="s">
        <v>65</v>
      </c>
      <c r="D49" s="4">
        <v>8.54</v>
      </c>
      <c r="F49" s="4" t="s">
        <v>17</v>
      </c>
      <c r="G49" s="4" t="s">
        <v>41</v>
      </c>
      <c r="H49" s="6">
        <v>47408.0</v>
      </c>
      <c r="I49">
        <f>ROUND(minAreaSize+(D49/MAX(D$2:D$136)*maxAreaSize), 2)</f>
        <v>432.3</v>
      </c>
      <c r="J49">
        <f>ROUND(minAreaSize+(E49/MAX(D$2:E$136)*maxAreaSize), 2)</f>
        <v>100</v>
      </c>
      <c r="K49" t="str">
        <f>IFERROR(LOOKUP(F49, FavoriteActivity_ColorLookup), FactoriteActivity_ColorDefault)</f>
        <v>#66a61e</v>
      </c>
      <c r="L49" t="str">
        <f>IFERROR(LOOKUP(G49, AgeGroup_ColorLookup), AgeGroup_ColorDefault)</f>
        <v>#e31a1c</v>
      </c>
      <c r="M49" s="9">
        <f>IFERROR(LOOKUP(H49, ZipCode_LatitudeLookup), ZipCode_LatitudeDefault)</f>
        <v>39.2303</v>
      </c>
      <c r="N49">
        <f>IFERROR(LOOKUP(H49, ZipCode_LongitudeLookup), ZipCode_LongitudeDefault)</f>
        <v>-86.4692</v>
      </c>
      <c r="O49" t="str">
        <f>Fixed_label</f>
        <v>Fixed</v>
      </c>
      <c r="P49" t="str">
        <f>Fixed_Color</f>
        <v>#000000</v>
      </c>
      <c r="Q49" t="str">
        <f>Fixed_StrokeColor</f>
        <v>#000000</v>
      </c>
      <c r="R49">
        <f>Fixed_areaSize</f>
        <v>125</v>
      </c>
      <c r="S49">
        <f>Fixed_strokeWidth</f>
        <v>1.5</v>
      </c>
    </row>
    <row r="50">
      <c r="A50" s="4">
        <v>134.0</v>
      </c>
      <c r="B50" s="4" t="s">
        <v>38</v>
      </c>
      <c r="C50" s="4" t="s">
        <v>62</v>
      </c>
      <c r="D50" s="4">
        <v>3.42</v>
      </c>
      <c r="F50" s="4" t="s">
        <v>17</v>
      </c>
      <c r="G50" s="4" t="s">
        <v>19</v>
      </c>
      <c r="H50" s="6">
        <v>47408.0</v>
      </c>
      <c r="I50">
        <f>ROUND(minAreaSize+(D50/MAX(D$2:D$136)*maxAreaSize), 2)</f>
        <v>233.07</v>
      </c>
      <c r="J50">
        <f>ROUND(minAreaSize+(E50/MAX(D$2:E$136)*maxAreaSize), 2)</f>
        <v>100</v>
      </c>
      <c r="K50" t="str">
        <f>IFERROR(LOOKUP(F50, FavoriteActivity_ColorLookup), FactoriteActivity_ColorDefault)</f>
        <v>#66a61e</v>
      </c>
      <c r="L50" t="str">
        <f>IFERROR(LOOKUP(G50, AgeGroup_ColorLookup), AgeGroup_ColorDefault)</f>
        <v>#a6cee3</v>
      </c>
      <c r="M50" s="9">
        <f>IFERROR(LOOKUP(H50, ZipCode_LatitudeLookup), ZipCode_LatitudeDefault)</f>
        <v>39.2303</v>
      </c>
      <c r="N50">
        <f>IFERROR(LOOKUP(H50, ZipCode_LongitudeLookup), ZipCode_LongitudeDefault)</f>
        <v>-86.4692</v>
      </c>
      <c r="O50" t="str">
        <f>Fixed_label</f>
        <v>Fixed</v>
      </c>
      <c r="P50" t="str">
        <f>Fixed_Color</f>
        <v>#000000</v>
      </c>
      <c r="Q50" t="str">
        <f>Fixed_StrokeColor</f>
        <v>#000000</v>
      </c>
      <c r="R50">
        <f>Fixed_areaSize</f>
        <v>125</v>
      </c>
      <c r="S50">
        <f>Fixed_strokeWidth</f>
        <v>1.5</v>
      </c>
    </row>
    <row r="51">
      <c r="A51" s="4">
        <v>133.0</v>
      </c>
      <c r="B51" s="4" t="s">
        <v>38</v>
      </c>
      <c r="C51" s="4" t="s">
        <v>58</v>
      </c>
      <c r="D51" s="4">
        <v>0.4</v>
      </c>
      <c r="E51" s="4">
        <v>60.0</v>
      </c>
      <c r="F51" s="4" t="s">
        <v>24</v>
      </c>
      <c r="G51" s="4" t="s">
        <v>27</v>
      </c>
      <c r="H51" s="6">
        <v>47401.0</v>
      </c>
      <c r="I51">
        <f>ROUND(minAreaSize+(D51/MAX(D$2:D$136)*maxAreaSize), 2)</f>
        <v>115.56</v>
      </c>
      <c r="J51">
        <f>ROUND(minAreaSize+(E51/MAX(D$2:E$136)*maxAreaSize), 2)</f>
        <v>412.5</v>
      </c>
      <c r="K51" t="str">
        <f>IFERROR(LOOKUP(F51, FavoriteActivity_ColorLookup), FactoriteActivity_ColorDefault)</f>
        <v>#7570b3</v>
      </c>
      <c r="L51" t="str">
        <f>IFERROR(LOOKUP(G51, AgeGroup_ColorLookup), AgeGroup_ColorDefault)</f>
        <v>#1f78b4</v>
      </c>
      <c r="M51" s="9">
        <f>IFERROR(LOOKUP(H51, ZipCode_LatitudeLookup), ZipCode_LatitudeDefault)</f>
        <v>39.1401</v>
      </c>
      <c r="N51">
        <f>IFERROR(LOOKUP(H51, ZipCode_LongitudeLookup), ZipCode_LongitudeDefault)</f>
        <v>-86.5083</v>
      </c>
      <c r="O51" t="str">
        <f>Fixed_label</f>
        <v>Fixed</v>
      </c>
      <c r="P51" t="str">
        <f>Fixed_Color</f>
        <v>#000000</v>
      </c>
      <c r="Q51" t="str">
        <f>Fixed_StrokeColor</f>
        <v>#000000</v>
      </c>
      <c r="R51">
        <f>Fixed_areaSize</f>
        <v>125</v>
      </c>
      <c r="S51">
        <f>Fixed_strokeWidth</f>
        <v>1.5</v>
      </c>
    </row>
    <row r="52">
      <c r="A52" s="4">
        <v>132.0</v>
      </c>
      <c r="B52" s="4" t="s">
        <v>38</v>
      </c>
      <c r="C52" s="4" t="s">
        <v>57</v>
      </c>
      <c r="D52" s="4">
        <v>1.77</v>
      </c>
      <c r="E52" s="4">
        <v>58.0</v>
      </c>
      <c r="F52" s="4" t="s">
        <v>24</v>
      </c>
      <c r="G52" s="4" t="s">
        <v>27</v>
      </c>
      <c r="H52" s="6">
        <v>47401.0</v>
      </c>
      <c r="I52">
        <f>ROUND(minAreaSize+(D52/MAX(D$2:D$136)*maxAreaSize), 2)</f>
        <v>168.87</v>
      </c>
      <c r="J52">
        <f>ROUND(minAreaSize+(E52/MAX(D$2:E$136)*maxAreaSize), 2)</f>
        <v>402.08</v>
      </c>
      <c r="K52" t="str">
        <f>IFERROR(LOOKUP(F52, FavoriteActivity_ColorLookup), FactoriteActivity_ColorDefault)</f>
        <v>#7570b3</v>
      </c>
      <c r="L52" t="str">
        <f>IFERROR(LOOKUP(G52, AgeGroup_ColorLookup), AgeGroup_ColorDefault)</f>
        <v>#1f78b4</v>
      </c>
      <c r="M52" s="9">
        <f>IFERROR(LOOKUP(H52, ZipCode_LatitudeLookup), ZipCode_LatitudeDefault)</f>
        <v>39.1401</v>
      </c>
      <c r="N52">
        <f>IFERROR(LOOKUP(H52, ZipCode_LongitudeLookup), ZipCode_LongitudeDefault)</f>
        <v>-86.5083</v>
      </c>
      <c r="O52" t="str">
        <f>Fixed_label</f>
        <v>Fixed</v>
      </c>
      <c r="P52" t="str">
        <f>Fixed_Color</f>
        <v>#000000</v>
      </c>
      <c r="Q52" t="str">
        <f>Fixed_StrokeColor</f>
        <v>#000000</v>
      </c>
      <c r="R52">
        <f>Fixed_areaSize</f>
        <v>125</v>
      </c>
      <c r="S52">
        <f>Fixed_strokeWidth</f>
        <v>1.5</v>
      </c>
    </row>
    <row r="53">
      <c r="A53" s="4">
        <v>131.0</v>
      </c>
      <c r="B53" s="4" t="s">
        <v>61</v>
      </c>
      <c r="C53" s="4" t="s">
        <v>58</v>
      </c>
      <c r="D53" s="4">
        <v>1.49</v>
      </c>
      <c r="E53" s="4">
        <v>39.0</v>
      </c>
      <c r="F53" s="4" t="s">
        <v>24</v>
      </c>
      <c r="G53" s="4" t="s">
        <v>19</v>
      </c>
      <c r="H53" s="6">
        <v>47401.0</v>
      </c>
      <c r="I53">
        <f>ROUND(minAreaSize+(D53/MAX(D$2:D$136)*maxAreaSize), 2)</f>
        <v>157.98</v>
      </c>
      <c r="J53">
        <f>ROUND(minAreaSize+(E53/MAX(D$2:E$136)*maxAreaSize), 2)</f>
        <v>303.13</v>
      </c>
      <c r="K53" t="str">
        <f>IFERROR(LOOKUP(F53, FavoriteActivity_ColorLookup), FactoriteActivity_ColorDefault)</f>
        <v>#7570b3</v>
      </c>
      <c r="L53" t="str">
        <f>IFERROR(LOOKUP(G53, AgeGroup_ColorLookup), AgeGroup_ColorDefault)</f>
        <v>#a6cee3</v>
      </c>
      <c r="M53" s="9">
        <f>IFERROR(LOOKUP(H53, ZipCode_LatitudeLookup), ZipCode_LatitudeDefault)</f>
        <v>39.1401</v>
      </c>
      <c r="N53">
        <f>IFERROR(LOOKUP(H53, ZipCode_LongitudeLookup), ZipCode_LongitudeDefault)</f>
        <v>-86.5083</v>
      </c>
      <c r="O53" t="str">
        <f>Fixed_label</f>
        <v>Fixed</v>
      </c>
      <c r="P53" t="str">
        <f>Fixed_Color</f>
        <v>#000000</v>
      </c>
      <c r="Q53" t="str">
        <f>Fixed_StrokeColor</f>
        <v>#000000</v>
      </c>
      <c r="R53">
        <f>Fixed_areaSize</f>
        <v>125</v>
      </c>
      <c r="S53">
        <f>Fixed_strokeWidth</f>
        <v>1.5</v>
      </c>
    </row>
    <row r="54">
      <c r="A54" s="4">
        <v>130.0</v>
      </c>
      <c r="B54" s="4" t="s">
        <v>38</v>
      </c>
      <c r="C54" s="4" t="s">
        <v>58</v>
      </c>
      <c r="D54" s="4">
        <v>2.21</v>
      </c>
      <c r="E54" s="4">
        <v>39.0</v>
      </c>
      <c r="F54" s="4" t="s">
        <v>24</v>
      </c>
      <c r="G54" s="4" t="s">
        <v>19</v>
      </c>
      <c r="H54" s="6">
        <v>47401.0</v>
      </c>
      <c r="I54">
        <f>ROUND(minAreaSize+(D54/MAX(D$2:D$136)*maxAreaSize), 2)</f>
        <v>185.99</v>
      </c>
      <c r="J54">
        <f>ROUND(minAreaSize+(E54/MAX(D$2:E$136)*maxAreaSize), 2)</f>
        <v>303.13</v>
      </c>
      <c r="K54" t="str">
        <f>IFERROR(LOOKUP(F54, FavoriteActivity_ColorLookup), FactoriteActivity_ColorDefault)</f>
        <v>#7570b3</v>
      </c>
      <c r="L54" t="str">
        <f>IFERROR(LOOKUP(G54, AgeGroup_ColorLookup), AgeGroup_ColorDefault)</f>
        <v>#a6cee3</v>
      </c>
      <c r="M54" s="9">
        <f>IFERROR(LOOKUP(H54, ZipCode_LatitudeLookup), ZipCode_LatitudeDefault)</f>
        <v>39.1401</v>
      </c>
      <c r="N54">
        <f>IFERROR(LOOKUP(H54, ZipCode_LongitudeLookup), ZipCode_LongitudeDefault)</f>
        <v>-86.5083</v>
      </c>
      <c r="O54" t="str">
        <f>Fixed_label</f>
        <v>Fixed</v>
      </c>
      <c r="P54" t="str">
        <f>Fixed_Color</f>
        <v>#000000</v>
      </c>
      <c r="Q54" t="str">
        <f>Fixed_StrokeColor</f>
        <v>#000000</v>
      </c>
      <c r="R54">
        <f>Fixed_areaSize</f>
        <v>125</v>
      </c>
      <c r="S54">
        <f>Fixed_strokeWidth</f>
        <v>1.5</v>
      </c>
    </row>
    <row r="55">
      <c r="A55" s="4">
        <v>129.0</v>
      </c>
      <c r="B55" s="4" t="s">
        <v>38</v>
      </c>
      <c r="C55" s="4" t="s">
        <v>63</v>
      </c>
      <c r="D55" s="4">
        <v>1.69</v>
      </c>
      <c r="E55" s="4">
        <v>48.0</v>
      </c>
      <c r="F55" s="4" t="s">
        <v>34</v>
      </c>
      <c r="G55" s="4" t="s">
        <v>19</v>
      </c>
      <c r="H55" s="6">
        <v>47401.0</v>
      </c>
      <c r="I55">
        <f>ROUND(minAreaSize+(D55/MAX(D$2:D$136)*maxAreaSize), 2)</f>
        <v>165.76</v>
      </c>
      <c r="J55">
        <f>ROUND(minAreaSize+(E55/MAX(D$2:E$136)*maxAreaSize), 2)</f>
        <v>350</v>
      </c>
      <c r="K55" t="str">
        <f>IFERROR(LOOKUP(F55, FavoriteActivity_ColorLookup), FactoriteActivity_ColorDefault)</f>
        <v>#7570b3</v>
      </c>
      <c r="L55" t="str">
        <f>IFERROR(LOOKUP(G55, AgeGroup_ColorLookup), AgeGroup_ColorDefault)</f>
        <v>#a6cee3</v>
      </c>
      <c r="M55" s="9">
        <f>IFERROR(LOOKUP(H55, ZipCode_LatitudeLookup), ZipCode_LatitudeDefault)</f>
        <v>39.1401</v>
      </c>
      <c r="N55">
        <f>IFERROR(LOOKUP(H55, ZipCode_LongitudeLookup), ZipCode_LongitudeDefault)</f>
        <v>-86.5083</v>
      </c>
      <c r="O55" t="str">
        <f>Fixed_label</f>
        <v>Fixed</v>
      </c>
      <c r="P55" t="str">
        <f>Fixed_Color</f>
        <v>#000000</v>
      </c>
      <c r="Q55" t="str">
        <f>Fixed_StrokeColor</f>
        <v>#000000</v>
      </c>
      <c r="R55">
        <f>Fixed_areaSize</f>
        <v>125</v>
      </c>
      <c r="S55">
        <f>Fixed_strokeWidth</f>
        <v>1.5</v>
      </c>
    </row>
    <row r="56">
      <c r="A56" s="4">
        <v>128.0</v>
      </c>
      <c r="B56" s="4" t="s">
        <v>61</v>
      </c>
      <c r="C56" s="4" t="s">
        <v>57</v>
      </c>
      <c r="D56" s="4">
        <v>2.07</v>
      </c>
      <c r="E56" s="4">
        <v>42.0</v>
      </c>
      <c r="F56" s="4" t="s">
        <v>17</v>
      </c>
      <c r="G56" s="4" t="s">
        <v>19</v>
      </c>
      <c r="H56" s="6">
        <v>47401.0</v>
      </c>
      <c r="I56">
        <f>ROUND(minAreaSize+(D56/MAX(D$2:D$136)*maxAreaSize), 2)</f>
        <v>180.54</v>
      </c>
      <c r="J56">
        <f>ROUND(minAreaSize+(E56/MAX(D$2:E$136)*maxAreaSize), 2)</f>
        <v>318.75</v>
      </c>
      <c r="K56" t="str">
        <f>IFERROR(LOOKUP(F56, FavoriteActivity_ColorLookup), FactoriteActivity_ColorDefault)</f>
        <v>#66a61e</v>
      </c>
      <c r="L56" t="str">
        <f>IFERROR(LOOKUP(G56, AgeGroup_ColorLookup), AgeGroup_ColorDefault)</f>
        <v>#a6cee3</v>
      </c>
      <c r="M56" s="9">
        <f>IFERROR(LOOKUP(H56, ZipCode_LatitudeLookup), ZipCode_LatitudeDefault)</f>
        <v>39.1401</v>
      </c>
      <c r="N56">
        <f>IFERROR(LOOKUP(H56, ZipCode_LongitudeLookup), ZipCode_LongitudeDefault)</f>
        <v>-86.5083</v>
      </c>
      <c r="O56" t="str">
        <f>Fixed_label</f>
        <v>Fixed</v>
      </c>
      <c r="P56" t="str">
        <f>Fixed_Color</f>
        <v>#000000</v>
      </c>
      <c r="Q56" t="str">
        <f>Fixed_StrokeColor</f>
        <v>#000000</v>
      </c>
      <c r="R56">
        <f>Fixed_areaSize</f>
        <v>125</v>
      </c>
      <c r="S56">
        <f>Fixed_strokeWidth</f>
        <v>1.5</v>
      </c>
    </row>
    <row r="57">
      <c r="A57" s="4">
        <v>127.0</v>
      </c>
      <c r="B57" s="4" t="s">
        <v>61</v>
      </c>
      <c r="C57" s="4" t="s">
        <v>57</v>
      </c>
      <c r="D57" s="4">
        <v>2.4</v>
      </c>
      <c r="H57" s="6">
        <v>47401.0</v>
      </c>
      <c r="I57">
        <f>ROUND(minAreaSize+(D57/MAX(D$2:D$136)*maxAreaSize), 2)</f>
        <v>193.39</v>
      </c>
      <c r="J57">
        <f>ROUND(minAreaSize+(E57/MAX(D$2:E$136)*maxAreaSize), 2)</f>
        <v>100</v>
      </c>
      <c r="K57" t="str">
        <f>IFERROR(LOOKUP(F57, FavoriteActivity_ColorLookup), FactoriteActivity_ColorDefault)</f>
        <v>#e6ab02</v>
      </c>
      <c r="L57" t="str">
        <f>IFERROR(LOOKUP(G57, AgeGroup_ColorLookup), AgeGroup_ColorDefault)</f>
        <v>#e31a1c</v>
      </c>
      <c r="M57" s="9">
        <f>IFERROR(LOOKUP(H57, ZipCode_LatitudeLookup), ZipCode_LatitudeDefault)</f>
        <v>39.1401</v>
      </c>
      <c r="N57">
        <f>IFERROR(LOOKUP(H57, ZipCode_LongitudeLookup), ZipCode_LongitudeDefault)</f>
        <v>-86.5083</v>
      </c>
      <c r="O57" t="str">
        <f>Fixed_label</f>
        <v>Fixed</v>
      </c>
      <c r="P57" t="str">
        <f>Fixed_Color</f>
        <v>#000000</v>
      </c>
      <c r="Q57" t="str">
        <f>Fixed_StrokeColor</f>
        <v>#000000</v>
      </c>
      <c r="R57">
        <f>Fixed_areaSize</f>
        <v>125</v>
      </c>
      <c r="S57">
        <f>Fixed_strokeWidth</f>
        <v>1.5</v>
      </c>
    </row>
    <row r="58">
      <c r="A58" s="4">
        <v>126.0</v>
      </c>
      <c r="B58" s="4" t="s">
        <v>38</v>
      </c>
      <c r="C58" s="4" t="s">
        <v>62</v>
      </c>
      <c r="D58" s="4">
        <v>2.39</v>
      </c>
      <c r="E58" s="4">
        <v>70.0</v>
      </c>
      <c r="F58" s="4" t="s">
        <v>40</v>
      </c>
      <c r="G58" s="4" t="s">
        <v>41</v>
      </c>
      <c r="H58" s="6">
        <v>47401.0</v>
      </c>
      <c r="I58">
        <f>ROUND(minAreaSize+(D58/MAX(D$2:D$136)*maxAreaSize), 2)</f>
        <v>193</v>
      </c>
      <c r="J58">
        <f>ROUND(minAreaSize+(E58/MAX(D$2:E$136)*maxAreaSize), 2)</f>
        <v>464.58</v>
      </c>
      <c r="K58" t="str">
        <f>IFERROR(LOOKUP(F58, FavoriteActivity_ColorLookup), FactoriteActivity_ColorDefault)</f>
        <v>#e7298a</v>
      </c>
      <c r="L58" t="str">
        <f>IFERROR(LOOKUP(G58, AgeGroup_ColorLookup), AgeGroup_ColorDefault)</f>
        <v>#e31a1c</v>
      </c>
      <c r="M58" s="9">
        <f>IFERROR(LOOKUP(H58, ZipCode_LatitudeLookup), ZipCode_LatitudeDefault)</f>
        <v>39.1401</v>
      </c>
      <c r="N58">
        <f>IFERROR(LOOKUP(H58, ZipCode_LongitudeLookup), ZipCode_LongitudeDefault)</f>
        <v>-86.5083</v>
      </c>
      <c r="O58" t="str">
        <f>Fixed_label</f>
        <v>Fixed</v>
      </c>
      <c r="P58" t="str">
        <f>Fixed_Color</f>
        <v>#000000</v>
      </c>
      <c r="Q58" t="str">
        <f>Fixed_StrokeColor</f>
        <v>#000000</v>
      </c>
      <c r="R58">
        <f>Fixed_areaSize</f>
        <v>125</v>
      </c>
      <c r="S58">
        <f>Fixed_strokeWidth</f>
        <v>1.5</v>
      </c>
    </row>
    <row r="59">
      <c r="A59" s="4">
        <v>125.0</v>
      </c>
      <c r="B59" s="4" t="s">
        <v>61</v>
      </c>
      <c r="C59" s="4" t="s">
        <v>60</v>
      </c>
      <c r="D59" s="4">
        <v>2.12</v>
      </c>
      <c r="E59" s="4">
        <v>57.0</v>
      </c>
      <c r="F59" s="4" t="s">
        <v>40</v>
      </c>
      <c r="G59" s="4" t="s">
        <v>36</v>
      </c>
      <c r="H59" s="6">
        <v>47265.0</v>
      </c>
      <c r="I59">
        <f>ROUND(minAreaSize+(D59/MAX(D$2:D$136)*maxAreaSize), 2)</f>
        <v>182.49</v>
      </c>
      <c r="J59">
        <f>ROUND(minAreaSize+(E59/MAX(D$2:E$136)*maxAreaSize), 2)</f>
        <v>396.88</v>
      </c>
      <c r="K59" t="str">
        <f>IFERROR(LOOKUP(F59, FavoriteActivity_ColorLookup), FactoriteActivity_ColorDefault)</f>
        <v>#e7298a</v>
      </c>
      <c r="L59" t="str">
        <f>IFERROR(LOOKUP(G59, AgeGroup_ColorLookup), AgeGroup_ColorDefault)</f>
        <v>#fb9a99</v>
      </c>
      <c r="M59" s="9">
        <f>IFERROR(LOOKUP(H59, ZipCode_LatitudeLookup), ZipCode_LatitudeDefault)</f>
        <v>39.0018</v>
      </c>
      <c r="N59">
        <f>IFERROR(LOOKUP(H59, ZipCode_LongitudeLookup), ZipCode_LongitudeDefault)</f>
        <v>-85.6272</v>
      </c>
      <c r="O59" t="str">
        <f>Fixed_label</f>
        <v>Fixed</v>
      </c>
      <c r="P59" t="str">
        <f>Fixed_Color</f>
        <v>#000000</v>
      </c>
      <c r="Q59" t="str">
        <f>Fixed_StrokeColor</f>
        <v>#000000</v>
      </c>
      <c r="R59">
        <f>Fixed_areaSize</f>
        <v>125</v>
      </c>
      <c r="S59">
        <f>Fixed_strokeWidth</f>
        <v>1.5</v>
      </c>
    </row>
    <row r="60">
      <c r="A60" s="4">
        <v>124.0</v>
      </c>
      <c r="B60" s="4" t="s">
        <v>38</v>
      </c>
      <c r="C60" s="4" t="s">
        <v>64</v>
      </c>
      <c r="D60" s="4">
        <v>2.44</v>
      </c>
      <c r="E60" s="4">
        <v>57.0</v>
      </c>
      <c r="F60" s="4" t="s">
        <v>40</v>
      </c>
      <c r="G60" s="4" t="s">
        <v>36</v>
      </c>
      <c r="H60" s="6">
        <v>47265.0</v>
      </c>
      <c r="I60">
        <f>ROUND(minAreaSize+(D60/MAX(D$2:D$136)*maxAreaSize), 2)</f>
        <v>194.94</v>
      </c>
      <c r="J60">
        <f>ROUND(minAreaSize+(E60/MAX(D$2:E$136)*maxAreaSize), 2)</f>
        <v>396.88</v>
      </c>
      <c r="K60" t="str">
        <f>IFERROR(LOOKUP(F60, FavoriteActivity_ColorLookup), FactoriteActivity_ColorDefault)</f>
        <v>#e7298a</v>
      </c>
      <c r="L60" t="str">
        <f>IFERROR(LOOKUP(G60, AgeGroup_ColorLookup), AgeGroup_ColorDefault)</f>
        <v>#fb9a99</v>
      </c>
      <c r="M60" s="9">
        <f>IFERROR(LOOKUP(H60, ZipCode_LatitudeLookup), ZipCode_LatitudeDefault)</f>
        <v>39.0018</v>
      </c>
      <c r="N60">
        <f>IFERROR(LOOKUP(H60, ZipCode_LongitudeLookup), ZipCode_LongitudeDefault)</f>
        <v>-85.6272</v>
      </c>
      <c r="O60" t="str">
        <f>Fixed_label</f>
        <v>Fixed</v>
      </c>
      <c r="P60" t="str">
        <f>Fixed_Color</f>
        <v>#000000</v>
      </c>
      <c r="Q60" t="str">
        <f>Fixed_StrokeColor</f>
        <v>#000000</v>
      </c>
      <c r="R60">
        <f>Fixed_areaSize</f>
        <v>125</v>
      </c>
      <c r="S60">
        <f>Fixed_strokeWidth</f>
        <v>1.5</v>
      </c>
    </row>
    <row r="61">
      <c r="A61" s="4">
        <v>123.0</v>
      </c>
      <c r="B61" s="4" t="s">
        <v>38</v>
      </c>
      <c r="C61" s="4" t="s">
        <v>64</v>
      </c>
      <c r="D61" s="4">
        <v>7.21</v>
      </c>
      <c r="E61" s="4">
        <v>57.0</v>
      </c>
      <c r="F61" s="4" t="s">
        <v>40</v>
      </c>
      <c r="G61" s="4" t="s">
        <v>36</v>
      </c>
      <c r="H61" s="6">
        <v>47265.0</v>
      </c>
      <c r="I61">
        <f>ROUND(minAreaSize+(D61/MAX(D$2:D$136)*maxAreaSize), 2)</f>
        <v>380.54</v>
      </c>
      <c r="J61">
        <f>ROUND(minAreaSize+(E61/MAX(D$2:E$136)*maxAreaSize), 2)</f>
        <v>396.88</v>
      </c>
      <c r="K61" t="str">
        <f>IFERROR(LOOKUP(F61, FavoriteActivity_ColorLookup), FactoriteActivity_ColorDefault)</f>
        <v>#e7298a</v>
      </c>
      <c r="L61" t="str">
        <f>IFERROR(LOOKUP(G61, AgeGroup_ColorLookup), AgeGroup_ColorDefault)</f>
        <v>#fb9a99</v>
      </c>
      <c r="M61" s="9">
        <f>IFERROR(LOOKUP(H61, ZipCode_LatitudeLookup), ZipCode_LatitudeDefault)</f>
        <v>39.0018</v>
      </c>
      <c r="N61">
        <f>IFERROR(LOOKUP(H61, ZipCode_LongitudeLookup), ZipCode_LongitudeDefault)</f>
        <v>-85.6272</v>
      </c>
      <c r="O61" t="str">
        <f>Fixed_label</f>
        <v>Fixed</v>
      </c>
      <c r="P61" t="str">
        <f>Fixed_Color</f>
        <v>#000000</v>
      </c>
      <c r="Q61" t="str">
        <f>Fixed_StrokeColor</f>
        <v>#000000</v>
      </c>
      <c r="R61">
        <f>Fixed_areaSize</f>
        <v>125</v>
      </c>
      <c r="S61">
        <f>Fixed_strokeWidth</f>
        <v>1.5</v>
      </c>
    </row>
    <row r="62">
      <c r="A62" s="4">
        <v>122.0</v>
      </c>
      <c r="B62" s="4" t="s">
        <v>59</v>
      </c>
      <c r="C62" s="4" t="s">
        <v>57</v>
      </c>
      <c r="D62" s="4">
        <v>0.8</v>
      </c>
      <c r="E62" s="4">
        <v>47.0</v>
      </c>
      <c r="F62" s="4" t="s">
        <v>17</v>
      </c>
      <c r="G62" s="4" t="s">
        <v>19</v>
      </c>
      <c r="H62" s="6">
        <v>47432.0</v>
      </c>
      <c r="I62">
        <f>ROUND(minAreaSize+(D62/MAX(D$2:D$136)*maxAreaSize), 2)</f>
        <v>131.13</v>
      </c>
      <c r="J62">
        <f>ROUND(minAreaSize+(E62/MAX(D$2:E$136)*maxAreaSize), 2)</f>
        <v>344.79</v>
      </c>
      <c r="K62" t="str">
        <f>IFERROR(LOOKUP(F62, FavoriteActivity_ColorLookup), FactoriteActivity_ColorDefault)</f>
        <v>#66a61e</v>
      </c>
      <c r="L62" t="str">
        <f>IFERROR(LOOKUP(G62, AgeGroup_ColorLookup), AgeGroup_ColorDefault)</f>
        <v>#a6cee3</v>
      </c>
      <c r="M62" s="9">
        <f>IFERROR(LOOKUP(H62, ZipCode_LatitudeLookup), ZipCode_LatitudeDefault)</f>
        <v>38.5324</v>
      </c>
      <c r="N62">
        <f>IFERROR(LOOKUP(H62, ZipCode_LongitudeLookup), ZipCode_LongitudeDefault)</f>
        <v>-86.6196</v>
      </c>
      <c r="O62" t="str">
        <f>Fixed_label</f>
        <v>Fixed</v>
      </c>
      <c r="P62" t="str">
        <f>Fixed_Color</f>
        <v>#000000</v>
      </c>
      <c r="Q62" t="str">
        <f>Fixed_StrokeColor</f>
        <v>#000000</v>
      </c>
      <c r="R62">
        <f>Fixed_areaSize</f>
        <v>125</v>
      </c>
      <c r="S62">
        <f>Fixed_strokeWidth</f>
        <v>1.5</v>
      </c>
    </row>
    <row r="63">
      <c r="A63" s="4">
        <v>121.0</v>
      </c>
      <c r="B63" s="4" t="s">
        <v>61</v>
      </c>
      <c r="C63" s="4" t="s">
        <v>63</v>
      </c>
      <c r="D63" s="4">
        <v>1.57</v>
      </c>
      <c r="E63" s="4">
        <v>45.0</v>
      </c>
      <c r="F63" s="4" t="s">
        <v>17</v>
      </c>
      <c r="G63" s="4" t="s">
        <v>19</v>
      </c>
      <c r="H63" s="6">
        <v>47432.0</v>
      </c>
      <c r="I63">
        <f>ROUND(minAreaSize+(D63/MAX(D$2:D$136)*maxAreaSize), 2)</f>
        <v>161.09</v>
      </c>
      <c r="J63">
        <f>ROUND(minAreaSize+(E63/MAX(D$2:E$136)*maxAreaSize), 2)</f>
        <v>334.38</v>
      </c>
      <c r="K63" t="str">
        <f>IFERROR(LOOKUP(F63, FavoriteActivity_ColorLookup), FactoriteActivity_ColorDefault)</f>
        <v>#66a61e</v>
      </c>
      <c r="L63" t="str">
        <f>IFERROR(LOOKUP(G63, AgeGroup_ColorLookup), AgeGroup_ColorDefault)</f>
        <v>#a6cee3</v>
      </c>
      <c r="M63" s="9">
        <f>IFERROR(LOOKUP(H63, ZipCode_LatitudeLookup), ZipCode_LatitudeDefault)</f>
        <v>38.5324</v>
      </c>
      <c r="N63">
        <f>IFERROR(LOOKUP(H63, ZipCode_LongitudeLookup), ZipCode_LongitudeDefault)</f>
        <v>-86.6196</v>
      </c>
      <c r="O63" t="str">
        <f>Fixed_label</f>
        <v>Fixed</v>
      </c>
      <c r="P63" t="str">
        <f>Fixed_Color</f>
        <v>#000000</v>
      </c>
      <c r="Q63" t="str">
        <f>Fixed_StrokeColor</f>
        <v>#000000</v>
      </c>
      <c r="R63">
        <f>Fixed_areaSize</f>
        <v>125</v>
      </c>
      <c r="S63">
        <f>Fixed_strokeWidth</f>
        <v>1.5</v>
      </c>
    </row>
    <row r="64">
      <c r="A64" s="4">
        <v>120.0</v>
      </c>
      <c r="B64" s="4" t="s">
        <v>67</v>
      </c>
      <c r="C64" s="4" t="s">
        <v>65</v>
      </c>
      <c r="D64" s="4">
        <v>1.16</v>
      </c>
      <c r="E64" s="4">
        <v>48.0</v>
      </c>
      <c r="F64" s="4" t="s">
        <v>17</v>
      </c>
      <c r="G64" s="4" t="s">
        <v>19</v>
      </c>
      <c r="H64" s="6">
        <v>47432.0</v>
      </c>
      <c r="I64">
        <f>ROUND(minAreaSize+(D64/MAX(D$2:D$136)*maxAreaSize), 2)</f>
        <v>145.14</v>
      </c>
      <c r="J64">
        <f>ROUND(minAreaSize+(E64/MAX(D$2:E$136)*maxAreaSize), 2)</f>
        <v>350</v>
      </c>
      <c r="K64" t="str">
        <f>IFERROR(LOOKUP(F64, FavoriteActivity_ColorLookup), FactoriteActivity_ColorDefault)</f>
        <v>#66a61e</v>
      </c>
      <c r="L64" t="str">
        <f>IFERROR(LOOKUP(G64, AgeGroup_ColorLookup), AgeGroup_ColorDefault)</f>
        <v>#a6cee3</v>
      </c>
      <c r="M64" s="9">
        <f>IFERROR(LOOKUP(H64, ZipCode_LatitudeLookup), ZipCode_LatitudeDefault)</f>
        <v>38.5324</v>
      </c>
      <c r="N64">
        <f>IFERROR(LOOKUP(H64, ZipCode_LongitudeLookup), ZipCode_LongitudeDefault)</f>
        <v>-86.6196</v>
      </c>
      <c r="O64" t="str">
        <f>Fixed_label</f>
        <v>Fixed</v>
      </c>
      <c r="P64" t="str">
        <f>Fixed_Color</f>
        <v>#000000</v>
      </c>
      <c r="Q64" t="str">
        <f>Fixed_StrokeColor</f>
        <v>#000000</v>
      </c>
      <c r="R64">
        <f>Fixed_areaSize</f>
        <v>125</v>
      </c>
      <c r="S64">
        <f>Fixed_strokeWidth</f>
        <v>1.5</v>
      </c>
    </row>
    <row r="65">
      <c r="A65" s="4">
        <v>119.0</v>
      </c>
      <c r="B65" s="4" t="s">
        <v>56</v>
      </c>
      <c r="C65" s="4" t="s">
        <v>57</v>
      </c>
      <c r="D65" s="4">
        <v>1.37</v>
      </c>
      <c r="E65" s="4">
        <v>51.0</v>
      </c>
      <c r="F65" s="4" t="s">
        <v>17</v>
      </c>
      <c r="G65" s="4" t="s">
        <v>19</v>
      </c>
      <c r="H65" s="6">
        <v>47432.0</v>
      </c>
      <c r="I65">
        <f>ROUND(minAreaSize+(D65/MAX(D$2:D$136)*maxAreaSize), 2)</f>
        <v>153.31</v>
      </c>
      <c r="J65">
        <f>ROUND(minAreaSize+(E65/MAX(D$2:E$136)*maxAreaSize), 2)</f>
        <v>365.63</v>
      </c>
      <c r="K65" t="str">
        <f>IFERROR(LOOKUP(F65, FavoriteActivity_ColorLookup), FactoriteActivity_ColorDefault)</f>
        <v>#66a61e</v>
      </c>
      <c r="L65" t="str">
        <f>IFERROR(LOOKUP(G65, AgeGroup_ColorLookup), AgeGroup_ColorDefault)</f>
        <v>#a6cee3</v>
      </c>
      <c r="M65" s="9">
        <f>IFERROR(LOOKUP(H65, ZipCode_LatitudeLookup), ZipCode_LatitudeDefault)</f>
        <v>38.5324</v>
      </c>
      <c r="N65">
        <f>IFERROR(LOOKUP(H65, ZipCode_LongitudeLookup), ZipCode_LongitudeDefault)</f>
        <v>-86.6196</v>
      </c>
      <c r="O65" t="str">
        <f>Fixed_label</f>
        <v>Fixed</v>
      </c>
      <c r="P65" t="str">
        <f>Fixed_Color</f>
        <v>#000000</v>
      </c>
      <c r="Q65" t="str">
        <f>Fixed_StrokeColor</f>
        <v>#000000</v>
      </c>
      <c r="R65">
        <f>Fixed_areaSize</f>
        <v>125</v>
      </c>
      <c r="S65">
        <f>Fixed_strokeWidth</f>
        <v>1.5</v>
      </c>
    </row>
    <row r="66">
      <c r="A66" s="4">
        <v>118.0</v>
      </c>
      <c r="B66" s="4" t="s">
        <v>59</v>
      </c>
      <c r="C66" s="4" t="s">
        <v>58</v>
      </c>
      <c r="D66" s="4">
        <v>0.29</v>
      </c>
      <c r="E66" s="4">
        <v>41.0</v>
      </c>
      <c r="F66" s="4" t="s">
        <v>17</v>
      </c>
      <c r="G66" s="4" t="s">
        <v>19</v>
      </c>
      <c r="H66" s="6">
        <v>47437.0</v>
      </c>
      <c r="I66">
        <f>ROUND(minAreaSize+(D66/MAX(D$2:D$136)*maxAreaSize), 2)</f>
        <v>111.28</v>
      </c>
      <c r="J66">
        <f>ROUND(minAreaSize+(E66/MAX(D$2:E$136)*maxAreaSize), 2)</f>
        <v>313.54</v>
      </c>
      <c r="K66" t="str">
        <f>IFERROR(LOOKUP(F66, FavoriteActivity_ColorLookup), FactoriteActivity_ColorDefault)</f>
        <v>#66a61e</v>
      </c>
      <c r="L66" t="str">
        <f>IFERROR(LOOKUP(G66, AgeGroup_ColorLookup), AgeGroup_ColorDefault)</f>
        <v>#a6cee3</v>
      </c>
      <c r="M66" s="9">
        <f>IFERROR(LOOKUP(H66, ZipCode_LatitudeLookup), ZipCode_LatitudeDefault)</f>
        <v>38.7222</v>
      </c>
      <c r="N66">
        <f>IFERROR(LOOKUP(H66, ZipCode_LongitudeLookup), ZipCode_LongitudeDefault)</f>
        <v>-86.671</v>
      </c>
      <c r="O66" t="str">
        <f>Fixed_label</f>
        <v>Fixed</v>
      </c>
      <c r="P66" t="str">
        <f>Fixed_Color</f>
        <v>#000000</v>
      </c>
      <c r="Q66" t="str">
        <f>Fixed_StrokeColor</f>
        <v>#000000</v>
      </c>
      <c r="R66">
        <f>Fixed_areaSize</f>
        <v>125</v>
      </c>
      <c r="S66">
        <f>Fixed_strokeWidth</f>
        <v>1.5</v>
      </c>
    </row>
    <row r="67">
      <c r="A67" s="4">
        <v>117.0</v>
      </c>
      <c r="B67" s="4" t="s">
        <v>38</v>
      </c>
      <c r="C67" s="4" t="s">
        <v>39</v>
      </c>
      <c r="D67" s="4">
        <v>2.3</v>
      </c>
      <c r="E67" s="4">
        <v>43.0</v>
      </c>
      <c r="G67" s="4" t="s">
        <v>19</v>
      </c>
      <c r="H67" s="6">
        <v>47432.0</v>
      </c>
      <c r="I67">
        <f>ROUND(minAreaSize+(D67/MAX(D$2:D$136)*maxAreaSize), 2)</f>
        <v>189.49</v>
      </c>
      <c r="J67">
        <f>ROUND(minAreaSize+(E67/MAX(D$2:E$136)*maxAreaSize), 2)</f>
        <v>323.96</v>
      </c>
      <c r="K67" t="str">
        <f>IFERROR(LOOKUP(F67, FavoriteActivity_ColorLookup), FactoriteActivity_ColorDefault)</f>
        <v>#e6ab02</v>
      </c>
      <c r="L67" t="str">
        <f>IFERROR(LOOKUP(G67, AgeGroup_ColorLookup), AgeGroup_ColorDefault)</f>
        <v>#a6cee3</v>
      </c>
      <c r="M67" s="9">
        <f>IFERROR(LOOKUP(H67, ZipCode_LatitudeLookup), ZipCode_LatitudeDefault)</f>
        <v>38.5324</v>
      </c>
      <c r="N67">
        <f>IFERROR(LOOKUP(H67, ZipCode_LongitudeLookup), ZipCode_LongitudeDefault)</f>
        <v>-86.6196</v>
      </c>
      <c r="O67" t="str">
        <f>Fixed_label</f>
        <v>Fixed</v>
      </c>
      <c r="P67" t="str">
        <f>Fixed_Color</f>
        <v>#000000</v>
      </c>
      <c r="Q67" t="str">
        <f>Fixed_StrokeColor</f>
        <v>#000000</v>
      </c>
      <c r="R67">
        <f>Fixed_areaSize</f>
        <v>125</v>
      </c>
      <c r="S67">
        <f>Fixed_strokeWidth</f>
        <v>1.5</v>
      </c>
    </row>
    <row r="68">
      <c r="A68" s="4">
        <v>116.0</v>
      </c>
      <c r="B68" s="4" t="s">
        <v>61</v>
      </c>
      <c r="C68" s="4" t="s">
        <v>39</v>
      </c>
      <c r="D68" s="4">
        <v>1.34</v>
      </c>
      <c r="E68" s="4">
        <v>60.0</v>
      </c>
      <c r="F68" s="4" t="s">
        <v>34</v>
      </c>
      <c r="G68" s="4" t="s">
        <v>27</v>
      </c>
      <c r="H68" s="6">
        <v>47432.0</v>
      </c>
      <c r="I68">
        <f>ROUND(minAreaSize+(D68/MAX(D$2:D$136)*maxAreaSize), 2)</f>
        <v>152.14</v>
      </c>
      <c r="J68">
        <f>ROUND(minAreaSize+(E68/MAX(D$2:E$136)*maxAreaSize), 2)</f>
        <v>412.5</v>
      </c>
      <c r="K68" t="str">
        <f>IFERROR(LOOKUP(F68, FavoriteActivity_ColorLookup), FactoriteActivity_ColorDefault)</f>
        <v>#7570b3</v>
      </c>
      <c r="L68" t="str">
        <f>IFERROR(LOOKUP(G68, AgeGroup_ColorLookup), AgeGroup_ColorDefault)</f>
        <v>#1f78b4</v>
      </c>
      <c r="M68" s="9">
        <f>IFERROR(LOOKUP(H68, ZipCode_LatitudeLookup), ZipCode_LatitudeDefault)</f>
        <v>38.5324</v>
      </c>
      <c r="N68">
        <f>IFERROR(LOOKUP(H68, ZipCode_LongitudeLookup), ZipCode_LongitudeDefault)</f>
        <v>-86.6196</v>
      </c>
      <c r="O68" t="str">
        <f>Fixed_label</f>
        <v>Fixed</v>
      </c>
      <c r="P68" t="str">
        <f>Fixed_Color</f>
        <v>#000000</v>
      </c>
      <c r="Q68" t="str">
        <f>Fixed_StrokeColor</f>
        <v>#000000</v>
      </c>
      <c r="R68">
        <f>Fixed_areaSize</f>
        <v>125</v>
      </c>
      <c r="S68">
        <f>Fixed_strokeWidth</f>
        <v>1.5</v>
      </c>
    </row>
    <row r="69">
      <c r="A69" s="4">
        <v>115.0</v>
      </c>
      <c r="B69" s="4" t="s">
        <v>38</v>
      </c>
      <c r="C69" s="4" t="s">
        <v>58</v>
      </c>
      <c r="D69" s="4">
        <v>1.11</v>
      </c>
      <c r="E69" s="4">
        <v>91.0</v>
      </c>
      <c r="G69" s="4" t="s">
        <v>36</v>
      </c>
      <c r="H69" s="6">
        <v>47432.0</v>
      </c>
      <c r="I69">
        <f>ROUND(minAreaSize+(D69/MAX(D$2:D$136)*maxAreaSize), 2)</f>
        <v>143.19</v>
      </c>
      <c r="J69">
        <f>ROUND(minAreaSize+(E69/MAX(D$2:E$136)*maxAreaSize), 2)</f>
        <v>573.96</v>
      </c>
      <c r="K69" t="str">
        <f>IFERROR(LOOKUP(F69, FavoriteActivity_ColorLookup), FactoriteActivity_ColorDefault)</f>
        <v>#e6ab02</v>
      </c>
      <c r="L69" t="str">
        <f>IFERROR(LOOKUP(G69, AgeGroup_ColorLookup), AgeGroup_ColorDefault)</f>
        <v>#fb9a99</v>
      </c>
      <c r="M69" s="9">
        <f>IFERROR(LOOKUP(H69, ZipCode_LatitudeLookup), ZipCode_LatitudeDefault)</f>
        <v>38.5324</v>
      </c>
      <c r="N69">
        <f>IFERROR(LOOKUP(H69, ZipCode_LongitudeLookup), ZipCode_LongitudeDefault)</f>
        <v>-86.6196</v>
      </c>
      <c r="O69" t="str">
        <f>Fixed_label</f>
        <v>Fixed</v>
      </c>
      <c r="P69" t="str">
        <f>Fixed_Color</f>
        <v>#000000</v>
      </c>
      <c r="Q69" t="str">
        <f>Fixed_StrokeColor</f>
        <v>#000000</v>
      </c>
      <c r="R69">
        <f>Fixed_areaSize</f>
        <v>125</v>
      </c>
      <c r="S69">
        <f>Fixed_strokeWidth</f>
        <v>1.5</v>
      </c>
    </row>
    <row r="70">
      <c r="A70" s="4">
        <v>114.0</v>
      </c>
      <c r="B70" s="4" t="s">
        <v>56</v>
      </c>
      <c r="C70" s="4" t="s">
        <v>65</v>
      </c>
      <c r="D70" s="4">
        <v>1.61</v>
      </c>
      <c r="E70" s="4">
        <v>44.0</v>
      </c>
      <c r="F70" s="4" t="s">
        <v>17</v>
      </c>
      <c r="G70" s="4" t="s">
        <v>19</v>
      </c>
      <c r="H70" s="6">
        <v>47432.0</v>
      </c>
      <c r="I70">
        <f>ROUND(minAreaSize+(D70/MAX(D$2:D$136)*maxAreaSize), 2)</f>
        <v>162.65</v>
      </c>
      <c r="J70">
        <f>ROUND(minAreaSize+(E70/MAX(D$2:E$136)*maxAreaSize), 2)</f>
        <v>329.17</v>
      </c>
      <c r="K70" t="str">
        <f>IFERROR(LOOKUP(F70, FavoriteActivity_ColorLookup), FactoriteActivity_ColorDefault)</f>
        <v>#66a61e</v>
      </c>
      <c r="L70" t="str">
        <f>IFERROR(LOOKUP(G70, AgeGroup_ColorLookup), AgeGroup_ColorDefault)</f>
        <v>#a6cee3</v>
      </c>
      <c r="M70" s="9">
        <f>IFERROR(LOOKUP(H70, ZipCode_LatitudeLookup), ZipCode_LatitudeDefault)</f>
        <v>38.5324</v>
      </c>
      <c r="N70">
        <f>IFERROR(LOOKUP(H70, ZipCode_LongitudeLookup), ZipCode_LongitudeDefault)</f>
        <v>-86.6196</v>
      </c>
      <c r="O70" t="str">
        <f>Fixed_label</f>
        <v>Fixed</v>
      </c>
      <c r="P70" t="str">
        <f>Fixed_Color</f>
        <v>#000000</v>
      </c>
      <c r="Q70" t="str">
        <f>Fixed_StrokeColor</f>
        <v>#000000</v>
      </c>
      <c r="R70">
        <f>Fixed_areaSize</f>
        <v>125</v>
      </c>
      <c r="S70">
        <f>Fixed_strokeWidth</f>
        <v>1.5</v>
      </c>
    </row>
    <row r="71">
      <c r="A71" s="4">
        <v>113.0</v>
      </c>
      <c r="B71" s="4" t="s">
        <v>61</v>
      </c>
      <c r="C71" s="4" t="s">
        <v>39</v>
      </c>
      <c r="D71" s="4">
        <v>3.22</v>
      </c>
      <c r="E71" s="4">
        <v>44.0</v>
      </c>
      <c r="F71" s="4" t="s">
        <v>34</v>
      </c>
      <c r="G71" s="4" t="s">
        <v>27</v>
      </c>
      <c r="H71" s="6">
        <v>47401.0</v>
      </c>
      <c r="I71">
        <f>ROUND(minAreaSize+(D71/MAX(D$2:D$136)*maxAreaSize), 2)</f>
        <v>225.29</v>
      </c>
      <c r="J71">
        <f>ROUND(minAreaSize+(E71/MAX(D$2:E$136)*maxAreaSize), 2)</f>
        <v>329.17</v>
      </c>
      <c r="K71" t="str">
        <f>IFERROR(LOOKUP(F71, FavoriteActivity_ColorLookup), FactoriteActivity_ColorDefault)</f>
        <v>#7570b3</v>
      </c>
      <c r="L71" t="str">
        <f>IFERROR(LOOKUP(G71, AgeGroup_ColorLookup), AgeGroup_ColorDefault)</f>
        <v>#1f78b4</v>
      </c>
      <c r="M71" s="9">
        <f>IFERROR(LOOKUP(H71, ZipCode_LatitudeLookup), ZipCode_LatitudeDefault)</f>
        <v>39.1401</v>
      </c>
      <c r="N71">
        <f>IFERROR(LOOKUP(H71, ZipCode_LongitudeLookup), ZipCode_LongitudeDefault)</f>
        <v>-86.5083</v>
      </c>
      <c r="O71" t="str">
        <f>Fixed_label</f>
        <v>Fixed</v>
      </c>
      <c r="P71" t="str">
        <f>Fixed_Color</f>
        <v>#000000</v>
      </c>
      <c r="Q71" t="str">
        <f>Fixed_StrokeColor</f>
        <v>#000000</v>
      </c>
      <c r="R71">
        <f>Fixed_areaSize</f>
        <v>125</v>
      </c>
      <c r="S71">
        <f>Fixed_strokeWidth</f>
        <v>1.5</v>
      </c>
    </row>
    <row r="72">
      <c r="A72" s="4">
        <v>112.0</v>
      </c>
      <c r="B72" s="4" t="s">
        <v>59</v>
      </c>
      <c r="C72" s="4" t="s">
        <v>65</v>
      </c>
      <c r="D72" s="4">
        <v>1.5</v>
      </c>
      <c r="E72" s="4">
        <v>45.0</v>
      </c>
      <c r="F72" s="4" t="s">
        <v>40</v>
      </c>
      <c r="G72" s="4" t="s">
        <v>27</v>
      </c>
      <c r="H72" s="6">
        <v>47460.0</v>
      </c>
      <c r="I72">
        <f>ROUND(minAreaSize+(D72/MAX(D$2:D$136)*maxAreaSize), 2)</f>
        <v>158.37</v>
      </c>
      <c r="J72">
        <f>ROUND(minAreaSize+(E72/MAX(D$2:E$136)*maxAreaSize), 2)</f>
        <v>334.38</v>
      </c>
      <c r="K72" t="str">
        <f>IFERROR(LOOKUP(F72, FavoriteActivity_ColorLookup), FactoriteActivity_ColorDefault)</f>
        <v>#e7298a</v>
      </c>
      <c r="L72" t="str">
        <f>IFERROR(LOOKUP(G72, AgeGroup_ColorLookup), AgeGroup_ColorDefault)</f>
        <v>#1f78b4</v>
      </c>
      <c r="M72" s="9">
        <f>IFERROR(LOOKUP(H72, ZipCode_LatitudeLookup), ZipCode_LatitudeDefault)</f>
        <v>39.2891</v>
      </c>
      <c r="N72">
        <f>IFERROR(LOOKUP(H72, ZipCode_LongitudeLookup), ZipCode_LongitudeDefault)</f>
        <v>-86.7789</v>
      </c>
      <c r="O72" t="str">
        <f>Fixed_label</f>
        <v>Fixed</v>
      </c>
      <c r="P72" t="str">
        <f>Fixed_Color</f>
        <v>#000000</v>
      </c>
      <c r="Q72" t="str">
        <f>Fixed_StrokeColor</f>
        <v>#000000</v>
      </c>
      <c r="R72">
        <f>Fixed_areaSize</f>
        <v>125</v>
      </c>
      <c r="S72">
        <f>Fixed_strokeWidth</f>
        <v>1.5</v>
      </c>
    </row>
    <row r="73">
      <c r="A73" s="4">
        <v>111.0</v>
      </c>
      <c r="B73" s="4" t="s">
        <v>59</v>
      </c>
      <c r="C73" s="4" t="s">
        <v>65</v>
      </c>
      <c r="D73" s="4">
        <v>6.29</v>
      </c>
      <c r="E73" s="4">
        <v>46.0</v>
      </c>
      <c r="F73" s="4" t="s">
        <v>40</v>
      </c>
      <c r="G73" s="4" t="s">
        <v>27</v>
      </c>
      <c r="H73" s="6">
        <v>47460.0</v>
      </c>
      <c r="I73">
        <f>ROUND(minAreaSize+(D73/MAX(D$2:D$136)*maxAreaSize), 2)</f>
        <v>344.75</v>
      </c>
      <c r="J73">
        <f>ROUND(minAreaSize+(E73/MAX(D$2:E$136)*maxAreaSize), 2)</f>
        <v>339.58</v>
      </c>
      <c r="K73" t="str">
        <f>IFERROR(LOOKUP(F73, FavoriteActivity_ColorLookup), FactoriteActivity_ColorDefault)</f>
        <v>#e7298a</v>
      </c>
      <c r="L73" t="str">
        <f>IFERROR(LOOKUP(G73, AgeGroup_ColorLookup), AgeGroup_ColorDefault)</f>
        <v>#1f78b4</v>
      </c>
      <c r="M73" s="9">
        <f>IFERROR(LOOKUP(H73, ZipCode_LatitudeLookup), ZipCode_LatitudeDefault)</f>
        <v>39.2891</v>
      </c>
      <c r="N73">
        <f>IFERROR(LOOKUP(H73, ZipCode_LongitudeLookup), ZipCode_LongitudeDefault)</f>
        <v>-86.7789</v>
      </c>
      <c r="O73" t="str">
        <f>Fixed_label</f>
        <v>Fixed</v>
      </c>
      <c r="P73" t="str">
        <f>Fixed_Color</f>
        <v>#000000</v>
      </c>
      <c r="Q73" t="str">
        <f>Fixed_StrokeColor</f>
        <v>#000000</v>
      </c>
      <c r="R73">
        <f>Fixed_areaSize</f>
        <v>125</v>
      </c>
      <c r="S73">
        <f>Fixed_strokeWidth</f>
        <v>1.5</v>
      </c>
    </row>
    <row r="74">
      <c r="A74" s="4">
        <v>110.0</v>
      </c>
      <c r="B74" s="4" t="s">
        <v>56</v>
      </c>
      <c r="C74" s="4" t="s">
        <v>57</v>
      </c>
      <c r="D74" s="4">
        <v>4.68</v>
      </c>
      <c r="E74" s="4">
        <v>60.0</v>
      </c>
      <c r="F74" s="4" t="s">
        <v>34</v>
      </c>
      <c r="G74" s="4" t="s">
        <v>48</v>
      </c>
      <c r="H74" s="6">
        <v>47265.0</v>
      </c>
      <c r="I74">
        <f>ROUND(minAreaSize+(D74/MAX(D$2:D$136)*maxAreaSize), 2)</f>
        <v>282.1</v>
      </c>
      <c r="J74">
        <f>ROUND(minAreaSize+(E74/MAX(D$2:E$136)*maxAreaSize), 2)</f>
        <v>412.5</v>
      </c>
      <c r="K74" t="str">
        <f>IFERROR(LOOKUP(F74, FavoriteActivity_ColorLookup), FactoriteActivity_ColorDefault)</f>
        <v>#7570b3</v>
      </c>
      <c r="L74" t="str">
        <f>IFERROR(LOOKUP(G74, AgeGroup_ColorLookup), AgeGroup_ColorDefault)</f>
        <v>#1f78b4</v>
      </c>
      <c r="M74" s="9">
        <f>IFERROR(LOOKUP(H74, ZipCode_LatitudeLookup), ZipCode_LatitudeDefault)</f>
        <v>39.0018</v>
      </c>
      <c r="N74">
        <f>IFERROR(LOOKUP(H74, ZipCode_LongitudeLookup), ZipCode_LongitudeDefault)</f>
        <v>-85.6272</v>
      </c>
      <c r="O74" t="str">
        <f>Fixed_label</f>
        <v>Fixed</v>
      </c>
      <c r="P74" t="str">
        <f>Fixed_Color</f>
        <v>#000000</v>
      </c>
      <c r="Q74" t="str">
        <f>Fixed_StrokeColor</f>
        <v>#000000</v>
      </c>
      <c r="R74">
        <f>Fixed_areaSize</f>
        <v>125</v>
      </c>
      <c r="S74">
        <f>Fixed_strokeWidth</f>
        <v>1.5</v>
      </c>
    </row>
    <row r="75">
      <c r="A75" s="4">
        <v>109.0</v>
      </c>
      <c r="B75" s="4" t="s">
        <v>38</v>
      </c>
      <c r="C75" s="4" t="s">
        <v>62</v>
      </c>
      <c r="D75" s="4">
        <v>2.12</v>
      </c>
      <c r="E75" s="4">
        <v>70.0</v>
      </c>
      <c r="F75" s="4" t="s">
        <v>40</v>
      </c>
      <c r="G75" s="4" t="s">
        <v>41</v>
      </c>
      <c r="H75" s="6">
        <v>47401.0</v>
      </c>
      <c r="I75">
        <f>ROUND(minAreaSize+(D75/MAX(D$2:D$136)*maxAreaSize), 2)</f>
        <v>182.49</v>
      </c>
      <c r="J75">
        <f>ROUND(minAreaSize+(E75/MAX(D$2:E$136)*maxAreaSize), 2)</f>
        <v>464.58</v>
      </c>
      <c r="K75" t="str">
        <f>IFERROR(LOOKUP(F75, FavoriteActivity_ColorLookup), FactoriteActivity_ColorDefault)</f>
        <v>#e7298a</v>
      </c>
      <c r="L75" t="str">
        <f>IFERROR(LOOKUP(G75, AgeGroup_ColorLookup), AgeGroup_ColorDefault)</f>
        <v>#e31a1c</v>
      </c>
      <c r="M75" s="9">
        <f>IFERROR(LOOKUP(H75, ZipCode_LatitudeLookup), ZipCode_LatitudeDefault)</f>
        <v>39.1401</v>
      </c>
      <c r="N75">
        <f>IFERROR(LOOKUP(H75, ZipCode_LongitudeLookup), ZipCode_LongitudeDefault)</f>
        <v>-86.5083</v>
      </c>
      <c r="O75" t="str">
        <f>Fixed_label</f>
        <v>Fixed</v>
      </c>
      <c r="P75" t="str">
        <f>Fixed_Color</f>
        <v>#000000</v>
      </c>
      <c r="Q75" t="str">
        <f>Fixed_StrokeColor</f>
        <v>#000000</v>
      </c>
      <c r="R75">
        <f>Fixed_areaSize</f>
        <v>125</v>
      </c>
      <c r="S75">
        <f>Fixed_strokeWidth</f>
        <v>1.5</v>
      </c>
    </row>
    <row r="76">
      <c r="A76" s="4">
        <v>108.0</v>
      </c>
      <c r="B76" s="4" t="s">
        <v>56</v>
      </c>
      <c r="C76" s="4" t="s">
        <v>58</v>
      </c>
      <c r="D76" s="4">
        <v>8.55</v>
      </c>
      <c r="E76" s="4">
        <v>55.0</v>
      </c>
      <c r="F76" s="4" t="s">
        <v>46</v>
      </c>
      <c r="G76" s="4" t="s">
        <v>19</v>
      </c>
      <c r="H76" s="6">
        <v>47401.0</v>
      </c>
      <c r="I76">
        <f>ROUND(minAreaSize+(D76/MAX(D$2:D$136)*maxAreaSize), 2)</f>
        <v>432.68</v>
      </c>
      <c r="J76">
        <f>ROUND(minAreaSize+(E76/MAX(D$2:E$136)*maxAreaSize), 2)</f>
        <v>386.46</v>
      </c>
      <c r="K76" t="str">
        <f>IFERROR(LOOKUP(F76, FavoriteActivity_ColorLookup), FactoriteActivity_ColorDefault)</f>
        <v>#66a61e</v>
      </c>
      <c r="L76" t="str">
        <f>IFERROR(LOOKUP(G76, AgeGroup_ColorLookup), AgeGroup_ColorDefault)</f>
        <v>#a6cee3</v>
      </c>
      <c r="M76" s="9">
        <f>IFERROR(LOOKUP(H76, ZipCode_LatitudeLookup), ZipCode_LatitudeDefault)</f>
        <v>39.1401</v>
      </c>
      <c r="N76">
        <f>IFERROR(LOOKUP(H76, ZipCode_LongitudeLookup), ZipCode_LongitudeDefault)</f>
        <v>-86.5083</v>
      </c>
      <c r="O76" t="str">
        <f>Fixed_label</f>
        <v>Fixed</v>
      </c>
      <c r="P76" t="str">
        <f>Fixed_Color</f>
        <v>#000000</v>
      </c>
      <c r="Q76" t="str">
        <f>Fixed_StrokeColor</f>
        <v>#000000</v>
      </c>
      <c r="R76">
        <f>Fixed_areaSize</f>
        <v>125</v>
      </c>
      <c r="S76">
        <f>Fixed_strokeWidth</f>
        <v>1.5</v>
      </c>
    </row>
    <row r="77">
      <c r="A77" s="4">
        <v>107.0</v>
      </c>
      <c r="B77" s="4" t="s">
        <v>38</v>
      </c>
      <c r="C77" s="4" t="s">
        <v>57</v>
      </c>
      <c r="D77" s="4">
        <v>1.93</v>
      </c>
      <c r="E77" s="4">
        <v>53.0</v>
      </c>
      <c r="F77" s="4" t="s">
        <v>17</v>
      </c>
      <c r="G77" s="4" t="s">
        <v>19</v>
      </c>
      <c r="H77" s="6">
        <v>47401.0</v>
      </c>
      <c r="I77">
        <f>ROUND(minAreaSize+(D77/MAX(D$2:D$136)*maxAreaSize), 2)</f>
        <v>175.1</v>
      </c>
      <c r="J77">
        <f>ROUND(minAreaSize+(E77/MAX(D$2:E$136)*maxAreaSize), 2)</f>
        <v>376.04</v>
      </c>
      <c r="K77" t="str">
        <f>IFERROR(LOOKUP(F77, FavoriteActivity_ColorLookup), FactoriteActivity_ColorDefault)</f>
        <v>#66a61e</v>
      </c>
      <c r="L77" t="str">
        <f>IFERROR(LOOKUP(G77, AgeGroup_ColorLookup), AgeGroup_ColorDefault)</f>
        <v>#a6cee3</v>
      </c>
      <c r="M77" s="9">
        <f>IFERROR(LOOKUP(H77, ZipCode_LatitudeLookup), ZipCode_LatitudeDefault)</f>
        <v>39.1401</v>
      </c>
      <c r="N77">
        <f>IFERROR(LOOKUP(H77, ZipCode_LongitudeLookup), ZipCode_LongitudeDefault)</f>
        <v>-86.5083</v>
      </c>
      <c r="O77" t="str">
        <f>Fixed_label</f>
        <v>Fixed</v>
      </c>
      <c r="P77" t="str">
        <f>Fixed_Color</f>
        <v>#000000</v>
      </c>
      <c r="Q77" t="str">
        <f>Fixed_StrokeColor</f>
        <v>#000000</v>
      </c>
      <c r="R77">
        <f>Fixed_areaSize</f>
        <v>125</v>
      </c>
      <c r="S77">
        <f>Fixed_strokeWidth</f>
        <v>1.5</v>
      </c>
    </row>
    <row r="78">
      <c r="A78" s="4">
        <v>106.0</v>
      </c>
      <c r="B78" s="4" t="s">
        <v>59</v>
      </c>
      <c r="C78" s="4" t="s">
        <v>65</v>
      </c>
      <c r="D78" s="4">
        <v>2.1</v>
      </c>
      <c r="E78" s="4">
        <v>58.0</v>
      </c>
      <c r="F78" s="4" t="s">
        <v>24</v>
      </c>
      <c r="H78" s="6">
        <v>47401.0</v>
      </c>
      <c r="I78">
        <f>ROUND(minAreaSize+(D78/MAX(D$2:D$136)*maxAreaSize), 2)</f>
        <v>181.71</v>
      </c>
      <c r="J78">
        <f>ROUND(minAreaSize+(E78/MAX(D$2:E$136)*maxAreaSize), 2)</f>
        <v>402.08</v>
      </c>
      <c r="K78" t="str">
        <f>IFERROR(LOOKUP(F78, FavoriteActivity_ColorLookup), FactoriteActivity_ColorDefault)</f>
        <v>#7570b3</v>
      </c>
      <c r="L78" t="str">
        <f>IFERROR(LOOKUP(G78, AgeGroup_ColorLookup), AgeGroup_ColorDefault)</f>
        <v>#e31a1c</v>
      </c>
      <c r="M78" s="9">
        <f>IFERROR(LOOKUP(H78, ZipCode_LatitudeLookup), ZipCode_LatitudeDefault)</f>
        <v>39.1401</v>
      </c>
      <c r="N78">
        <f>IFERROR(LOOKUP(H78, ZipCode_LongitudeLookup), ZipCode_LongitudeDefault)</f>
        <v>-86.5083</v>
      </c>
      <c r="O78" t="str">
        <f>Fixed_label</f>
        <v>Fixed</v>
      </c>
      <c r="P78" t="str">
        <f>Fixed_Color</f>
        <v>#000000</v>
      </c>
      <c r="Q78" t="str">
        <f>Fixed_StrokeColor</f>
        <v>#000000</v>
      </c>
      <c r="R78">
        <f>Fixed_areaSize</f>
        <v>125</v>
      </c>
      <c r="S78">
        <f>Fixed_strokeWidth</f>
        <v>1.5</v>
      </c>
    </row>
    <row r="79">
      <c r="A79" s="4">
        <v>105.0</v>
      </c>
      <c r="B79" s="4" t="s">
        <v>38</v>
      </c>
      <c r="C79" s="4" t="s">
        <v>39</v>
      </c>
      <c r="D79" s="4">
        <v>1.39</v>
      </c>
      <c r="E79" s="4">
        <v>66.0</v>
      </c>
      <c r="F79" s="4" t="s">
        <v>24</v>
      </c>
      <c r="G79" s="4" t="s">
        <v>27</v>
      </c>
      <c r="H79" s="6">
        <v>47017.0</v>
      </c>
      <c r="I79">
        <f>ROUND(minAreaSize+(D79/MAX(D$2:D$136)*maxAreaSize), 2)</f>
        <v>154.09</v>
      </c>
      <c r="J79">
        <f>ROUND(minAreaSize+(E79/MAX(D$2:E$136)*maxAreaSize), 2)</f>
        <v>443.75</v>
      </c>
      <c r="K79" t="str">
        <f>IFERROR(LOOKUP(F79, FavoriteActivity_ColorLookup), FactoriteActivity_ColorDefault)</f>
        <v>#7570b3</v>
      </c>
      <c r="L79" t="str">
        <f>IFERROR(LOOKUP(G79, AgeGroup_ColorLookup), AgeGroup_ColorDefault)</f>
        <v>#1f78b4</v>
      </c>
      <c r="M79" s="9">
        <f>IFERROR(LOOKUP(H79, ZipCode_LatitudeLookup), ZipCode_LatitudeDefault)</f>
        <v>38.949</v>
      </c>
      <c r="N79">
        <f>IFERROR(LOOKUP(H79, ZipCode_LongitudeLookup), ZipCode_LongitudeDefault)</f>
        <v>-85.2122</v>
      </c>
      <c r="O79" t="str">
        <f>Fixed_label</f>
        <v>Fixed</v>
      </c>
      <c r="P79" t="str">
        <f>Fixed_Color</f>
        <v>#000000</v>
      </c>
      <c r="Q79" t="str">
        <f>Fixed_StrokeColor</f>
        <v>#000000</v>
      </c>
      <c r="R79">
        <f>Fixed_areaSize</f>
        <v>125</v>
      </c>
      <c r="S79">
        <f>Fixed_strokeWidth</f>
        <v>1.5</v>
      </c>
    </row>
    <row r="80">
      <c r="A80" s="4">
        <v>104.0</v>
      </c>
      <c r="B80" s="4" t="s">
        <v>56</v>
      </c>
      <c r="C80" s="4" t="s">
        <v>63</v>
      </c>
      <c r="D80" s="4">
        <v>3.45</v>
      </c>
      <c r="E80" s="4">
        <v>36.0</v>
      </c>
      <c r="F80" s="4" t="s">
        <v>40</v>
      </c>
      <c r="G80" s="4" t="s">
        <v>19</v>
      </c>
      <c r="H80" s="6">
        <v>47401.0</v>
      </c>
      <c r="I80">
        <f>ROUND(minAreaSize+(D80/MAX(D$2:D$136)*maxAreaSize), 2)</f>
        <v>234.24</v>
      </c>
      <c r="J80">
        <f>ROUND(minAreaSize+(E80/MAX(D$2:E$136)*maxAreaSize), 2)</f>
        <v>287.5</v>
      </c>
      <c r="K80" t="str">
        <f>IFERROR(LOOKUP(F80, FavoriteActivity_ColorLookup), FactoriteActivity_ColorDefault)</f>
        <v>#e7298a</v>
      </c>
      <c r="L80" t="str">
        <f>IFERROR(LOOKUP(G80, AgeGroup_ColorLookup), AgeGroup_ColorDefault)</f>
        <v>#a6cee3</v>
      </c>
      <c r="M80" s="9">
        <f>IFERROR(LOOKUP(H80, ZipCode_LatitudeLookup), ZipCode_LatitudeDefault)</f>
        <v>39.1401</v>
      </c>
      <c r="N80">
        <f>IFERROR(LOOKUP(H80, ZipCode_LongitudeLookup), ZipCode_LongitudeDefault)</f>
        <v>-86.5083</v>
      </c>
      <c r="O80" t="str">
        <f>Fixed_label</f>
        <v>Fixed</v>
      </c>
      <c r="P80" t="str">
        <f>Fixed_Color</f>
        <v>#000000</v>
      </c>
      <c r="Q80" t="str">
        <f>Fixed_StrokeColor</f>
        <v>#000000</v>
      </c>
      <c r="R80">
        <f>Fixed_areaSize</f>
        <v>125</v>
      </c>
      <c r="S80">
        <f>Fixed_strokeWidth</f>
        <v>1.5</v>
      </c>
    </row>
    <row r="81">
      <c r="A81" s="4">
        <v>103.0</v>
      </c>
      <c r="B81" s="4" t="s">
        <v>38</v>
      </c>
      <c r="C81" s="4" t="s">
        <v>64</v>
      </c>
      <c r="D81" s="4">
        <v>4.86</v>
      </c>
      <c r="E81" s="4">
        <v>69.0</v>
      </c>
      <c r="G81" s="4" t="s">
        <v>19</v>
      </c>
      <c r="H81" s="6">
        <v>47401.0</v>
      </c>
      <c r="I81">
        <f>ROUND(minAreaSize+(D81/MAX(D$2:D$136)*maxAreaSize), 2)</f>
        <v>289.11</v>
      </c>
      <c r="J81">
        <f>ROUND(minAreaSize+(E81/MAX(D$2:E$136)*maxAreaSize), 2)</f>
        <v>459.38</v>
      </c>
      <c r="K81" t="str">
        <f>IFERROR(LOOKUP(F81, FavoriteActivity_ColorLookup), FactoriteActivity_ColorDefault)</f>
        <v>#e6ab02</v>
      </c>
      <c r="L81" t="str">
        <f>IFERROR(LOOKUP(G81, AgeGroup_ColorLookup), AgeGroup_ColorDefault)</f>
        <v>#a6cee3</v>
      </c>
      <c r="M81" s="9">
        <f>IFERROR(LOOKUP(H81, ZipCode_LatitudeLookup), ZipCode_LatitudeDefault)</f>
        <v>39.1401</v>
      </c>
      <c r="N81">
        <f>IFERROR(LOOKUP(H81, ZipCode_LongitudeLookup), ZipCode_LongitudeDefault)</f>
        <v>-86.5083</v>
      </c>
      <c r="O81" t="str">
        <f>Fixed_label</f>
        <v>Fixed</v>
      </c>
      <c r="P81" t="str">
        <f>Fixed_Color</f>
        <v>#000000</v>
      </c>
      <c r="Q81" t="str">
        <f>Fixed_StrokeColor</f>
        <v>#000000</v>
      </c>
      <c r="R81">
        <f>Fixed_areaSize</f>
        <v>125</v>
      </c>
      <c r="S81">
        <f>Fixed_strokeWidth</f>
        <v>1.5</v>
      </c>
    </row>
    <row r="82">
      <c r="A82" s="4">
        <v>102.0</v>
      </c>
      <c r="B82" s="4" t="s">
        <v>38</v>
      </c>
      <c r="C82" s="4" t="s">
        <v>66</v>
      </c>
      <c r="D82" s="4">
        <v>3.47</v>
      </c>
      <c r="E82" s="4">
        <v>40.0</v>
      </c>
      <c r="F82" s="4" t="s">
        <v>17</v>
      </c>
      <c r="G82" s="4" t="s">
        <v>19</v>
      </c>
      <c r="H82" s="6">
        <v>47401.0</v>
      </c>
      <c r="I82">
        <f>ROUND(minAreaSize+(D82/MAX(D$2:D$136)*maxAreaSize), 2)</f>
        <v>235.02</v>
      </c>
      <c r="J82">
        <f>ROUND(minAreaSize+(E82/MAX(D$2:E$136)*maxAreaSize), 2)</f>
        <v>308.33</v>
      </c>
      <c r="K82" t="str">
        <f>IFERROR(LOOKUP(F82, FavoriteActivity_ColorLookup), FactoriteActivity_ColorDefault)</f>
        <v>#66a61e</v>
      </c>
      <c r="L82" t="str">
        <f>IFERROR(LOOKUP(G82, AgeGroup_ColorLookup), AgeGroup_ColorDefault)</f>
        <v>#a6cee3</v>
      </c>
      <c r="M82" s="9">
        <f>IFERROR(LOOKUP(H82, ZipCode_LatitudeLookup), ZipCode_LatitudeDefault)</f>
        <v>39.1401</v>
      </c>
      <c r="N82">
        <f>IFERROR(LOOKUP(H82, ZipCode_LongitudeLookup), ZipCode_LongitudeDefault)</f>
        <v>-86.5083</v>
      </c>
      <c r="O82" t="str">
        <f>Fixed_label</f>
        <v>Fixed</v>
      </c>
      <c r="P82" t="str">
        <f>Fixed_Color</f>
        <v>#000000</v>
      </c>
      <c r="Q82" t="str">
        <f>Fixed_StrokeColor</f>
        <v>#000000</v>
      </c>
      <c r="R82">
        <f>Fixed_areaSize</f>
        <v>125</v>
      </c>
      <c r="S82">
        <f>Fixed_strokeWidth</f>
        <v>1.5</v>
      </c>
    </row>
    <row r="83">
      <c r="A83" s="4">
        <v>101.0</v>
      </c>
      <c r="B83" s="4" t="s">
        <v>56</v>
      </c>
      <c r="C83" s="4" t="s">
        <v>60</v>
      </c>
      <c r="D83" s="4">
        <v>5.91</v>
      </c>
      <c r="E83" s="4">
        <v>49.0</v>
      </c>
      <c r="F83" s="4" t="s">
        <v>17</v>
      </c>
      <c r="G83" s="4" t="s">
        <v>19</v>
      </c>
      <c r="H83" s="6">
        <v>47401.0</v>
      </c>
      <c r="I83">
        <f>ROUND(minAreaSize+(D83/MAX(D$2:D$136)*maxAreaSize), 2)</f>
        <v>329.96</v>
      </c>
      <c r="J83">
        <f>ROUND(minAreaSize+(E83/MAX(D$2:E$136)*maxAreaSize), 2)</f>
        <v>355.21</v>
      </c>
      <c r="K83" t="str">
        <f>IFERROR(LOOKUP(F83, FavoriteActivity_ColorLookup), FactoriteActivity_ColorDefault)</f>
        <v>#66a61e</v>
      </c>
      <c r="L83" t="str">
        <f>IFERROR(LOOKUP(G83, AgeGroup_ColorLookup), AgeGroup_ColorDefault)</f>
        <v>#a6cee3</v>
      </c>
      <c r="M83" s="9">
        <f>IFERROR(LOOKUP(H83, ZipCode_LatitudeLookup), ZipCode_LatitudeDefault)</f>
        <v>39.1401</v>
      </c>
      <c r="N83">
        <f>IFERROR(LOOKUP(H83, ZipCode_LongitudeLookup), ZipCode_LongitudeDefault)</f>
        <v>-86.5083</v>
      </c>
      <c r="O83" t="str">
        <f>Fixed_label</f>
        <v>Fixed</v>
      </c>
      <c r="P83" t="str">
        <f>Fixed_Color</f>
        <v>#000000</v>
      </c>
      <c r="Q83" t="str">
        <f>Fixed_StrokeColor</f>
        <v>#000000</v>
      </c>
      <c r="R83">
        <f>Fixed_areaSize</f>
        <v>125</v>
      </c>
      <c r="S83">
        <f>Fixed_strokeWidth</f>
        <v>1.5</v>
      </c>
    </row>
    <row r="84">
      <c r="A84" s="4">
        <v>100.0</v>
      </c>
      <c r="B84" s="4" t="s">
        <v>61</v>
      </c>
      <c r="C84" s="4" t="s">
        <v>65</v>
      </c>
      <c r="D84" s="4">
        <v>3.69</v>
      </c>
      <c r="E84" s="4">
        <v>50.0</v>
      </c>
      <c r="F84" s="4" t="s">
        <v>17</v>
      </c>
      <c r="G84" s="4" t="s">
        <v>19</v>
      </c>
      <c r="H84" s="6">
        <v>47401.0</v>
      </c>
      <c r="I84">
        <f>ROUND(minAreaSize+(D84/MAX(D$2:D$136)*maxAreaSize), 2)</f>
        <v>243.58</v>
      </c>
      <c r="J84">
        <f>ROUND(minAreaSize+(E84/MAX(D$2:E$136)*maxAreaSize), 2)</f>
        <v>360.42</v>
      </c>
      <c r="K84" t="str">
        <f>IFERROR(LOOKUP(F84, FavoriteActivity_ColorLookup), FactoriteActivity_ColorDefault)</f>
        <v>#66a61e</v>
      </c>
      <c r="L84" t="str">
        <f>IFERROR(LOOKUP(G84, AgeGroup_ColorLookup), AgeGroup_ColorDefault)</f>
        <v>#a6cee3</v>
      </c>
      <c r="M84" s="9">
        <f>IFERROR(LOOKUP(H84, ZipCode_LatitudeLookup), ZipCode_LatitudeDefault)</f>
        <v>39.1401</v>
      </c>
      <c r="N84">
        <f>IFERROR(LOOKUP(H84, ZipCode_LongitudeLookup), ZipCode_LongitudeDefault)</f>
        <v>-86.5083</v>
      </c>
      <c r="O84" t="str">
        <f>Fixed_label</f>
        <v>Fixed</v>
      </c>
      <c r="P84" t="str">
        <f>Fixed_Color</f>
        <v>#000000</v>
      </c>
      <c r="Q84" t="str">
        <f>Fixed_StrokeColor</f>
        <v>#000000</v>
      </c>
      <c r="R84">
        <f>Fixed_areaSize</f>
        <v>125</v>
      </c>
      <c r="S84">
        <f>Fixed_strokeWidth</f>
        <v>1.5</v>
      </c>
    </row>
    <row r="85">
      <c r="A85" s="4">
        <v>99.0</v>
      </c>
      <c r="B85" s="4" t="s">
        <v>38</v>
      </c>
      <c r="C85" s="4" t="s">
        <v>58</v>
      </c>
      <c r="D85" s="4">
        <v>0.93</v>
      </c>
      <c r="E85" s="4">
        <v>60.0</v>
      </c>
      <c r="F85" s="4" t="s">
        <v>46</v>
      </c>
      <c r="H85" s="6">
        <v>47401.0</v>
      </c>
      <c r="I85">
        <f>ROUND(minAreaSize+(D85/MAX(D$2:D$136)*maxAreaSize), 2)</f>
        <v>136.19</v>
      </c>
      <c r="J85">
        <f>ROUND(minAreaSize+(E85/MAX(D$2:E$136)*maxAreaSize), 2)</f>
        <v>412.5</v>
      </c>
      <c r="K85" t="str">
        <f>IFERROR(LOOKUP(F85, FavoriteActivity_ColorLookup), FactoriteActivity_ColorDefault)</f>
        <v>#66a61e</v>
      </c>
      <c r="L85" t="str">
        <f>IFERROR(LOOKUP(G85, AgeGroup_ColorLookup), AgeGroup_ColorDefault)</f>
        <v>#e31a1c</v>
      </c>
      <c r="M85" s="9">
        <f>IFERROR(LOOKUP(H85, ZipCode_LatitudeLookup), ZipCode_LatitudeDefault)</f>
        <v>39.1401</v>
      </c>
      <c r="N85">
        <f>IFERROR(LOOKUP(H85, ZipCode_LongitudeLookup), ZipCode_LongitudeDefault)</f>
        <v>-86.5083</v>
      </c>
      <c r="O85" t="str">
        <f>Fixed_label</f>
        <v>Fixed</v>
      </c>
      <c r="P85" t="str">
        <f>Fixed_Color</f>
        <v>#000000</v>
      </c>
      <c r="Q85" t="str">
        <f>Fixed_StrokeColor</f>
        <v>#000000</v>
      </c>
      <c r="R85">
        <f>Fixed_areaSize</f>
        <v>125</v>
      </c>
      <c r="S85">
        <f>Fixed_strokeWidth</f>
        <v>1.5</v>
      </c>
    </row>
    <row r="86">
      <c r="A86" s="4">
        <v>98.0</v>
      </c>
      <c r="B86" s="4" t="s">
        <v>38</v>
      </c>
      <c r="C86" s="4" t="s">
        <v>39</v>
      </c>
      <c r="D86" s="4">
        <v>1.63</v>
      </c>
      <c r="E86" s="4">
        <v>59.0</v>
      </c>
      <c r="F86" s="4" t="s">
        <v>24</v>
      </c>
      <c r="G86" s="4" t="s">
        <v>27</v>
      </c>
      <c r="H86" s="6">
        <v>47401.0</v>
      </c>
      <c r="I86">
        <f>ROUND(minAreaSize+(D86/MAX(D$2:D$136)*maxAreaSize), 2)</f>
        <v>163.42</v>
      </c>
      <c r="J86">
        <f>ROUND(minAreaSize+(E86/MAX(D$2:E$136)*maxAreaSize), 2)</f>
        <v>407.29</v>
      </c>
      <c r="K86" t="str">
        <f>IFERROR(LOOKUP(F86, FavoriteActivity_ColorLookup), FactoriteActivity_ColorDefault)</f>
        <v>#7570b3</v>
      </c>
      <c r="L86" t="str">
        <f>IFERROR(LOOKUP(G86, AgeGroup_ColorLookup), AgeGroup_ColorDefault)</f>
        <v>#1f78b4</v>
      </c>
      <c r="M86" s="9">
        <f>IFERROR(LOOKUP(H86, ZipCode_LatitudeLookup), ZipCode_LatitudeDefault)</f>
        <v>39.1401</v>
      </c>
      <c r="N86">
        <f>IFERROR(LOOKUP(H86, ZipCode_LongitudeLookup), ZipCode_LongitudeDefault)</f>
        <v>-86.5083</v>
      </c>
      <c r="O86" t="str">
        <f>Fixed_label</f>
        <v>Fixed</v>
      </c>
      <c r="P86" t="str">
        <f>Fixed_Color</f>
        <v>#000000</v>
      </c>
      <c r="Q86" t="str">
        <f>Fixed_StrokeColor</f>
        <v>#000000</v>
      </c>
      <c r="R86">
        <f>Fixed_areaSize</f>
        <v>125</v>
      </c>
      <c r="S86">
        <f>Fixed_strokeWidth</f>
        <v>1.5</v>
      </c>
    </row>
    <row r="87">
      <c r="A87" s="4">
        <v>97.0</v>
      </c>
      <c r="C87" s="4" t="s">
        <v>39</v>
      </c>
      <c r="D87" s="4">
        <v>1.0</v>
      </c>
      <c r="E87" s="4">
        <v>55.0</v>
      </c>
      <c r="F87" s="4" t="s">
        <v>24</v>
      </c>
      <c r="G87" s="4" t="s">
        <v>27</v>
      </c>
      <c r="H87" s="6">
        <v>47401.0</v>
      </c>
      <c r="I87">
        <f>ROUND(minAreaSize+(D87/MAX(D$2:D$136)*maxAreaSize), 2)</f>
        <v>138.91</v>
      </c>
      <c r="J87">
        <f>ROUND(minAreaSize+(E87/MAX(D$2:E$136)*maxAreaSize), 2)</f>
        <v>386.46</v>
      </c>
      <c r="K87" t="str">
        <f>IFERROR(LOOKUP(F87, FavoriteActivity_ColorLookup), FactoriteActivity_ColorDefault)</f>
        <v>#7570b3</v>
      </c>
      <c r="L87" t="str">
        <f>IFERROR(LOOKUP(G87, AgeGroup_ColorLookup), AgeGroup_ColorDefault)</f>
        <v>#1f78b4</v>
      </c>
      <c r="M87" s="9">
        <f>IFERROR(LOOKUP(H87, ZipCode_LatitudeLookup), ZipCode_LatitudeDefault)</f>
        <v>39.1401</v>
      </c>
      <c r="N87">
        <f>IFERROR(LOOKUP(H87, ZipCode_LongitudeLookup), ZipCode_LongitudeDefault)</f>
        <v>-86.5083</v>
      </c>
      <c r="O87" t="str">
        <f>Fixed_label</f>
        <v>Fixed</v>
      </c>
      <c r="P87" t="str">
        <f>Fixed_Color</f>
        <v>#000000</v>
      </c>
      <c r="Q87" t="str">
        <f>Fixed_StrokeColor</f>
        <v>#000000</v>
      </c>
      <c r="R87">
        <f>Fixed_areaSize</f>
        <v>125</v>
      </c>
      <c r="S87">
        <f>Fixed_strokeWidth</f>
        <v>1.5</v>
      </c>
    </row>
    <row r="88">
      <c r="A88" s="4">
        <v>96.0</v>
      </c>
      <c r="B88" s="4" t="s">
        <v>67</v>
      </c>
      <c r="C88" s="4" t="s">
        <v>57</v>
      </c>
      <c r="D88" s="4">
        <v>2.13</v>
      </c>
      <c r="E88" s="4">
        <v>52.0</v>
      </c>
      <c r="F88" s="4" t="s">
        <v>17</v>
      </c>
      <c r="G88" s="4" t="s">
        <v>19</v>
      </c>
      <c r="H88" s="6">
        <v>47401.0</v>
      </c>
      <c r="I88">
        <f>ROUND(minAreaSize+(D88/MAX(D$2:D$136)*maxAreaSize), 2)</f>
        <v>182.88</v>
      </c>
      <c r="J88">
        <f>ROUND(minAreaSize+(E88/MAX(D$2:E$136)*maxAreaSize), 2)</f>
        <v>370.83</v>
      </c>
      <c r="K88" t="str">
        <f>IFERROR(LOOKUP(F88, FavoriteActivity_ColorLookup), FactoriteActivity_ColorDefault)</f>
        <v>#66a61e</v>
      </c>
      <c r="L88" t="str">
        <f>IFERROR(LOOKUP(G88, AgeGroup_ColorLookup), AgeGroup_ColorDefault)</f>
        <v>#a6cee3</v>
      </c>
      <c r="M88" s="9">
        <f>IFERROR(LOOKUP(H88, ZipCode_LatitudeLookup), ZipCode_LatitudeDefault)</f>
        <v>39.1401</v>
      </c>
      <c r="N88">
        <f>IFERROR(LOOKUP(H88, ZipCode_LongitudeLookup), ZipCode_LongitudeDefault)</f>
        <v>-86.5083</v>
      </c>
      <c r="O88" t="str">
        <f>Fixed_label</f>
        <v>Fixed</v>
      </c>
      <c r="P88" t="str">
        <f>Fixed_Color</f>
        <v>#000000</v>
      </c>
      <c r="Q88" t="str">
        <f>Fixed_StrokeColor</f>
        <v>#000000</v>
      </c>
      <c r="R88">
        <f>Fixed_areaSize</f>
        <v>125</v>
      </c>
      <c r="S88">
        <f>Fixed_strokeWidth</f>
        <v>1.5</v>
      </c>
    </row>
    <row r="89">
      <c r="A89" s="4">
        <v>95.0</v>
      </c>
      <c r="B89" s="4" t="s">
        <v>61</v>
      </c>
      <c r="C89" s="4" t="s">
        <v>63</v>
      </c>
      <c r="D89" s="4">
        <v>1.35</v>
      </c>
      <c r="E89" s="4">
        <v>41.0</v>
      </c>
      <c r="F89" s="4" t="s">
        <v>34</v>
      </c>
      <c r="G89" s="4" t="s">
        <v>19</v>
      </c>
      <c r="H89" s="6">
        <v>47432.0</v>
      </c>
      <c r="I89">
        <f>ROUND(minAreaSize+(D89/MAX(D$2:D$136)*maxAreaSize), 2)</f>
        <v>152.53</v>
      </c>
      <c r="J89">
        <f>ROUND(minAreaSize+(E89/MAX(D$2:E$136)*maxAreaSize), 2)</f>
        <v>313.54</v>
      </c>
      <c r="K89" t="str">
        <f>IFERROR(LOOKUP(F89, FavoriteActivity_ColorLookup), FactoriteActivity_ColorDefault)</f>
        <v>#7570b3</v>
      </c>
      <c r="L89" t="str">
        <f>IFERROR(LOOKUP(G89, AgeGroup_ColorLookup), AgeGroup_ColorDefault)</f>
        <v>#a6cee3</v>
      </c>
      <c r="M89" s="9">
        <f>IFERROR(LOOKUP(H89, ZipCode_LatitudeLookup), ZipCode_LatitudeDefault)</f>
        <v>38.5324</v>
      </c>
      <c r="N89">
        <f>IFERROR(LOOKUP(H89, ZipCode_LongitudeLookup), ZipCode_LongitudeDefault)</f>
        <v>-86.6196</v>
      </c>
      <c r="O89" t="str">
        <f>Fixed_label</f>
        <v>Fixed</v>
      </c>
      <c r="P89" t="str">
        <f>Fixed_Color</f>
        <v>#000000</v>
      </c>
      <c r="Q89" t="str">
        <f>Fixed_StrokeColor</f>
        <v>#000000</v>
      </c>
      <c r="R89">
        <f>Fixed_areaSize</f>
        <v>125</v>
      </c>
      <c r="S89">
        <f>Fixed_strokeWidth</f>
        <v>1.5</v>
      </c>
    </row>
    <row r="90">
      <c r="A90" s="4">
        <v>94.0</v>
      </c>
      <c r="B90" s="4" t="s">
        <v>38</v>
      </c>
      <c r="C90" s="4" t="s">
        <v>58</v>
      </c>
      <c r="D90" s="4">
        <v>0.59</v>
      </c>
      <c r="E90" s="4">
        <v>47.0</v>
      </c>
      <c r="F90" s="4" t="s">
        <v>17</v>
      </c>
      <c r="G90" s="4" t="s">
        <v>19</v>
      </c>
      <c r="H90" s="6">
        <v>47432.0</v>
      </c>
      <c r="I90">
        <f>ROUND(minAreaSize+(D90/MAX(D$2:D$136)*maxAreaSize), 2)</f>
        <v>122.96</v>
      </c>
      <c r="J90">
        <f>ROUND(minAreaSize+(E90/MAX(D$2:E$136)*maxAreaSize), 2)</f>
        <v>344.79</v>
      </c>
      <c r="K90" t="str">
        <f>IFERROR(LOOKUP(F90, FavoriteActivity_ColorLookup), FactoriteActivity_ColorDefault)</f>
        <v>#66a61e</v>
      </c>
      <c r="L90" t="str">
        <f>IFERROR(LOOKUP(G90, AgeGroup_ColorLookup), AgeGroup_ColorDefault)</f>
        <v>#a6cee3</v>
      </c>
      <c r="M90" s="9">
        <f>IFERROR(LOOKUP(H90, ZipCode_LatitudeLookup), ZipCode_LatitudeDefault)</f>
        <v>38.5324</v>
      </c>
      <c r="N90">
        <f>IFERROR(LOOKUP(H90, ZipCode_LongitudeLookup), ZipCode_LongitudeDefault)</f>
        <v>-86.6196</v>
      </c>
      <c r="O90" t="str">
        <f>Fixed_label</f>
        <v>Fixed</v>
      </c>
      <c r="P90" t="str">
        <f>Fixed_Color</f>
        <v>#000000</v>
      </c>
      <c r="Q90" t="str">
        <f>Fixed_StrokeColor</f>
        <v>#000000</v>
      </c>
      <c r="R90">
        <f>Fixed_areaSize</f>
        <v>125</v>
      </c>
      <c r="S90">
        <f>Fixed_strokeWidth</f>
        <v>1.5</v>
      </c>
    </row>
    <row r="91">
      <c r="A91" s="4">
        <v>93.0</v>
      </c>
      <c r="B91" s="4" t="s">
        <v>56</v>
      </c>
      <c r="C91" s="4" t="s">
        <v>62</v>
      </c>
      <c r="D91" s="4">
        <v>0.24</v>
      </c>
      <c r="E91" s="4">
        <v>54.0</v>
      </c>
      <c r="F91" s="4" t="s">
        <v>46</v>
      </c>
      <c r="G91" s="4" t="s">
        <v>19</v>
      </c>
      <c r="H91" s="6">
        <v>47408.0</v>
      </c>
      <c r="I91">
        <f>ROUND(minAreaSize+(D91/MAX(D$2:D$136)*maxAreaSize), 2)</f>
        <v>109.34</v>
      </c>
      <c r="J91">
        <f>ROUND(minAreaSize+(E91/MAX(D$2:E$136)*maxAreaSize), 2)</f>
        <v>381.25</v>
      </c>
      <c r="K91" t="str">
        <f>IFERROR(LOOKUP(F91, FavoriteActivity_ColorLookup), FactoriteActivity_ColorDefault)</f>
        <v>#66a61e</v>
      </c>
      <c r="L91" t="str">
        <f>IFERROR(LOOKUP(G91, AgeGroup_ColorLookup), AgeGroup_ColorDefault)</f>
        <v>#a6cee3</v>
      </c>
      <c r="M91" s="9">
        <f>IFERROR(LOOKUP(H91, ZipCode_LatitudeLookup), ZipCode_LatitudeDefault)</f>
        <v>39.2303</v>
      </c>
      <c r="N91">
        <f>IFERROR(LOOKUP(H91, ZipCode_LongitudeLookup), ZipCode_LongitudeDefault)</f>
        <v>-86.4692</v>
      </c>
      <c r="O91" t="str">
        <f>Fixed_label</f>
        <v>Fixed</v>
      </c>
      <c r="P91" t="str">
        <f>Fixed_Color</f>
        <v>#000000</v>
      </c>
      <c r="Q91" t="str">
        <f>Fixed_StrokeColor</f>
        <v>#000000</v>
      </c>
      <c r="R91">
        <f>Fixed_areaSize</f>
        <v>125</v>
      </c>
      <c r="S91">
        <f>Fixed_strokeWidth</f>
        <v>1.5</v>
      </c>
    </row>
    <row r="92">
      <c r="A92" s="4">
        <v>92.0</v>
      </c>
      <c r="B92" s="4" t="s">
        <v>38</v>
      </c>
      <c r="C92" s="4" t="s">
        <v>57</v>
      </c>
      <c r="D92" s="4">
        <v>2.18</v>
      </c>
      <c r="E92" s="4">
        <v>50.0</v>
      </c>
      <c r="F92" s="4" t="s">
        <v>17</v>
      </c>
      <c r="G92" s="4" t="s">
        <v>19</v>
      </c>
      <c r="H92" s="6">
        <v>47401.0</v>
      </c>
      <c r="I92">
        <f>ROUND(minAreaSize+(D92/MAX(D$2:D$136)*maxAreaSize), 2)</f>
        <v>184.82</v>
      </c>
      <c r="J92">
        <f>ROUND(minAreaSize+(E92/MAX(D$2:E$136)*maxAreaSize), 2)</f>
        <v>360.42</v>
      </c>
      <c r="K92" t="str">
        <f>IFERROR(LOOKUP(F92, FavoriteActivity_ColorLookup), FactoriteActivity_ColorDefault)</f>
        <v>#66a61e</v>
      </c>
      <c r="L92" t="str">
        <f>IFERROR(LOOKUP(G92, AgeGroup_ColorLookup), AgeGroup_ColorDefault)</f>
        <v>#a6cee3</v>
      </c>
      <c r="M92" s="9">
        <f>IFERROR(LOOKUP(H92, ZipCode_LatitudeLookup), ZipCode_LatitudeDefault)</f>
        <v>39.1401</v>
      </c>
      <c r="N92">
        <f>IFERROR(LOOKUP(H92, ZipCode_LongitudeLookup), ZipCode_LongitudeDefault)</f>
        <v>-86.5083</v>
      </c>
      <c r="O92" t="str">
        <f>Fixed_label</f>
        <v>Fixed</v>
      </c>
      <c r="P92" t="str">
        <f>Fixed_Color</f>
        <v>#000000</v>
      </c>
      <c r="Q92" t="str">
        <f>Fixed_StrokeColor</f>
        <v>#000000</v>
      </c>
      <c r="R92">
        <f>Fixed_areaSize</f>
        <v>125</v>
      </c>
      <c r="S92">
        <f>Fixed_strokeWidth</f>
        <v>1.5</v>
      </c>
    </row>
    <row r="93">
      <c r="A93" s="4">
        <v>91.0</v>
      </c>
      <c r="B93" s="4" t="s">
        <v>38</v>
      </c>
      <c r="C93" s="4" t="s">
        <v>57</v>
      </c>
      <c r="D93" s="4">
        <v>1.09</v>
      </c>
      <c r="E93" s="4">
        <v>49.0</v>
      </c>
      <c r="F93" s="4" t="s">
        <v>17</v>
      </c>
      <c r="G93" s="4" t="s">
        <v>19</v>
      </c>
      <c r="H93" s="6">
        <v>47401.0</v>
      </c>
      <c r="I93">
        <f>ROUND(minAreaSize+(D93/MAX(D$2:D$136)*maxAreaSize), 2)</f>
        <v>142.41</v>
      </c>
      <c r="J93">
        <f>ROUND(minAreaSize+(E93/MAX(D$2:E$136)*maxAreaSize), 2)</f>
        <v>355.21</v>
      </c>
      <c r="K93" t="str">
        <f>IFERROR(LOOKUP(F93, FavoriteActivity_ColorLookup), FactoriteActivity_ColorDefault)</f>
        <v>#66a61e</v>
      </c>
      <c r="L93" t="str">
        <f>IFERROR(LOOKUP(G93, AgeGroup_ColorLookup), AgeGroup_ColorDefault)</f>
        <v>#a6cee3</v>
      </c>
      <c r="M93" s="9">
        <f>IFERROR(LOOKUP(H93, ZipCode_LatitudeLookup), ZipCode_LatitudeDefault)</f>
        <v>39.1401</v>
      </c>
      <c r="N93">
        <f>IFERROR(LOOKUP(H93, ZipCode_LongitudeLookup), ZipCode_LongitudeDefault)</f>
        <v>-86.5083</v>
      </c>
      <c r="O93" t="str">
        <f>Fixed_label</f>
        <v>Fixed</v>
      </c>
      <c r="P93" t="str">
        <f>Fixed_Color</f>
        <v>#000000</v>
      </c>
      <c r="Q93" t="str">
        <f>Fixed_StrokeColor</f>
        <v>#000000</v>
      </c>
      <c r="R93">
        <f>Fixed_areaSize</f>
        <v>125</v>
      </c>
      <c r="S93">
        <f>Fixed_strokeWidth</f>
        <v>1.5</v>
      </c>
    </row>
    <row r="94">
      <c r="A94" s="4">
        <v>90.0</v>
      </c>
      <c r="B94" s="4" t="s">
        <v>67</v>
      </c>
      <c r="C94" s="4" t="s">
        <v>62</v>
      </c>
      <c r="D94" s="4">
        <v>1.43</v>
      </c>
      <c r="E94" s="4">
        <v>63.0</v>
      </c>
      <c r="F94" s="4" t="s">
        <v>40</v>
      </c>
      <c r="G94" s="4" t="s">
        <v>27</v>
      </c>
      <c r="H94" s="6">
        <v>47401.0</v>
      </c>
      <c r="I94">
        <f>ROUND(minAreaSize+(D94/MAX(D$2:D$136)*maxAreaSize), 2)</f>
        <v>155.64</v>
      </c>
      <c r="J94">
        <f>ROUND(minAreaSize+(E94/MAX(D$2:E$136)*maxAreaSize), 2)</f>
        <v>428.13</v>
      </c>
      <c r="K94" t="str">
        <f>IFERROR(LOOKUP(F94, FavoriteActivity_ColorLookup), FactoriteActivity_ColorDefault)</f>
        <v>#e7298a</v>
      </c>
      <c r="L94" t="str">
        <f>IFERROR(LOOKUP(G94, AgeGroup_ColorLookup), AgeGroup_ColorDefault)</f>
        <v>#1f78b4</v>
      </c>
      <c r="M94" s="9">
        <f>IFERROR(LOOKUP(H94, ZipCode_LatitudeLookup), ZipCode_LatitudeDefault)</f>
        <v>39.1401</v>
      </c>
      <c r="N94">
        <f>IFERROR(LOOKUP(H94, ZipCode_LongitudeLookup), ZipCode_LongitudeDefault)</f>
        <v>-86.5083</v>
      </c>
      <c r="O94" t="str">
        <f>Fixed_label</f>
        <v>Fixed</v>
      </c>
      <c r="P94" t="str">
        <f>Fixed_Color</f>
        <v>#000000</v>
      </c>
      <c r="Q94" t="str">
        <f>Fixed_StrokeColor</f>
        <v>#000000</v>
      </c>
      <c r="R94">
        <f>Fixed_areaSize</f>
        <v>125</v>
      </c>
      <c r="S94">
        <f>Fixed_strokeWidth</f>
        <v>1.5</v>
      </c>
    </row>
    <row r="95">
      <c r="A95" s="4">
        <v>89.0</v>
      </c>
      <c r="B95" s="4" t="s">
        <v>61</v>
      </c>
      <c r="C95" s="4" t="s">
        <v>63</v>
      </c>
      <c r="D95" s="4">
        <v>1.68</v>
      </c>
      <c r="E95" s="4">
        <v>56.0</v>
      </c>
      <c r="F95" s="4" t="s">
        <v>34</v>
      </c>
      <c r="G95" s="4" t="s">
        <v>19</v>
      </c>
      <c r="H95" s="6">
        <v>47401.0</v>
      </c>
      <c r="I95">
        <f>ROUND(minAreaSize+(D95/MAX(D$2:D$136)*maxAreaSize), 2)</f>
        <v>165.37</v>
      </c>
      <c r="J95">
        <f>ROUND(minAreaSize+(E95/MAX(D$2:E$136)*maxAreaSize), 2)</f>
        <v>391.67</v>
      </c>
      <c r="K95" t="str">
        <f>IFERROR(LOOKUP(F95, FavoriteActivity_ColorLookup), FactoriteActivity_ColorDefault)</f>
        <v>#7570b3</v>
      </c>
      <c r="L95" t="str">
        <f>IFERROR(LOOKUP(G95, AgeGroup_ColorLookup), AgeGroup_ColorDefault)</f>
        <v>#a6cee3</v>
      </c>
      <c r="M95" s="9">
        <f>IFERROR(LOOKUP(H95, ZipCode_LatitudeLookup), ZipCode_LatitudeDefault)</f>
        <v>39.1401</v>
      </c>
      <c r="N95">
        <f>IFERROR(LOOKUP(H95, ZipCode_LongitudeLookup), ZipCode_LongitudeDefault)</f>
        <v>-86.5083</v>
      </c>
      <c r="O95" t="str">
        <f>Fixed_label</f>
        <v>Fixed</v>
      </c>
      <c r="P95" t="str">
        <f>Fixed_Color</f>
        <v>#000000</v>
      </c>
      <c r="Q95" t="str">
        <f>Fixed_StrokeColor</f>
        <v>#000000</v>
      </c>
      <c r="R95">
        <f>Fixed_areaSize</f>
        <v>125</v>
      </c>
      <c r="S95">
        <f>Fixed_strokeWidth</f>
        <v>1.5</v>
      </c>
    </row>
    <row r="96">
      <c r="A96" s="4">
        <v>88.0</v>
      </c>
      <c r="B96" s="4" t="s">
        <v>61</v>
      </c>
      <c r="C96" s="4" t="s">
        <v>39</v>
      </c>
      <c r="D96" s="4">
        <v>0.55</v>
      </c>
      <c r="E96" s="4">
        <v>53.0</v>
      </c>
      <c r="F96" s="4" t="s">
        <v>34</v>
      </c>
      <c r="G96" s="4" t="s">
        <v>19</v>
      </c>
      <c r="H96" s="6">
        <v>47401.0</v>
      </c>
      <c r="I96">
        <f>ROUND(minAreaSize+(D96/MAX(D$2:D$136)*maxAreaSize), 2)</f>
        <v>121.4</v>
      </c>
      <c r="J96">
        <f>ROUND(minAreaSize+(E96/MAX(D$2:E$136)*maxAreaSize), 2)</f>
        <v>376.04</v>
      </c>
      <c r="K96" t="str">
        <f>IFERROR(LOOKUP(F96, FavoriteActivity_ColorLookup), FactoriteActivity_ColorDefault)</f>
        <v>#7570b3</v>
      </c>
      <c r="L96" t="str">
        <f>IFERROR(LOOKUP(G96, AgeGroup_ColorLookup), AgeGroup_ColorDefault)</f>
        <v>#a6cee3</v>
      </c>
      <c r="M96" s="9">
        <f>IFERROR(LOOKUP(H96, ZipCode_LatitudeLookup), ZipCode_LatitudeDefault)</f>
        <v>39.1401</v>
      </c>
      <c r="N96">
        <f>IFERROR(LOOKUP(H96, ZipCode_LongitudeLookup), ZipCode_LongitudeDefault)</f>
        <v>-86.5083</v>
      </c>
      <c r="O96" t="str">
        <f>Fixed_label</f>
        <v>Fixed</v>
      </c>
      <c r="P96" t="str">
        <f>Fixed_Color</f>
        <v>#000000</v>
      </c>
      <c r="Q96" t="str">
        <f>Fixed_StrokeColor</f>
        <v>#000000</v>
      </c>
      <c r="R96">
        <f>Fixed_areaSize</f>
        <v>125</v>
      </c>
      <c r="S96">
        <f>Fixed_strokeWidth</f>
        <v>1.5</v>
      </c>
    </row>
    <row r="97">
      <c r="A97" s="4">
        <v>87.0</v>
      </c>
      <c r="B97" s="4" t="s">
        <v>38</v>
      </c>
      <c r="C97" s="4" t="s">
        <v>57</v>
      </c>
      <c r="E97" s="4">
        <v>47.0</v>
      </c>
      <c r="F97" s="4" t="s">
        <v>40</v>
      </c>
      <c r="G97" s="4" t="s">
        <v>19</v>
      </c>
      <c r="H97" s="6">
        <v>47401.0</v>
      </c>
      <c r="I97">
        <f>ROUND(minAreaSize+(D97/MAX(D$2:D$136)*maxAreaSize), 2)</f>
        <v>100</v>
      </c>
      <c r="J97">
        <f>ROUND(minAreaSize+(E97/MAX(D$2:E$136)*maxAreaSize), 2)</f>
        <v>344.79</v>
      </c>
      <c r="K97" t="str">
        <f>IFERROR(LOOKUP(F97, FavoriteActivity_ColorLookup), FactoriteActivity_ColorDefault)</f>
        <v>#e7298a</v>
      </c>
      <c r="L97" t="str">
        <f>IFERROR(LOOKUP(G97, AgeGroup_ColorLookup), AgeGroup_ColorDefault)</f>
        <v>#a6cee3</v>
      </c>
      <c r="M97" s="9">
        <f>IFERROR(LOOKUP(H97, ZipCode_LatitudeLookup), ZipCode_LatitudeDefault)</f>
        <v>39.1401</v>
      </c>
      <c r="N97">
        <f>IFERROR(LOOKUP(H97, ZipCode_LongitudeLookup), ZipCode_LongitudeDefault)</f>
        <v>-86.5083</v>
      </c>
      <c r="O97" t="str">
        <f>Fixed_label</f>
        <v>Fixed</v>
      </c>
      <c r="P97" t="str">
        <f>Fixed_Color</f>
        <v>#000000</v>
      </c>
      <c r="Q97" t="str">
        <f>Fixed_StrokeColor</f>
        <v>#000000</v>
      </c>
      <c r="R97">
        <f>Fixed_areaSize</f>
        <v>125</v>
      </c>
      <c r="S97">
        <f>Fixed_strokeWidth</f>
        <v>1.5</v>
      </c>
    </row>
    <row r="98">
      <c r="A98" s="4">
        <v>86.0</v>
      </c>
      <c r="B98" s="4" t="s">
        <v>59</v>
      </c>
      <c r="C98" s="4" t="s">
        <v>39</v>
      </c>
      <c r="D98" s="4">
        <v>1.31</v>
      </c>
      <c r="E98" s="4">
        <v>61.0</v>
      </c>
      <c r="F98" s="4" t="s">
        <v>40</v>
      </c>
      <c r="G98" s="4" t="s">
        <v>27</v>
      </c>
      <c r="H98" s="6">
        <v>47401.0</v>
      </c>
      <c r="I98">
        <f>ROUND(minAreaSize+(D98/MAX(D$2:D$136)*maxAreaSize), 2)</f>
        <v>150.97</v>
      </c>
      <c r="J98">
        <f>ROUND(minAreaSize+(E98/MAX(D$2:E$136)*maxAreaSize), 2)</f>
        <v>417.71</v>
      </c>
      <c r="K98" t="str">
        <f>IFERROR(LOOKUP(F98, FavoriteActivity_ColorLookup), FactoriteActivity_ColorDefault)</f>
        <v>#e7298a</v>
      </c>
      <c r="L98" t="str">
        <f>IFERROR(LOOKUP(G98, AgeGroup_ColorLookup), AgeGroup_ColorDefault)</f>
        <v>#1f78b4</v>
      </c>
      <c r="M98" s="9">
        <f>IFERROR(LOOKUP(H98, ZipCode_LatitudeLookup), ZipCode_LatitudeDefault)</f>
        <v>39.1401</v>
      </c>
      <c r="N98">
        <f>IFERROR(LOOKUP(H98, ZipCode_LongitudeLookup), ZipCode_LongitudeDefault)</f>
        <v>-86.5083</v>
      </c>
      <c r="O98" t="str">
        <f>Fixed_label</f>
        <v>Fixed</v>
      </c>
      <c r="P98" t="str">
        <f>Fixed_Color</f>
        <v>#000000</v>
      </c>
      <c r="Q98" t="str">
        <f>Fixed_StrokeColor</f>
        <v>#000000</v>
      </c>
      <c r="R98">
        <f>Fixed_areaSize</f>
        <v>125</v>
      </c>
      <c r="S98">
        <f>Fixed_strokeWidth</f>
        <v>1.5</v>
      </c>
    </row>
    <row r="99">
      <c r="A99" s="4">
        <v>85.0</v>
      </c>
      <c r="B99" s="4" t="s">
        <v>56</v>
      </c>
      <c r="C99" s="4" t="s">
        <v>63</v>
      </c>
      <c r="D99" s="4">
        <v>2.9</v>
      </c>
      <c r="E99" s="4">
        <v>36.0</v>
      </c>
      <c r="F99" s="4" t="s">
        <v>40</v>
      </c>
      <c r="G99" s="4" t="s">
        <v>19</v>
      </c>
      <c r="H99" s="6">
        <v>47401.0</v>
      </c>
      <c r="I99">
        <f>ROUND(minAreaSize+(D99/MAX(D$2:D$136)*maxAreaSize), 2)</f>
        <v>212.84</v>
      </c>
      <c r="J99">
        <f>ROUND(minAreaSize+(E99/MAX(D$2:E$136)*maxAreaSize), 2)</f>
        <v>287.5</v>
      </c>
      <c r="K99" t="str">
        <f>IFERROR(LOOKUP(F99, FavoriteActivity_ColorLookup), FactoriteActivity_ColorDefault)</f>
        <v>#e7298a</v>
      </c>
      <c r="L99" t="str">
        <f>IFERROR(LOOKUP(G99, AgeGroup_ColorLookup), AgeGroup_ColorDefault)</f>
        <v>#a6cee3</v>
      </c>
      <c r="M99" s="9">
        <f>IFERROR(LOOKUP(H99, ZipCode_LatitudeLookup), ZipCode_LatitudeDefault)</f>
        <v>39.1401</v>
      </c>
      <c r="N99">
        <f>IFERROR(LOOKUP(H99, ZipCode_LongitudeLookup), ZipCode_LongitudeDefault)</f>
        <v>-86.5083</v>
      </c>
      <c r="O99" t="str">
        <f>Fixed_label</f>
        <v>Fixed</v>
      </c>
      <c r="P99" t="str">
        <f>Fixed_Color</f>
        <v>#000000</v>
      </c>
      <c r="Q99" t="str">
        <f>Fixed_StrokeColor</f>
        <v>#000000</v>
      </c>
      <c r="R99">
        <f>Fixed_areaSize</f>
        <v>125</v>
      </c>
      <c r="S99">
        <f>Fixed_strokeWidth</f>
        <v>1.5</v>
      </c>
    </row>
    <row r="100">
      <c r="A100" s="4">
        <v>84.0</v>
      </c>
      <c r="B100" s="4" t="s">
        <v>56</v>
      </c>
      <c r="C100" s="4" t="s">
        <v>62</v>
      </c>
      <c r="D100" s="4">
        <v>1.67</v>
      </c>
      <c r="E100" s="4">
        <v>52.0</v>
      </c>
      <c r="F100" s="4" t="s">
        <v>34</v>
      </c>
      <c r="G100" s="4" t="s">
        <v>27</v>
      </c>
      <c r="H100" s="6">
        <v>47401.0</v>
      </c>
      <c r="I100">
        <f>ROUND(minAreaSize+(D100/MAX(D$2:D$136)*maxAreaSize), 2)</f>
        <v>164.98</v>
      </c>
      <c r="J100">
        <f>ROUND(minAreaSize+(E100/MAX(D$2:E$136)*maxAreaSize), 2)</f>
        <v>370.83</v>
      </c>
      <c r="K100" t="str">
        <f>IFERROR(LOOKUP(F100, FavoriteActivity_ColorLookup), FactoriteActivity_ColorDefault)</f>
        <v>#7570b3</v>
      </c>
      <c r="L100" t="str">
        <f>IFERROR(LOOKUP(G100, AgeGroup_ColorLookup), AgeGroup_ColorDefault)</f>
        <v>#1f78b4</v>
      </c>
      <c r="M100" s="9">
        <f>IFERROR(LOOKUP(H100, ZipCode_LatitudeLookup), ZipCode_LatitudeDefault)</f>
        <v>39.1401</v>
      </c>
      <c r="N100">
        <f>IFERROR(LOOKUP(H100, ZipCode_LongitudeLookup), ZipCode_LongitudeDefault)</f>
        <v>-86.5083</v>
      </c>
      <c r="O100" t="str">
        <f>Fixed_label</f>
        <v>Fixed</v>
      </c>
      <c r="P100" t="str">
        <f>Fixed_Color</f>
        <v>#000000</v>
      </c>
      <c r="Q100" t="str">
        <f>Fixed_StrokeColor</f>
        <v>#000000</v>
      </c>
      <c r="R100">
        <f>Fixed_areaSize</f>
        <v>125</v>
      </c>
      <c r="S100">
        <f>Fixed_strokeWidth</f>
        <v>1.5</v>
      </c>
    </row>
    <row r="101">
      <c r="A101" s="4">
        <v>83.0</v>
      </c>
      <c r="B101" s="4" t="s">
        <v>59</v>
      </c>
      <c r="C101" s="4" t="s">
        <v>65</v>
      </c>
      <c r="D101" s="4">
        <v>0.82</v>
      </c>
      <c r="E101" s="4">
        <v>56.0</v>
      </c>
      <c r="F101" s="4" t="s">
        <v>40</v>
      </c>
      <c r="G101" s="4" t="s">
        <v>27</v>
      </c>
      <c r="H101" s="6">
        <v>47421.0</v>
      </c>
      <c r="I101">
        <f>ROUND(minAreaSize+(D101/MAX(D$2:D$136)*maxAreaSize), 2)</f>
        <v>131.91</v>
      </c>
      <c r="J101">
        <f>ROUND(minAreaSize+(E101/MAX(D$2:E$136)*maxAreaSize), 2)</f>
        <v>391.67</v>
      </c>
      <c r="K101" t="str">
        <f>IFERROR(LOOKUP(F101, FavoriteActivity_ColorLookup), FactoriteActivity_ColorDefault)</f>
        <v>#e7298a</v>
      </c>
      <c r="L101" t="str">
        <f>IFERROR(LOOKUP(G101, AgeGroup_ColorLookup), AgeGroup_ColorDefault)</f>
        <v>#1f78b4</v>
      </c>
      <c r="M101" s="9">
        <f>IFERROR(LOOKUP(H101, ZipCode_LatitudeLookup), ZipCode_LatitudeDefault)</f>
        <v>38.8729</v>
      </c>
      <c r="N101">
        <f>IFERROR(LOOKUP(H101, ZipCode_LongitudeLookup), ZipCode_LongitudeDefault)</f>
        <v>-86.4871</v>
      </c>
      <c r="O101" t="str">
        <f>Fixed_label</f>
        <v>Fixed</v>
      </c>
      <c r="P101" t="str">
        <f>Fixed_Color</f>
        <v>#000000</v>
      </c>
      <c r="Q101" t="str">
        <f>Fixed_StrokeColor</f>
        <v>#000000</v>
      </c>
      <c r="R101">
        <f>Fixed_areaSize</f>
        <v>125</v>
      </c>
      <c r="S101">
        <f>Fixed_strokeWidth</f>
        <v>1.5</v>
      </c>
    </row>
    <row r="102">
      <c r="A102" s="4">
        <v>82.0</v>
      </c>
      <c r="B102" s="4" t="s">
        <v>56</v>
      </c>
      <c r="C102" s="4" t="s">
        <v>62</v>
      </c>
      <c r="D102" s="4">
        <v>1.73</v>
      </c>
      <c r="E102" s="4">
        <v>55.0</v>
      </c>
      <c r="F102" s="4" t="s">
        <v>34</v>
      </c>
      <c r="G102" s="4" t="s">
        <v>27</v>
      </c>
      <c r="H102" s="6">
        <v>47421.0</v>
      </c>
      <c r="I102">
        <f>ROUND(minAreaSize+(D102/MAX(D$2:D$136)*maxAreaSize), 2)</f>
        <v>167.32</v>
      </c>
      <c r="J102">
        <f>ROUND(minAreaSize+(E102/MAX(D$2:E$136)*maxAreaSize), 2)</f>
        <v>386.46</v>
      </c>
      <c r="K102" t="str">
        <f>IFERROR(LOOKUP(F102, FavoriteActivity_ColorLookup), FactoriteActivity_ColorDefault)</f>
        <v>#7570b3</v>
      </c>
      <c r="L102" t="str">
        <f>IFERROR(LOOKUP(G102, AgeGroup_ColorLookup), AgeGroup_ColorDefault)</f>
        <v>#1f78b4</v>
      </c>
      <c r="M102" s="9">
        <f>IFERROR(LOOKUP(H102, ZipCode_LatitudeLookup), ZipCode_LatitudeDefault)</f>
        <v>38.8729</v>
      </c>
      <c r="N102">
        <f>IFERROR(LOOKUP(H102, ZipCode_LongitudeLookup), ZipCode_LongitudeDefault)</f>
        <v>-86.4871</v>
      </c>
      <c r="O102" t="str">
        <f>Fixed_label</f>
        <v>Fixed</v>
      </c>
      <c r="P102" t="str">
        <f>Fixed_Color</f>
        <v>#000000</v>
      </c>
      <c r="Q102" t="str">
        <f>Fixed_StrokeColor</f>
        <v>#000000</v>
      </c>
      <c r="R102">
        <f>Fixed_areaSize</f>
        <v>125</v>
      </c>
      <c r="S102">
        <f>Fixed_strokeWidth</f>
        <v>1.5</v>
      </c>
    </row>
    <row r="103">
      <c r="A103" s="4">
        <v>81.0</v>
      </c>
      <c r="B103" s="4" t="s">
        <v>38</v>
      </c>
      <c r="C103" s="4" t="s">
        <v>57</v>
      </c>
      <c r="D103" s="4">
        <v>1.83</v>
      </c>
      <c r="E103" s="4">
        <v>54.0</v>
      </c>
      <c r="F103" s="4" t="s">
        <v>24</v>
      </c>
      <c r="G103" s="4" t="s">
        <v>27</v>
      </c>
      <c r="H103" s="6">
        <v>47459.0</v>
      </c>
      <c r="I103">
        <f>ROUND(minAreaSize+(D103/MAX(D$2:D$136)*maxAreaSize), 2)</f>
        <v>171.21</v>
      </c>
      <c r="J103">
        <f>ROUND(minAreaSize+(E103/MAX(D$2:E$136)*maxAreaSize), 2)</f>
        <v>381.25</v>
      </c>
      <c r="K103" t="str">
        <f>IFERROR(LOOKUP(F103, FavoriteActivity_ColorLookup), FactoriteActivity_ColorDefault)</f>
        <v>#7570b3</v>
      </c>
      <c r="L103" t="str">
        <f>IFERROR(LOOKUP(G103, AgeGroup_ColorLookup), AgeGroup_ColorDefault)</f>
        <v>#1f78b4</v>
      </c>
      <c r="M103" s="9">
        <f>IFERROR(LOOKUP(H103, ZipCode_LatitudeLookup), ZipCode_LatitudeDefault)</f>
        <v>39.119</v>
      </c>
      <c r="N103">
        <f>IFERROR(LOOKUP(H103, ZipCode_LongitudeLookup), ZipCode_LongitudeDefault)</f>
        <v>-86.7378</v>
      </c>
      <c r="O103" t="str">
        <f>Fixed_label</f>
        <v>Fixed</v>
      </c>
      <c r="P103" t="str">
        <f>Fixed_Color</f>
        <v>#000000</v>
      </c>
      <c r="Q103" t="str">
        <f>Fixed_StrokeColor</f>
        <v>#000000</v>
      </c>
      <c r="R103">
        <f>Fixed_areaSize</f>
        <v>125</v>
      </c>
      <c r="S103">
        <f>Fixed_strokeWidth</f>
        <v>1.5</v>
      </c>
    </row>
    <row r="104">
      <c r="A104" s="4">
        <v>80.0</v>
      </c>
      <c r="B104" s="4" t="s">
        <v>38</v>
      </c>
      <c r="C104" s="4" t="s">
        <v>39</v>
      </c>
      <c r="D104" s="4">
        <v>0.58</v>
      </c>
      <c r="E104" s="4">
        <v>51.0</v>
      </c>
      <c r="F104" s="4" t="s">
        <v>24</v>
      </c>
      <c r="G104" s="4" t="s">
        <v>19</v>
      </c>
      <c r="H104" s="6">
        <v>47401.0</v>
      </c>
      <c r="I104">
        <f>ROUND(minAreaSize+(D104/MAX(D$2:D$136)*maxAreaSize), 2)</f>
        <v>122.57</v>
      </c>
      <c r="J104">
        <f>ROUND(minAreaSize+(E104/MAX(D$2:E$136)*maxAreaSize), 2)</f>
        <v>365.63</v>
      </c>
      <c r="K104" t="str">
        <f>IFERROR(LOOKUP(F104, FavoriteActivity_ColorLookup), FactoriteActivity_ColorDefault)</f>
        <v>#7570b3</v>
      </c>
      <c r="L104" t="str">
        <f>IFERROR(LOOKUP(G104, AgeGroup_ColorLookup), AgeGroup_ColorDefault)</f>
        <v>#a6cee3</v>
      </c>
      <c r="M104" s="9">
        <f>IFERROR(LOOKUP(H104, ZipCode_LatitudeLookup), ZipCode_LatitudeDefault)</f>
        <v>39.1401</v>
      </c>
      <c r="N104">
        <f>IFERROR(LOOKUP(H104, ZipCode_LongitudeLookup), ZipCode_LongitudeDefault)</f>
        <v>-86.5083</v>
      </c>
      <c r="O104" t="str">
        <f>Fixed_label</f>
        <v>Fixed</v>
      </c>
      <c r="P104" t="str">
        <f>Fixed_Color</f>
        <v>#000000</v>
      </c>
      <c r="Q104" t="str">
        <f>Fixed_StrokeColor</f>
        <v>#000000</v>
      </c>
      <c r="R104">
        <f>Fixed_areaSize</f>
        <v>125</v>
      </c>
      <c r="S104">
        <f>Fixed_strokeWidth</f>
        <v>1.5</v>
      </c>
    </row>
    <row r="105">
      <c r="A105" s="4">
        <v>79.0</v>
      </c>
      <c r="B105" s="4" t="s">
        <v>61</v>
      </c>
      <c r="C105" s="4" t="s">
        <v>64</v>
      </c>
      <c r="D105" s="4">
        <v>4.05</v>
      </c>
      <c r="E105" s="4">
        <v>40.0</v>
      </c>
      <c r="F105" s="4" t="s">
        <v>24</v>
      </c>
      <c r="G105" s="4" t="s">
        <v>19</v>
      </c>
      <c r="H105" s="6">
        <v>47401.0</v>
      </c>
      <c r="I105">
        <f>ROUND(minAreaSize+(D105/MAX(D$2:D$136)*maxAreaSize), 2)</f>
        <v>257.59</v>
      </c>
      <c r="J105">
        <f>ROUND(minAreaSize+(E105/MAX(D$2:E$136)*maxAreaSize), 2)</f>
        <v>308.33</v>
      </c>
      <c r="K105" t="str">
        <f>IFERROR(LOOKUP(F105, FavoriteActivity_ColorLookup), FactoriteActivity_ColorDefault)</f>
        <v>#7570b3</v>
      </c>
      <c r="L105" t="str">
        <f>IFERROR(LOOKUP(G105, AgeGroup_ColorLookup), AgeGroup_ColorDefault)</f>
        <v>#a6cee3</v>
      </c>
      <c r="M105" s="9">
        <f>IFERROR(LOOKUP(H105, ZipCode_LatitudeLookup), ZipCode_LatitudeDefault)</f>
        <v>39.1401</v>
      </c>
      <c r="N105">
        <f>IFERROR(LOOKUP(H105, ZipCode_LongitudeLookup), ZipCode_LongitudeDefault)</f>
        <v>-86.5083</v>
      </c>
      <c r="O105" t="str">
        <f>Fixed_label</f>
        <v>Fixed</v>
      </c>
      <c r="P105" t="str">
        <f>Fixed_Color</f>
        <v>#000000</v>
      </c>
      <c r="Q105" t="str">
        <f>Fixed_StrokeColor</f>
        <v>#000000</v>
      </c>
      <c r="R105">
        <f>Fixed_areaSize</f>
        <v>125</v>
      </c>
      <c r="S105">
        <f>Fixed_strokeWidth</f>
        <v>1.5</v>
      </c>
    </row>
    <row r="106">
      <c r="A106" s="4">
        <v>78.0</v>
      </c>
      <c r="B106" s="4" t="s">
        <v>61</v>
      </c>
      <c r="C106" s="4" t="s">
        <v>68</v>
      </c>
      <c r="D106" s="4">
        <v>4.01</v>
      </c>
      <c r="E106" s="4">
        <v>36.0</v>
      </c>
      <c r="F106" s="4" t="s">
        <v>17</v>
      </c>
      <c r="G106" s="4" t="s">
        <v>19</v>
      </c>
      <c r="H106" s="6">
        <v>47401.0</v>
      </c>
      <c r="I106">
        <f>ROUND(minAreaSize+(D106/MAX(D$2:D$136)*maxAreaSize), 2)</f>
        <v>256.03</v>
      </c>
      <c r="J106">
        <f>ROUND(minAreaSize+(E106/MAX(D$2:E$136)*maxAreaSize), 2)</f>
        <v>287.5</v>
      </c>
      <c r="K106" t="str">
        <f>IFERROR(LOOKUP(F106, FavoriteActivity_ColorLookup), FactoriteActivity_ColorDefault)</f>
        <v>#66a61e</v>
      </c>
      <c r="L106" t="str">
        <f>IFERROR(LOOKUP(G106, AgeGroup_ColorLookup), AgeGroup_ColorDefault)</f>
        <v>#a6cee3</v>
      </c>
      <c r="M106" s="9">
        <f>IFERROR(LOOKUP(H106, ZipCode_LatitudeLookup), ZipCode_LatitudeDefault)</f>
        <v>39.1401</v>
      </c>
      <c r="N106">
        <f>IFERROR(LOOKUP(H106, ZipCode_LongitudeLookup), ZipCode_LongitudeDefault)</f>
        <v>-86.5083</v>
      </c>
      <c r="O106" t="str">
        <f>Fixed_label</f>
        <v>Fixed</v>
      </c>
      <c r="P106" t="str">
        <f>Fixed_Color</f>
        <v>#000000</v>
      </c>
      <c r="Q106" t="str">
        <f>Fixed_StrokeColor</f>
        <v>#000000</v>
      </c>
      <c r="R106">
        <f>Fixed_areaSize</f>
        <v>125</v>
      </c>
      <c r="S106">
        <f>Fixed_strokeWidth</f>
        <v>1.5</v>
      </c>
    </row>
    <row r="107">
      <c r="A107" s="4">
        <v>77.0</v>
      </c>
      <c r="B107" s="4" t="s">
        <v>59</v>
      </c>
      <c r="C107" s="4" t="s">
        <v>62</v>
      </c>
      <c r="D107" s="4">
        <v>4.24</v>
      </c>
      <c r="E107" s="4">
        <v>36.0</v>
      </c>
      <c r="F107" s="4" t="s">
        <v>24</v>
      </c>
      <c r="G107" s="4" t="s">
        <v>19</v>
      </c>
      <c r="H107" s="6">
        <v>47401.0</v>
      </c>
      <c r="I107">
        <f>ROUND(minAreaSize+(D107/MAX(D$2:D$136)*maxAreaSize), 2)</f>
        <v>264.98</v>
      </c>
      <c r="J107">
        <f>ROUND(minAreaSize+(E107/MAX(D$2:E$136)*maxAreaSize), 2)</f>
        <v>287.5</v>
      </c>
      <c r="K107" t="str">
        <f>IFERROR(LOOKUP(F107, FavoriteActivity_ColorLookup), FactoriteActivity_ColorDefault)</f>
        <v>#7570b3</v>
      </c>
      <c r="L107" t="str">
        <f>IFERROR(LOOKUP(G107, AgeGroup_ColorLookup), AgeGroup_ColorDefault)</f>
        <v>#a6cee3</v>
      </c>
      <c r="M107" s="9">
        <f>IFERROR(LOOKUP(H107, ZipCode_LatitudeLookup), ZipCode_LatitudeDefault)</f>
        <v>39.1401</v>
      </c>
      <c r="N107">
        <f>IFERROR(LOOKUP(H107, ZipCode_LongitudeLookup), ZipCode_LongitudeDefault)</f>
        <v>-86.5083</v>
      </c>
      <c r="O107" t="str">
        <f>Fixed_label</f>
        <v>Fixed</v>
      </c>
      <c r="P107" t="str">
        <f>Fixed_Color</f>
        <v>#000000</v>
      </c>
      <c r="Q107" t="str">
        <f>Fixed_StrokeColor</f>
        <v>#000000</v>
      </c>
      <c r="R107">
        <f>Fixed_areaSize</f>
        <v>125</v>
      </c>
      <c r="S107">
        <f>Fixed_strokeWidth</f>
        <v>1.5</v>
      </c>
    </row>
    <row r="108">
      <c r="A108" s="4">
        <v>76.0</v>
      </c>
      <c r="B108" s="4" t="s">
        <v>59</v>
      </c>
      <c r="C108" s="4" t="s">
        <v>62</v>
      </c>
      <c r="D108" s="4">
        <v>4.43</v>
      </c>
      <c r="E108" s="4">
        <v>36.0</v>
      </c>
      <c r="F108" s="4" t="s">
        <v>24</v>
      </c>
      <c r="G108" s="4" t="s">
        <v>19</v>
      </c>
      <c r="H108" s="6">
        <v>47401.0</v>
      </c>
      <c r="I108">
        <f>ROUND(minAreaSize+(D108/MAX(D$2:D$136)*maxAreaSize), 2)</f>
        <v>272.37</v>
      </c>
      <c r="J108">
        <f>ROUND(minAreaSize+(E108/MAX(D$2:E$136)*maxAreaSize), 2)</f>
        <v>287.5</v>
      </c>
      <c r="K108" t="str">
        <f>IFERROR(LOOKUP(F108, FavoriteActivity_ColorLookup), FactoriteActivity_ColorDefault)</f>
        <v>#7570b3</v>
      </c>
      <c r="L108" t="str">
        <f>IFERROR(LOOKUP(G108, AgeGroup_ColorLookup), AgeGroup_ColorDefault)</f>
        <v>#a6cee3</v>
      </c>
      <c r="M108" s="9">
        <f>IFERROR(LOOKUP(H108, ZipCode_LatitudeLookup), ZipCode_LatitudeDefault)</f>
        <v>39.1401</v>
      </c>
      <c r="N108">
        <f>IFERROR(LOOKUP(H108, ZipCode_LongitudeLookup), ZipCode_LongitudeDefault)</f>
        <v>-86.5083</v>
      </c>
      <c r="O108" t="str">
        <f>Fixed_label</f>
        <v>Fixed</v>
      </c>
      <c r="P108" t="str">
        <f>Fixed_Color</f>
        <v>#000000</v>
      </c>
      <c r="Q108" t="str">
        <f>Fixed_StrokeColor</f>
        <v>#000000</v>
      </c>
      <c r="R108">
        <f>Fixed_areaSize</f>
        <v>125</v>
      </c>
      <c r="S108">
        <f>Fixed_strokeWidth</f>
        <v>1.5</v>
      </c>
    </row>
    <row r="109">
      <c r="A109" s="4">
        <v>75.0</v>
      </c>
      <c r="B109" s="4" t="s">
        <v>56</v>
      </c>
      <c r="C109" s="4" t="s">
        <v>58</v>
      </c>
      <c r="D109" s="4">
        <v>12.85</v>
      </c>
      <c r="E109" s="4">
        <v>36.0</v>
      </c>
      <c r="F109" s="4" t="s">
        <v>34</v>
      </c>
      <c r="G109" s="4" t="s">
        <v>19</v>
      </c>
      <c r="H109" s="6">
        <v>47401.0</v>
      </c>
      <c r="I109">
        <f>ROUND(minAreaSize+(D109/MAX(D$2:D$136)*maxAreaSize), 2)</f>
        <v>600</v>
      </c>
      <c r="J109">
        <f>ROUND(minAreaSize+(E109/MAX(D$2:E$136)*maxAreaSize), 2)</f>
        <v>287.5</v>
      </c>
      <c r="K109" t="str">
        <f>IFERROR(LOOKUP(F109, FavoriteActivity_ColorLookup), FactoriteActivity_ColorDefault)</f>
        <v>#7570b3</v>
      </c>
      <c r="L109" t="str">
        <f>IFERROR(LOOKUP(G109, AgeGroup_ColorLookup), AgeGroup_ColorDefault)</f>
        <v>#a6cee3</v>
      </c>
      <c r="M109" s="9">
        <f>IFERROR(LOOKUP(H109, ZipCode_LatitudeLookup), ZipCode_LatitudeDefault)</f>
        <v>39.1401</v>
      </c>
      <c r="N109">
        <f>IFERROR(LOOKUP(H109, ZipCode_LongitudeLookup), ZipCode_LongitudeDefault)</f>
        <v>-86.5083</v>
      </c>
      <c r="O109" t="str">
        <f>Fixed_label</f>
        <v>Fixed</v>
      </c>
      <c r="P109" t="str">
        <f>Fixed_Color</f>
        <v>#000000</v>
      </c>
      <c r="Q109" t="str">
        <f>Fixed_StrokeColor</f>
        <v>#000000</v>
      </c>
      <c r="R109">
        <f>Fixed_areaSize</f>
        <v>125</v>
      </c>
      <c r="S109">
        <f>Fixed_strokeWidth</f>
        <v>1.5</v>
      </c>
    </row>
    <row r="110">
      <c r="A110" s="4">
        <v>74.0</v>
      </c>
      <c r="C110" s="4" t="s">
        <v>39</v>
      </c>
      <c r="D110" s="4">
        <v>1.66</v>
      </c>
      <c r="E110" s="4">
        <v>49.0</v>
      </c>
      <c r="F110" s="4" t="s">
        <v>17</v>
      </c>
      <c r="G110" s="4" t="s">
        <v>27</v>
      </c>
      <c r="H110" s="6">
        <v>47401.0</v>
      </c>
      <c r="I110">
        <f>ROUND(minAreaSize+(D110/MAX(D$2:D$136)*maxAreaSize), 2)</f>
        <v>164.59</v>
      </c>
      <c r="J110">
        <f>ROUND(minAreaSize+(E110/MAX(D$2:E$136)*maxAreaSize), 2)</f>
        <v>355.21</v>
      </c>
      <c r="K110" t="str">
        <f>IFERROR(LOOKUP(F110, FavoriteActivity_ColorLookup), FactoriteActivity_ColorDefault)</f>
        <v>#66a61e</v>
      </c>
      <c r="L110" t="str">
        <f>IFERROR(LOOKUP(G110, AgeGroup_ColorLookup), AgeGroup_ColorDefault)</f>
        <v>#1f78b4</v>
      </c>
      <c r="M110" s="9">
        <f>IFERROR(LOOKUP(H110, ZipCode_LatitudeLookup), ZipCode_LatitudeDefault)</f>
        <v>39.1401</v>
      </c>
      <c r="N110">
        <f>IFERROR(LOOKUP(H110, ZipCode_LongitudeLookup), ZipCode_LongitudeDefault)</f>
        <v>-86.5083</v>
      </c>
      <c r="O110" t="str">
        <f>Fixed_label</f>
        <v>Fixed</v>
      </c>
      <c r="P110" t="str">
        <f>Fixed_Color</f>
        <v>#000000</v>
      </c>
      <c r="Q110" t="str">
        <f>Fixed_StrokeColor</f>
        <v>#000000</v>
      </c>
      <c r="R110">
        <f>Fixed_areaSize</f>
        <v>125</v>
      </c>
      <c r="S110">
        <f>Fixed_strokeWidth</f>
        <v>1.5</v>
      </c>
    </row>
    <row r="111">
      <c r="A111" s="4">
        <v>73.0</v>
      </c>
      <c r="B111" s="4" t="s">
        <v>38</v>
      </c>
      <c r="C111" s="4" t="s">
        <v>57</v>
      </c>
      <c r="D111" s="4">
        <v>4.63</v>
      </c>
      <c r="E111" s="4">
        <v>36.0</v>
      </c>
      <c r="F111" s="4" t="s">
        <v>40</v>
      </c>
      <c r="G111" s="4" t="s">
        <v>19</v>
      </c>
      <c r="H111" s="6">
        <v>47401.0</v>
      </c>
      <c r="I111">
        <f>ROUND(minAreaSize+(D111/MAX(D$2:D$136)*maxAreaSize), 2)</f>
        <v>280.16</v>
      </c>
      <c r="J111">
        <f>ROUND(minAreaSize+(E111/MAX(D$2:E$136)*maxAreaSize), 2)</f>
        <v>287.5</v>
      </c>
      <c r="K111" t="str">
        <f>IFERROR(LOOKUP(F111, FavoriteActivity_ColorLookup), FactoriteActivity_ColorDefault)</f>
        <v>#e7298a</v>
      </c>
      <c r="L111" t="str">
        <f>IFERROR(LOOKUP(G111, AgeGroup_ColorLookup), AgeGroup_ColorDefault)</f>
        <v>#a6cee3</v>
      </c>
      <c r="M111" s="9">
        <f>IFERROR(LOOKUP(H111, ZipCode_LatitudeLookup), ZipCode_LatitudeDefault)</f>
        <v>39.1401</v>
      </c>
      <c r="N111">
        <f>IFERROR(LOOKUP(H111, ZipCode_LongitudeLookup), ZipCode_LongitudeDefault)</f>
        <v>-86.5083</v>
      </c>
      <c r="O111" t="str">
        <f>Fixed_label</f>
        <v>Fixed</v>
      </c>
      <c r="P111" t="str">
        <f>Fixed_Color</f>
        <v>#000000</v>
      </c>
      <c r="Q111" t="str">
        <f>Fixed_StrokeColor</f>
        <v>#000000</v>
      </c>
      <c r="R111">
        <f>Fixed_areaSize</f>
        <v>125</v>
      </c>
      <c r="S111">
        <f>Fixed_strokeWidth</f>
        <v>1.5</v>
      </c>
    </row>
    <row r="112">
      <c r="A112" s="4">
        <v>72.0</v>
      </c>
      <c r="B112" s="4" t="s">
        <v>59</v>
      </c>
      <c r="C112" s="4" t="s">
        <v>57</v>
      </c>
      <c r="D112" s="4">
        <v>1.24</v>
      </c>
      <c r="E112" s="4">
        <v>72.0</v>
      </c>
      <c r="F112" s="4" t="s">
        <v>17</v>
      </c>
      <c r="G112" s="4" t="s">
        <v>41</v>
      </c>
      <c r="H112" s="6">
        <v>47404.0</v>
      </c>
      <c r="I112">
        <f>ROUND(minAreaSize+(D112/MAX(D$2:D$136)*maxAreaSize), 2)</f>
        <v>148.25</v>
      </c>
      <c r="J112">
        <f>ROUND(minAreaSize+(E112/MAX(D$2:E$136)*maxAreaSize), 2)</f>
        <v>475</v>
      </c>
      <c r="K112" t="str">
        <f>IFERROR(LOOKUP(F112, FavoriteActivity_ColorLookup), FactoriteActivity_ColorDefault)</f>
        <v>#66a61e</v>
      </c>
      <c r="L112" t="str">
        <f>IFERROR(LOOKUP(G112, AgeGroup_ColorLookup), AgeGroup_ColorDefault)</f>
        <v>#e31a1c</v>
      </c>
      <c r="M112" s="9">
        <f>IFERROR(LOOKUP(H112, ZipCode_LatitudeLookup), ZipCode_LatitudeDefault)</f>
        <v>39.195</v>
      </c>
      <c r="N112">
        <f>IFERROR(LOOKUP(H112, ZipCode_LongitudeLookup), ZipCode_LongitudeDefault)</f>
        <v>-86.5757</v>
      </c>
      <c r="O112" t="str">
        <f>Fixed_label</f>
        <v>Fixed</v>
      </c>
      <c r="P112" t="str">
        <f>Fixed_Color</f>
        <v>#000000</v>
      </c>
      <c r="Q112" t="str">
        <f>Fixed_StrokeColor</f>
        <v>#000000</v>
      </c>
      <c r="R112">
        <f>Fixed_areaSize</f>
        <v>125</v>
      </c>
      <c r="S112">
        <f>Fixed_strokeWidth</f>
        <v>1.5</v>
      </c>
    </row>
    <row r="113">
      <c r="A113" s="4">
        <v>71.0</v>
      </c>
      <c r="B113" s="4" t="s">
        <v>38</v>
      </c>
      <c r="C113" s="4" t="s">
        <v>62</v>
      </c>
      <c r="D113" s="4">
        <v>2.11</v>
      </c>
      <c r="E113" s="4">
        <v>70.0</v>
      </c>
      <c r="F113" s="4" t="s">
        <v>40</v>
      </c>
      <c r="G113" s="4" t="s">
        <v>41</v>
      </c>
      <c r="H113" s="6">
        <v>47401.0</v>
      </c>
      <c r="I113">
        <f>ROUND(minAreaSize+(D113/MAX(D$2:D$136)*maxAreaSize), 2)</f>
        <v>182.1</v>
      </c>
      <c r="J113">
        <f>ROUND(minAreaSize+(E113/MAX(D$2:E$136)*maxAreaSize), 2)</f>
        <v>464.58</v>
      </c>
      <c r="K113" t="str">
        <f>IFERROR(LOOKUP(F113, FavoriteActivity_ColorLookup), FactoriteActivity_ColorDefault)</f>
        <v>#e7298a</v>
      </c>
      <c r="L113" t="str">
        <f>IFERROR(LOOKUP(G113, AgeGroup_ColorLookup), AgeGroup_ColorDefault)</f>
        <v>#e31a1c</v>
      </c>
      <c r="M113" s="9">
        <f>IFERROR(LOOKUP(H113, ZipCode_LatitudeLookup), ZipCode_LatitudeDefault)</f>
        <v>39.1401</v>
      </c>
      <c r="N113">
        <f>IFERROR(LOOKUP(H113, ZipCode_LongitudeLookup), ZipCode_LongitudeDefault)</f>
        <v>-86.5083</v>
      </c>
      <c r="O113" t="str">
        <f>Fixed_label</f>
        <v>Fixed</v>
      </c>
      <c r="P113" t="str">
        <f>Fixed_Color</f>
        <v>#000000</v>
      </c>
      <c r="Q113" t="str">
        <f>Fixed_StrokeColor</f>
        <v>#000000</v>
      </c>
      <c r="R113">
        <f>Fixed_areaSize</f>
        <v>125</v>
      </c>
      <c r="S113">
        <f>Fixed_strokeWidth</f>
        <v>1.5</v>
      </c>
    </row>
    <row r="114">
      <c r="A114" s="4">
        <v>70.0</v>
      </c>
      <c r="B114" s="4" t="s">
        <v>38</v>
      </c>
      <c r="C114" s="4" t="s">
        <v>63</v>
      </c>
      <c r="D114" s="4">
        <v>2.19</v>
      </c>
      <c r="E114" s="4">
        <v>50.0</v>
      </c>
      <c r="F114" s="4" t="s">
        <v>34</v>
      </c>
      <c r="G114" s="4" t="s">
        <v>19</v>
      </c>
      <c r="H114" s="6">
        <v>47408.0</v>
      </c>
      <c r="I114">
        <f>ROUND(minAreaSize+(D114/MAX(D$2:D$136)*maxAreaSize), 2)</f>
        <v>185.21</v>
      </c>
      <c r="J114">
        <f>ROUND(minAreaSize+(E114/MAX(D$2:E$136)*maxAreaSize), 2)</f>
        <v>360.42</v>
      </c>
      <c r="K114" t="str">
        <f>IFERROR(LOOKUP(F114, FavoriteActivity_ColorLookup), FactoriteActivity_ColorDefault)</f>
        <v>#7570b3</v>
      </c>
      <c r="L114" t="str">
        <f>IFERROR(LOOKUP(G114, AgeGroup_ColorLookup), AgeGroup_ColorDefault)</f>
        <v>#a6cee3</v>
      </c>
      <c r="M114" s="9">
        <f>IFERROR(LOOKUP(H114, ZipCode_LatitudeLookup), ZipCode_LatitudeDefault)</f>
        <v>39.2303</v>
      </c>
      <c r="N114">
        <f>IFERROR(LOOKUP(H114, ZipCode_LongitudeLookup), ZipCode_LongitudeDefault)</f>
        <v>-86.4692</v>
      </c>
      <c r="O114" t="str">
        <f>Fixed_label</f>
        <v>Fixed</v>
      </c>
      <c r="P114" t="str">
        <f>Fixed_Color</f>
        <v>#000000</v>
      </c>
      <c r="Q114" t="str">
        <f>Fixed_StrokeColor</f>
        <v>#000000</v>
      </c>
      <c r="R114">
        <f>Fixed_areaSize</f>
        <v>125</v>
      </c>
      <c r="S114">
        <f>Fixed_strokeWidth</f>
        <v>1.5</v>
      </c>
    </row>
    <row r="115">
      <c r="A115" s="4">
        <v>69.0</v>
      </c>
      <c r="B115" s="4" t="s">
        <v>38</v>
      </c>
      <c r="C115" s="4" t="s">
        <v>62</v>
      </c>
      <c r="D115" s="4">
        <v>2.7</v>
      </c>
      <c r="E115" s="4">
        <v>70.0</v>
      </c>
      <c r="F115" s="4" t="s">
        <v>40</v>
      </c>
      <c r="G115" s="4" t="s">
        <v>41</v>
      </c>
      <c r="H115" s="6">
        <v>47401.0</v>
      </c>
      <c r="I115">
        <f>ROUND(minAreaSize+(D115/MAX(D$2:D$136)*maxAreaSize), 2)</f>
        <v>205.06</v>
      </c>
      <c r="J115">
        <f>ROUND(minAreaSize+(E115/MAX(D$2:E$136)*maxAreaSize), 2)</f>
        <v>464.58</v>
      </c>
      <c r="K115" t="str">
        <f>IFERROR(LOOKUP(F115, FavoriteActivity_ColorLookup), FactoriteActivity_ColorDefault)</f>
        <v>#e7298a</v>
      </c>
      <c r="L115" t="str">
        <f>IFERROR(LOOKUP(G115, AgeGroup_ColorLookup), AgeGroup_ColorDefault)</f>
        <v>#e31a1c</v>
      </c>
      <c r="M115" s="9">
        <f>IFERROR(LOOKUP(H115, ZipCode_LatitudeLookup), ZipCode_LatitudeDefault)</f>
        <v>39.1401</v>
      </c>
      <c r="N115">
        <f>IFERROR(LOOKUP(H115, ZipCode_LongitudeLookup), ZipCode_LongitudeDefault)</f>
        <v>-86.5083</v>
      </c>
      <c r="O115" t="str">
        <f>Fixed_label</f>
        <v>Fixed</v>
      </c>
      <c r="P115" t="str">
        <f>Fixed_Color</f>
        <v>#000000</v>
      </c>
      <c r="Q115" t="str">
        <f>Fixed_StrokeColor</f>
        <v>#000000</v>
      </c>
      <c r="R115">
        <f>Fixed_areaSize</f>
        <v>125</v>
      </c>
      <c r="S115">
        <f>Fixed_strokeWidth</f>
        <v>1.5</v>
      </c>
    </row>
    <row r="116">
      <c r="A116" s="4">
        <v>68.0</v>
      </c>
      <c r="B116" s="4" t="s">
        <v>56</v>
      </c>
      <c r="C116" s="4" t="s">
        <v>57</v>
      </c>
      <c r="D116" s="4">
        <v>3.39</v>
      </c>
      <c r="E116" s="4">
        <v>72.0</v>
      </c>
      <c r="F116" s="4" t="s">
        <v>24</v>
      </c>
      <c r="G116" s="4" t="s">
        <v>41</v>
      </c>
      <c r="H116" s="6">
        <v>47404.0</v>
      </c>
      <c r="I116">
        <f>ROUND(minAreaSize+(D116/MAX(D$2:D$136)*maxAreaSize), 2)</f>
        <v>231.91</v>
      </c>
      <c r="J116">
        <f>ROUND(minAreaSize+(E116/MAX(D$2:E$136)*maxAreaSize), 2)</f>
        <v>475</v>
      </c>
      <c r="K116" t="str">
        <f>IFERROR(LOOKUP(F116, FavoriteActivity_ColorLookup), FactoriteActivity_ColorDefault)</f>
        <v>#7570b3</v>
      </c>
      <c r="L116" t="str">
        <f>IFERROR(LOOKUP(G116, AgeGroup_ColorLookup), AgeGroup_ColorDefault)</f>
        <v>#e31a1c</v>
      </c>
      <c r="M116" s="9">
        <f>IFERROR(LOOKUP(H116, ZipCode_LatitudeLookup), ZipCode_LatitudeDefault)</f>
        <v>39.195</v>
      </c>
      <c r="N116">
        <f>IFERROR(LOOKUP(H116, ZipCode_LongitudeLookup), ZipCode_LongitudeDefault)</f>
        <v>-86.5757</v>
      </c>
      <c r="O116" t="str">
        <f>Fixed_label</f>
        <v>Fixed</v>
      </c>
      <c r="P116" t="str">
        <f>Fixed_Color</f>
        <v>#000000</v>
      </c>
      <c r="Q116" t="str">
        <f>Fixed_StrokeColor</f>
        <v>#000000</v>
      </c>
      <c r="R116">
        <f>Fixed_areaSize</f>
        <v>125</v>
      </c>
      <c r="S116">
        <f>Fixed_strokeWidth</f>
        <v>1.5</v>
      </c>
    </row>
    <row r="117">
      <c r="A117" s="4">
        <v>67.0</v>
      </c>
      <c r="B117" s="4" t="s">
        <v>38</v>
      </c>
      <c r="C117" s="4" t="s">
        <v>58</v>
      </c>
      <c r="D117" s="4">
        <v>8.63</v>
      </c>
      <c r="E117" s="4">
        <v>36.0</v>
      </c>
      <c r="F117" s="4" t="s">
        <v>34</v>
      </c>
      <c r="G117" s="4" t="s">
        <v>19</v>
      </c>
      <c r="H117" s="6">
        <v>47401.0</v>
      </c>
      <c r="I117">
        <f>ROUND(minAreaSize+(D117/MAX(D$2:D$136)*maxAreaSize), 2)</f>
        <v>435.8</v>
      </c>
      <c r="J117">
        <f>ROUND(minAreaSize+(E117/MAX(D$2:E$136)*maxAreaSize), 2)</f>
        <v>287.5</v>
      </c>
      <c r="K117" t="str">
        <f>IFERROR(LOOKUP(F117, FavoriteActivity_ColorLookup), FactoriteActivity_ColorDefault)</f>
        <v>#7570b3</v>
      </c>
      <c r="L117" t="str">
        <f>IFERROR(LOOKUP(G117, AgeGroup_ColorLookup), AgeGroup_ColorDefault)</f>
        <v>#a6cee3</v>
      </c>
      <c r="M117" s="9">
        <f>IFERROR(LOOKUP(H117, ZipCode_LatitudeLookup), ZipCode_LatitudeDefault)</f>
        <v>39.1401</v>
      </c>
      <c r="N117">
        <f>IFERROR(LOOKUP(H117, ZipCode_LongitudeLookup), ZipCode_LongitudeDefault)</f>
        <v>-86.5083</v>
      </c>
      <c r="O117" t="str">
        <f>Fixed_label</f>
        <v>Fixed</v>
      </c>
      <c r="P117" t="str">
        <f>Fixed_Color</f>
        <v>#000000</v>
      </c>
      <c r="Q117" t="str">
        <f>Fixed_StrokeColor</f>
        <v>#000000</v>
      </c>
      <c r="R117">
        <f>Fixed_areaSize</f>
        <v>125</v>
      </c>
      <c r="S117">
        <f>Fixed_strokeWidth</f>
        <v>1.5</v>
      </c>
    </row>
    <row r="118">
      <c r="A118" s="4">
        <v>66.0</v>
      </c>
      <c r="B118" s="4" t="s">
        <v>38</v>
      </c>
      <c r="C118" s="4" t="s">
        <v>63</v>
      </c>
      <c r="D118" s="4">
        <v>0.89</v>
      </c>
      <c r="E118" s="4">
        <v>36.0</v>
      </c>
      <c r="F118" s="4" t="s">
        <v>34</v>
      </c>
      <c r="G118" s="4" t="s">
        <v>19</v>
      </c>
      <c r="H118" s="6">
        <v>47401.0</v>
      </c>
      <c r="I118">
        <f>ROUND(minAreaSize+(D118/MAX(D$2:D$136)*maxAreaSize), 2)</f>
        <v>134.63</v>
      </c>
      <c r="J118">
        <f>ROUND(minAreaSize+(E118/MAX(D$2:E$136)*maxAreaSize), 2)</f>
        <v>287.5</v>
      </c>
      <c r="K118" t="str">
        <f>IFERROR(LOOKUP(F118, FavoriteActivity_ColorLookup), FactoriteActivity_ColorDefault)</f>
        <v>#7570b3</v>
      </c>
      <c r="L118" t="str">
        <f>IFERROR(LOOKUP(G118, AgeGroup_ColorLookup), AgeGroup_ColorDefault)</f>
        <v>#a6cee3</v>
      </c>
      <c r="M118" s="9">
        <f>IFERROR(LOOKUP(H118, ZipCode_LatitudeLookup), ZipCode_LatitudeDefault)</f>
        <v>39.1401</v>
      </c>
      <c r="N118">
        <f>IFERROR(LOOKUP(H118, ZipCode_LongitudeLookup), ZipCode_LongitudeDefault)</f>
        <v>-86.5083</v>
      </c>
      <c r="O118" t="str">
        <f>Fixed_label</f>
        <v>Fixed</v>
      </c>
      <c r="P118" t="str">
        <f>Fixed_Color</f>
        <v>#000000</v>
      </c>
      <c r="Q118" t="str">
        <f>Fixed_StrokeColor</f>
        <v>#000000</v>
      </c>
      <c r="R118">
        <f>Fixed_areaSize</f>
        <v>125</v>
      </c>
      <c r="S118">
        <f>Fixed_strokeWidth</f>
        <v>1.5</v>
      </c>
    </row>
    <row r="119">
      <c r="A119" s="4">
        <v>65.0</v>
      </c>
      <c r="B119" s="4" t="s">
        <v>56</v>
      </c>
      <c r="C119" s="4" t="s">
        <v>57</v>
      </c>
      <c r="D119" s="4">
        <v>2.16</v>
      </c>
      <c r="E119" s="4">
        <v>36.0</v>
      </c>
      <c r="F119" s="4" t="s">
        <v>40</v>
      </c>
      <c r="G119" s="4" t="s">
        <v>19</v>
      </c>
      <c r="H119" s="6">
        <v>47401.0</v>
      </c>
      <c r="I119">
        <f>ROUND(minAreaSize+(D119/MAX(D$2:D$136)*maxAreaSize), 2)</f>
        <v>184.05</v>
      </c>
      <c r="J119">
        <f>ROUND(minAreaSize+(E119/MAX(D$2:E$136)*maxAreaSize), 2)</f>
        <v>287.5</v>
      </c>
      <c r="K119" t="str">
        <f>IFERROR(LOOKUP(F119, FavoriteActivity_ColorLookup), FactoriteActivity_ColorDefault)</f>
        <v>#e7298a</v>
      </c>
      <c r="L119" t="str">
        <f>IFERROR(LOOKUP(G119, AgeGroup_ColorLookup), AgeGroup_ColorDefault)</f>
        <v>#a6cee3</v>
      </c>
      <c r="M119" s="9">
        <f>IFERROR(LOOKUP(H119, ZipCode_LatitudeLookup), ZipCode_LatitudeDefault)</f>
        <v>39.1401</v>
      </c>
      <c r="N119">
        <f>IFERROR(LOOKUP(H119, ZipCode_LongitudeLookup), ZipCode_LongitudeDefault)</f>
        <v>-86.5083</v>
      </c>
      <c r="O119" t="str">
        <f>Fixed_label</f>
        <v>Fixed</v>
      </c>
      <c r="P119" t="str">
        <f>Fixed_Color</f>
        <v>#000000</v>
      </c>
      <c r="Q119" t="str">
        <f>Fixed_StrokeColor</f>
        <v>#000000</v>
      </c>
      <c r="R119">
        <f>Fixed_areaSize</f>
        <v>125</v>
      </c>
      <c r="S119">
        <f>Fixed_strokeWidth</f>
        <v>1.5</v>
      </c>
    </row>
    <row r="120">
      <c r="A120" s="4">
        <v>64.0</v>
      </c>
      <c r="B120" s="4" t="s">
        <v>56</v>
      </c>
      <c r="C120" s="4" t="s">
        <v>57</v>
      </c>
      <c r="D120" s="4">
        <v>2.19</v>
      </c>
      <c r="E120" s="4">
        <v>36.0</v>
      </c>
      <c r="F120" s="4" t="s">
        <v>40</v>
      </c>
      <c r="G120" s="4" t="s">
        <v>19</v>
      </c>
      <c r="H120" s="6">
        <v>47401.0</v>
      </c>
      <c r="I120">
        <f>ROUND(minAreaSize+(D120/MAX(D$2:D$136)*maxAreaSize), 2)</f>
        <v>185.21</v>
      </c>
      <c r="J120">
        <f>ROUND(minAreaSize+(E120/MAX(D$2:E$136)*maxAreaSize), 2)</f>
        <v>287.5</v>
      </c>
      <c r="K120" t="str">
        <f>IFERROR(LOOKUP(F120, FavoriteActivity_ColorLookup), FactoriteActivity_ColorDefault)</f>
        <v>#e7298a</v>
      </c>
      <c r="L120" t="str">
        <f>IFERROR(LOOKUP(G120, AgeGroup_ColorLookup), AgeGroup_ColorDefault)</f>
        <v>#a6cee3</v>
      </c>
      <c r="M120" s="9">
        <f>IFERROR(LOOKUP(H120, ZipCode_LatitudeLookup), ZipCode_LatitudeDefault)</f>
        <v>39.1401</v>
      </c>
      <c r="N120">
        <f>IFERROR(LOOKUP(H120, ZipCode_LongitudeLookup), ZipCode_LongitudeDefault)</f>
        <v>-86.5083</v>
      </c>
      <c r="O120" t="str">
        <f>Fixed_label</f>
        <v>Fixed</v>
      </c>
      <c r="P120" t="str">
        <f>Fixed_Color</f>
        <v>#000000</v>
      </c>
      <c r="Q120" t="str">
        <f>Fixed_StrokeColor</f>
        <v>#000000</v>
      </c>
      <c r="R120">
        <f>Fixed_areaSize</f>
        <v>125</v>
      </c>
      <c r="S120">
        <f>Fixed_strokeWidth</f>
        <v>1.5</v>
      </c>
    </row>
    <row r="121">
      <c r="A121" s="4">
        <v>63.0</v>
      </c>
      <c r="B121" s="4" t="s">
        <v>56</v>
      </c>
      <c r="C121" s="4" t="s">
        <v>57</v>
      </c>
      <c r="D121" s="4">
        <v>2.5</v>
      </c>
      <c r="E121" s="4">
        <v>36.0</v>
      </c>
      <c r="F121" s="4" t="s">
        <v>40</v>
      </c>
      <c r="G121" s="4" t="s">
        <v>19</v>
      </c>
      <c r="H121" s="6">
        <v>47401.0</v>
      </c>
      <c r="I121">
        <f>ROUND(minAreaSize+(D121/MAX(D$2:D$136)*maxAreaSize), 2)</f>
        <v>197.28</v>
      </c>
      <c r="J121">
        <f>ROUND(minAreaSize+(E121/MAX(D$2:E$136)*maxAreaSize), 2)</f>
        <v>287.5</v>
      </c>
      <c r="K121" t="str">
        <f>IFERROR(LOOKUP(F121, FavoriteActivity_ColorLookup), FactoriteActivity_ColorDefault)</f>
        <v>#e7298a</v>
      </c>
      <c r="L121" t="str">
        <f>IFERROR(LOOKUP(G121, AgeGroup_ColorLookup), AgeGroup_ColorDefault)</f>
        <v>#a6cee3</v>
      </c>
      <c r="M121" s="9">
        <f>IFERROR(LOOKUP(H121, ZipCode_LatitudeLookup), ZipCode_LatitudeDefault)</f>
        <v>39.1401</v>
      </c>
      <c r="N121">
        <f>IFERROR(LOOKUP(H121, ZipCode_LongitudeLookup), ZipCode_LongitudeDefault)</f>
        <v>-86.5083</v>
      </c>
      <c r="O121" t="str">
        <f>Fixed_label</f>
        <v>Fixed</v>
      </c>
      <c r="P121" t="str">
        <f>Fixed_Color</f>
        <v>#000000</v>
      </c>
      <c r="Q121" t="str">
        <f>Fixed_StrokeColor</f>
        <v>#000000</v>
      </c>
      <c r="R121">
        <f>Fixed_areaSize</f>
        <v>125</v>
      </c>
      <c r="S121">
        <f>Fixed_strokeWidth</f>
        <v>1.5</v>
      </c>
    </row>
    <row r="122">
      <c r="A122" s="4">
        <v>62.0</v>
      </c>
      <c r="B122" s="4" t="s">
        <v>59</v>
      </c>
      <c r="C122" s="4" t="s">
        <v>58</v>
      </c>
      <c r="D122" s="4">
        <v>1.36</v>
      </c>
      <c r="E122" s="4">
        <v>49.0</v>
      </c>
      <c r="F122" s="4" t="s">
        <v>17</v>
      </c>
      <c r="G122" s="4" t="s">
        <v>19</v>
      </c>
      <c r="H122" s="6">
        <v>47401.0</v>
      </c>
      <c r="I122">
        <f>ROUND(minAreaSize+(D122/MAX(D$2:D$136)*maxAreaSize), 2)</f>
        <v>152.92</v>
      </c>
      <c r="J122">
        <f>ROUND(minAreaSize+(E122/MAX(D$2:E$136)*maxAreaSize), 2)</f>
        <v>355.21</v>
      </c>
      <c r="K122" t="str">
        <f>IFERROR(LOOKUP(F122, FavoriteActivity_ColorLookup), FactoriteActivity_ColorDefault)</f>
        <v>#66a61e</v>
      </c>
      <c r="L122" t="str">
        <f>IFERROR(LOOKUP(G122, AgeGroup_ColorLookup), AgeGroup_ColorDefault)</f>
        <v>#a6cee3</v>
      </c>
      <c r="M122" s="9">
        <f>IFERROR(LOOKUP(H122, ZipCode_LatitudeLookup), ZipCode_LatitudeDefault)</f>
        <v>39.1401</v>
      </c>
      <c r="N122">
        <f>IFERROR(LOOKUP(H122, ZipCode_LongitudeLookup), ZipCode_LongitudeDefault)</f>
        <v>-86.5083</v>
      </c>
      <c r="O122" t="str">
        <f>Fixed_label</f>
        <v>Fixed</v>
      </c>
      <c r="P122" t="str">
        <f>Fixed_Color</f>
        <v>#000000</v>
      </c>
      <c r="Q122" t="str">
        <f>Fixed_StrokeColor</f>
        <v>#000000</v>
      </c>
      <c r="R122">
        <f>Fixed_areaSize</f>
        <v>125</v>
      </c>
      <c r="S122">
        <f>Fixed_strokeWidth</f>
        <v>1.5</v>
      </c>
    </row>
    <row r="123">
      <c r="A123" s="4">
        <v>61.0</v>
      </c>
      <c r="B123" s="4" t="s">
        <v>56</v>
      </c>
      <c r="C123" s="4" t="s">
        <v>63</v>
      </c>
      <c r="D123" s="4">
        <v>8.81</v>
      </c>
      <c r="E123" s="4">
        <v>50.0</v>
      </c>
      <c r="F123" s="4" t="s">
        <v>17</v>
      </c>
      <c r="G123" s="4" t="s">
        <v>19</v>
      </c>
      <c r="H123" s="6">
        <v>47401.0</v>
      </c>
      <c r="I123">
        <f>ROUND(minAreaSize+(D123/MAX(D$2:D$136)*maxAreaSize), 2)</f>
        <v>442.8</v>
      </c>
      <c r="J123">
        <f>ROUND(minAreaSize+(E123/MAX(D$2:E$136)*maxAreaSize), 2)</f>
        <v>360.42</v>
      </c>
      <c r="K123" t="str">
        <f>IFERROR(LOOKUP(F123, FavoriteActivity_ColorLookup), FactoriteActivity_ColorDefault)</f>
        <v>#66a61e</v>
      </c>
      <c r="L123" t="str">
        <f>IFERROR(LOOKUP(G123, AgeGroup_ColorLookup), AgeGroup_ColorDefault)</f>
        <v>#a6cee3</v>
      </c>
      <c r="M123" s="9">
        <f>IFERROR(LOOKUP(H123, ZipCode_LatitudeLookup), ZipCode_LatitudeDefault)</f>
        <v>39.1401</v>
      </c>
      <c r="N123">
        <f>IFERROR(LOOKUP(H123, ZipCode_LongitudeLookup), ZipCode_LongitudeDefault)</f>
        <v>-86.5083</v>
      </c>
      <c r="O123" t="str">
        <f>Fixed_label</f>
        <v>Fixed</v>
      </c>
      <c r="P123" t="str">
        <f>Fixed_Color</f>
        <v>#000000</v>
      </c>
      <c r="Q123" t="str">
        <f>Fixed_StrokeColor</f>
        <v>#000000</v>
      </c>
      <c r="R123">
        <f>Fixed_areaSize</f>
        <v>125</v>
      </c>
      <c r="S123">
        <f>Fixed_strokeWidth</f>
        <v>1.5</v>
      </c>
    </row>
    <row r="124">
      <c r="A124" s="4">
        <v>60.0</v>
      </c>
      <c r="B124" s="4" t="s">
        <v>61</v>
      </c>
      <c r="C124" s="4" t="s">
        <v>57</v>
      </c>
      <c r="D124" s="4">
        <v>0.88</v>
      </c>
      <c r="E124" s="4">
        <v>63.0</v>
      </c>
      <c r="F124" s="4" t="s">
        <v>17</v>
      </c>
      <c r="G124" s="4" t="s">
        <v>41</v>
      </c>
      <c r="H124" s="6">
        <v>47401.0</v>
      </c>
      <c r="I124">
        <f>ROUND(minAreaSize+(D124/MAX(D$2:D$136)*maxAreaSize), 2)</f>
        <v>134.24</v>
      </c>
      <c r="J124">
        <f>ROUND(minAreaSize+(E124/MAX(D$2:E$136)*maxAreaSize), 2)</f>
        <v>428.13</v>
      </c>
      <c r="K124" t="str">
        <f>IFERROR(LOOKUP(F124, FavoriteActivity_ColorLookup), FactoriteActivity_ColorDefault)</f>
        <v>#66a61e</v>
      </c>
      <c r="L124" t="str">
        <f>IFERROR(LOOKUP(G124, AgeGroup_ColorLookup), AgeGroup_ColorDefault)</f>
        <v>#e31a1c</v>
      </c>
      <c r="M124" s="9">
        <f>IFERROR(LOOKUP(H124, ZipCode_LatitudeLookup), ZipCode_LatitudeDefault)</f>
        <v>39.1401</v>
      </c>
      <c r="N124">
        <f>IFERROR(LOOKUP(H124, ZipCode_LongitudeLookup), ZipCode_LongitudeDefault)</f>
        <v>-86.5083</v>
      </c>
      <c r="O124" t="str">
        <f>Fixed_label</f>
        <v>Fixed</v>
      </c>
      <c r="P124" t="str">
        <f>Fixed_Color</f>
        <v>#000000</v>
      </c>
      <c r="Q124" t="str">
        <f>Fixed_StrokeColor</f>
        <v>#000000</v>
      </c>
      <c r="R124">
        <f>Fixed_areaSize</f>
        <v>125</v>
      </c>
      <c r="S124">
        <f>Fixed_strokeWidth</f>
        <v>1.5</v>
      </c>
    </row>
    <row r="125">
      <c r="A125" s="4">
        <v>59.0</v>
      </c>
      <c r="B125" s="4" t="s">
        <v>59</v>
      </c>
      <c r="C125" s="4" t="s">
        <v>58</v>
      </c>
      <c r="D125" s="4">
        <v>1.49</v>
      </c>
      <c r="E125" s="4">
        <v>49.0</v>
      </c>
      <c r="F125" s="4" t="s">
        <v>17</v>
      </c>
      <c r="G125" s="4" t="s">
        <v>27</v>
      </c>
      <c r="H125" s="6">
        <v>47401.0</v>
      </c>
      <c r="I125">
        <f>ROUND(minAreaSize+(D125/MAX(D$2:D$136)*maxAreaSize), 2)</f>
        <v>157.98</v>
      </c>
      <c r="J125">
        <f>ROUND(minAreaSize+(E125/MAX(D$2:E$136)*maxAreaSize), 2)</f>
        <v>355.21</v>
      </c>
      <c r="K125" t="str">
        <f>IFERROR(LOOKUP(F125, FavoriteActivity_ColorLookup), FactoriteActivity_ColorDefault)</f>
        <v>#66a61e</v>
      </c>
      <c r="L125" t="str">
        <f>IFERROR(LOOKUP(G125, AgeGroup_ColorLookup), AgeGroup_ColorDefault)</f>
        <v>#1f78b4</v>
      </c>
      <c r="M125" s="9">
        <f>IFERROR(LOOKUP(H125, ZipCode_LatitudeLookup), ZipCode_LatitudeDefault)</f>
        <v>39.1401</v>
      </c>
      <c r="N125">
        <f>IFERROR(LOOKUP(H125, ZipCode_LongitudeLookup), ZipCode_LongitudeDefault)</f>
        <v>-86.5083</v>
      </c>
      <c r="O125" t="str">
        <f>Fixed_label</f>
        <v>Fixed</v>
      </c>
      <c r="P125" t="str">
        <f>Fixed_Color</f>
        <v>#000000</v>
      </c>
      <c r="Q125" t="str">
        <f>Fixed_StrokeColor</f>
        <v>#000000</v>
      </c>
      <c r="R125">
        <f>Fixed_areaSize</f>
        <v>125</v>
      </c>
      <c r="S125">
        <f>Fixed_strokeWidth</f>
        <v>1.5</v>
      </c>
    </row>
    <row r="126">
      <c r="A126" s="4">
        <v>58.0</v>
      </c>
      <c r="B126" s="4" t="s">
        <v>61</v>
      </c>
      <c r="C126" s="4" t="s">
        <v>57</v>
      </c>
      <c r="D126" s="4">
        <v>0.58</v>
      </c>
      <c r="E126" s="4">
        <v>63.0</v>
      </c>
      <c r="F126" s="4" t="s">
        <v>17</v>
      </c>
      <c r="G126" s="4" t="s">
        <v>41</v>
      </c>
      <c r="H126" s="6">
        <v>47401.0</v>
      </c>
      <c r="I126">
        <f>ROUND(minAreaSize+(D126/MAX(D$2:D$136)*maxAreaSize), 2)</f>
        <v>122.57</v>
      </c>
      <c r="J126">
        <f>ROUND(minAreaSize+(E126/MAX(D$2:E$136)*maxAreaSize), 2)</f>
        <v>428.13</v>
      </c>
      <c r="K126" t="str">
        <f>IFERROR(LOOKUP(F126, FavoriteActivity_ColorLookup), FactoriteActivity_ColorDefault)</f>
        <v>#66a61e</v>
      </c>
      <c r="L126" t="str">
        <f>IFERROR(LOOKUP(G126, AgeGroup_ColorLookup), AgeGroup_ColorDefault)</f>
        <v>#e31a1c</v>
      </c>
      <c r="M126" s="9">
        <f>IFERROR(LOOKUP(H126, ZipCode_LatitudeLookup), ZipCode_LatitudeDefault)</f>
        <v>39.1401</v>
      </c>
      <c r="N126">
        <f>IFERROR(LOOKUP(H126, ZipCode_LongitudeLookup), ZipCode_LongitudeDefault)</f>
        <v>-86.5083</v>
      </c>
      <c r="O126" t="str">
        <f>Fixed_label</f>
        <v>Fixed</v>
      </c>
      <c r="P126" t="str">
        <f>Fixed_Color</f>
        <v>#000000</v>
      </c>
      <c r="Q126" t="str">
        <f>Fixed_StrokeColor</f>
        <v>#000000</v>
      </c>
      <c r="R126">
        <f>Fixed_areaSize</f>
        <v>125</v>
      </c>
      <c r="S126">
        <f>Fixed_strokeWidth</f>
        <v>1.5</v>
      </c>
    </row>
    <row r="127">
      <c r="A127" s="4">
        <v>57.0</v>
      </c>
      <c r="B127" s="4" t="s">
        <v>38</v>
      </c>
      <c r="C127" s="4" t="s">
        <v>62</v>
      </c>
      <c r="D127" s="4">
        <v>0.96</v>
      </c>
      <c r="E127" s="4">
        <v>70.0</v>
      </c>
      <c r="F127" s="4" t="s">
        <v>40</v>
      </c>
      <c r="G127" s="4" t="s">
        <v>41</v>
      </c>
      <c r="H127" s="6">
        <v>47401.0</v>
      </c>
      <c r="I127">
        <f>ROUND(minAreaSize+(D127/MAX(D$2:D$136)*maxAreaSize), 2)</f>
        <v>137.35</v>
      </c>
      <c r="J127">
        <f>ROUND(minAreaSize+(E127/MAX(D$2:E$136)*maxAreaSize), 2)</f>
        <v>464.58</v>
      </c>
      <c r="K127" t="str">
        <f>IFERROR(LOOKUP(F127, FavoriteActivity_ColorLookup), FactoriteActivity_ColorDefault)</f>
        <v>#e7298a</v>
      </c>
      <c r="L127" t="str">
        <f>IFERROR(LOOKUP(G127, AgeGroup_ColorLookup), AgeGroup_ColorDefault)</f>
        <v>#e31a1c</v>
      </c>
      <c r="M127" s="9">
        <f>IFERROR(LOOKUP(H127, ZipCode_LatitudeLookup), ZipCode_LatitudeDefault)</f>
        <v>39.1401</v>
      </c>
      <c r="N127">
        <f>IFERROR(LOOKUP(H127, ZipCode_LongitudeLookup), ZipCode_LongitudeDefault)</f>
        <v>-86.5083</v>
      </c>
      <c r="O127" t="str">
        <f>Fixed_label</f>
        <v>Fixed</v>
      </c>
      <c r="P127" t="str">
        <f>Fixed_Color</f>
        <v>#000000</v>
      </c>
      <c r="Q127" t="str">
        <f>Fixed_StrokeColor</f>
        <v>#000000</v>
      </c>
      <c r="R127">
        <f>Fixed_areaSize</f>
        <v>125</v>
      </c>
      <c r="S127">
        <f>Fixed_strokeWidth</f>
        <v>1.5</v>
      </c>
    </row>
    <row r="128">
      <c r="A128" s="4">
        <v>56.0</v>
      </c>
      <c r="B128" s="4" t="s">
        <v>38</v>
      </c>
      <c r="C128" s="4" t="s">
        <v>39</v>
      </c>
      <c r="D128" s="4">
        <v>1.85</v>
      </c>
      <c r="E128" s="4">
        <v>65.0</v>
      </c>
      <c r="F128" s="4" t="s">
        <v>24</v>
      </c>
      <c r="G128" s="4" t="s">
        <v>36</v>
      </c>
      <c r="H128" s="6">
        <v>47401.0</v>
      </c>
      <c r="I128">
        <f>ROUND(minAreaSize+(D128/MAX(D$2:D$136)*maxAreaSize), 2)</f>
        <v>171.98</v>
      </c>
      <c r="J128">
        <f>ROUND(minAreaSize+(E128/MAX(D$2:E$136)*maxAreaSize), 2)</f>
        <v>438.54</v>
      </c>
      <c r="K128" t="str">
        <f>IFERROR(LOOKUP(F128, FavoriteActivity_ColorLookup), FactoriteActivity_ColorDefault)</f>
        <v>#7570b3</v>
      </c>
      <c r="L128" t="str">
        <f>IFERROR(LOOKUP(G128, AgeGroup_ColorLookup), AgeGroup_ColorDefault)</f>
        <v>#fb9a99</v>
      </c>
      <c r="M128" s="9">
        <f>IFERROR(LOOKUP(H128, ZipCode_LatitudeLookup), ZipCode_LatitudeDefault)</f>
        <v>39.1401</v>
      </c>
      <c r="N128">
        <f>IFERROR(LOOKUP(H128, ZipCode_LongitudeLookup), ZipCode_LongitudeDefault)</f>
        <v>-86.5083</v>
      </c>
      <c r="O128" t="str">
        <f>Fixed_label</f>
        <v>Fixed</v>
      </c>
      <c r="P128" t="str">
        <f>Fixed_Color</f>
        <v>#000000</v>
      </c>
      <c r="Q128" t="str">
        <f>Fixed_StrokeColor</f>
        <v>#000000</v>
      </c>
      <c r="R128">
        <f>Fixed_areaSize</f>
        <v>125</v>
      </c>
      <c r="S128">
        <f>Fixed_strokeWidth</f>
        <v>1.5</v>
      </c>
    </row>
    <row r="129">
      <c r="A129" s="4">
        <v>55.0</v>
      </c>
      <c r="B129" s="4" t="s">
        <v>38</v>
      </c>
      <c r="C129" s="4" t="s">
        <v>62</v>
      </c>
      <c r="D129" s="4">
        <v>1.99</v>
      </c>
      <c r="E129" s="4">
        <v>70.0</v>
      </c>
      <c r="F129" s="4" t="s">
        <v>40</v>
      </c>
      <c r="G129" s="4" t="s">
        <v>41</v>
      </c>
      <c r="H129" s="6">
        <v>47401.0</v>
      </c>
      <c r="I129">
        <f>ROUND(minAreaSize+(D129/MAX(D$2:D$136)*maxAreaSize), 2)</f>
        <v>177.43</v>
      </c>
      <c r="J129">
        <f>ROUND(minAreaSize+(E129/MAX(D$2:E$136)*maxAreaSize), 2)</f>
        <v>464.58</v>
      </c>
      <c r="K129" t="str">
        <f>IFERROR(LOOKUP(F129, FavoriteActivity_ColorLookup), FactoriteActivity_ColorDefault)</f>
        <v>#e7298a</v>
      </c>
      <c r="L129" t="str">
        <f>IFERROR(LOOKUP(G129, AgeGroup_ColorLookup), AgeGroup_ColorDefault)</f>
        <v>#e31a1c</v>
      </c>
      <c r="M129" s="9">
        <f>IFERROR(LOOKUP(H129, ZipCode_LatitudeLookup), ZipCode_LatitudeDefault)</f>
        <v>39.1401</v>
      </c>
      <c r="N129">
        <f>IFERROR(LOOKUP(H129, ZipCode_LongitudeLookup), ZipCode_LongitudeDefault)</f>
        <v>-86.5083</v>
      </c>
      <c r="O129" t="str">
        <f>Fixed_label</f>
        <v>Fixed</v>
      </c>
      <c r="P129" t="str">
        <f>Fixed_Color</f>
        <v>#000000</v>
      </c>
      <c r="Q129" t="str">
        <f>Fixed_StrokeColor</f>
        <v>#000000</v>
      </c>
      <c r="R129">
        <f>Fixed_areaSize</f>
        <v>125</v>
      </c>
      <c r="S129">
        <f>Fixed_strokeWidth</f>
        <v>1.5</v>
      </c>
    </row>
    <row r="130">
      <c r="A130" s="4">
        <v>54.0</v>
      </c>
      <c r="B130" s="4" t="s">
        <v>61</v>
      </c>
      <c r="C130" s="4" t="s">
        <v>64</v>
      </c>
      <c r="D130" s="4">
        <v>1.43</v>
      </c>
      <c r="E130" s="4">
        <v>71.0</v>
      </c>
      <c r="F130" s="4" t="s">
        <v>17</v>
      </c>
      <c r="G130" s="4" t="s">
        <v>41</v>
      </c>
      <c r="H130" s="6">
        <v>47401.0</v>
      </c>
      <c r="I130">
        <f>ROUND(minAreaSize+(D130/MAX(D$2:D$136)*maxAreaSize), 2)</f>
        <v>155.64</v>
      </c>
      <c r="J130">
        <f>ROUND(minAreaSize+(E130/MAX(D$2:E$136)*maxAreaSize), 2)</f>
        <v>469.79</v>
      </c>
      <c r="K130" t="str">
        <f>IFERROR(LOOKUP(F130, FavoriteActivity_ColorLookup), FactoriteActivity_ColorDefault)</f>
        <v>#66a61e</v>
      </c>
      <c r="L130" t="str">
        <f>IFERROR(LOOKUP(G130, AgeGroup_ColorLookup), AgeGroup_ColorDefault)</f>
        <v>#e31a1c</v>
      </c>
      <c r="M130" s="9">
        <f>IFERROR(LOOKUP(H130, ZipCode_LatitudeLookup), ZipCode_LatitudeDefault)</f>
        <v>39.1401</v>
      </c>
      <c r="N130">
        <f>IFERROR(LOOKUP(H130, ZipCode_LongitudeLookup), ZipCode_LongitudeDefault)</f>
        <v>-86.5083</v>
      </c>
      <c r="O130" t="str">
        <f>Fixed_label</f>
        <v>Fixed</v>
      </c>
      <c r="P130" t="str">
        <f>Fixed_Color</f>
        <v>#000000</v>
      </c>
      <c r="Q130" t="str">
        <f>Fixed_StrokeColor</f>
        <v>#000000</v>
      </c>
      <c r="R130">
        <f>Fixed_areaSize</f>
        <v>125</v>
      </c>
      <c r="S130">
        <f>Fixed_strokeWidth</f>
        <v>1.5</v>
      </c>
    </row>
    <row r="131">
      <c r="A131" s="4">
        <v>53.0</v>
      </c>
      <c r="B131" s="4" t="s">
        <v>38</v>
      </c>
      <c r="C131" s="4" t="s">
        <v>62</v>
      </c>
      <c r="D131" s="4">
        <v>1.92</v>
      </c>
      <c r="E131" s="4">
        <v>70.0</v>
      </c>
      <c r="F131" s="4" t="s">
        <v>40</v>
      </c>
      <c r="G131" s="4" t="s">
        <v>41</v>
      </c>
      <c r="H131" s="6">
        <v>47401.0</v>
      </c>
      <c r="I131">
        <f>ROUND(minAreaSize+(D131/MAX(D$2:D$136)*maxAreaSize), 2)</f>
        <v>174.71</v>
      </c>
      <c r="J131">
        <f>ROUND(minAreaSize+(E131/MAX(D$2:E$136)*maxAreaSize), 2)</f>
        <v>464.58</v>
      </c>
      <c r="K131" t="str">
        <f>IFERROR(LOOKUP(F131, FavoriteActivity_ColorLookup), FactoriteActivity_ColorDefault)</f>
        <v>#e7298a</v>
      </c>
      <c r="L131" t="str">
        <f>IFERROR(LOOKUP(G131, AgeGroup_ColorLookup), AgeGroup_ColorDefault)</f>
        <v>#e31a1c</v>
      </c>
      <c r="M131" s="9">
        <f>IFERROR(LOOKUP(H131, ZipCode_LatitudeLookup), ZipCode_LatitudeDefault)</f>
        <v>39.1401</v>
      </c>
      <c r="N131">
        <f>IFERROR(LOOKUP(H131, ZipCode_LongitudeLookup), ZipCode_LongitudeDefault)</f>
        <v>-86.5083</v>
      </c>
      <c r="O131" t="str">
        <f>Fixed_label</f>
        <v>Fixed</v>
      </c>
      <c r="P131" t="str">
        <f>Fixed_Color</f>
        <v>#000000</v>
      </c>
      <c r="Q131" t="str">
        <f>Fixed_StrokeColor</f>
        <v>#000000</v>
      </c>
      <c r="R131">
        <f>Fixed_areaSize</f>
        <v>125</v>
      </c>
      <c r="S131">
        <f>Fixed_strokeWidth</f>
        <v>1.5</v>
      </c>
    </row>
    <row r="132">
      <c r="A132" s="4">
        <v>52.0</v>
      </c>
      <c r="B132" s="4" t="s">
        <v>38</v>
      </c>
      <c r="C132" s="4" t="s">
        <v>62</v>
      </c>
      <c r="D132" s="4">
        <v>1.94</v>
      </c>
      <c r="E132" s="4">
        <v>70.0</v>
      </c>
      <c r="F132" s="4" t="s">
        <v>40</v>
      </c>
      <c r="G132" s="4" t="s">
        <v>41</v>
      </c>
      <c r="H132" s="6">
        <v>47401.0</v>
      </c>
      <c r="I132">
        <f>ROUND(minAreaSize+(D132/MAX(D$2:D$136)*maxAreaSize), 2)</f>
        <v>175.49</v>
      </c>
      <c r="J132">
        <f>ROUND(minAreaSize+(E132/MAX(D$2:E$136)*maxAreaSize), 2)</f>
        <v>464.58</v>
      </c>
      <c r="K132" t="str">
        <f>IFERROR(LOOKUP(F132, FavoriteActivity_ColorLookup), FactoriteActivity_ColorDefault)</f>
        <v>#e7298a</v>
      </c>
      <c r="L132" t="str">
        <f>IFERROR(LOOKUP(G132, AgeGroup_ColorLookup), AgeGroup_ColorDefault)</f>
        <v>#e31a1c</v>
      </c>
      <c r="M132" s="9">
        <f>IFERROR(LOOKUP(H132, ZipCode_LatitudeLookup), ZipCode_LatitudeDefault)</f>
        <v>39.1401</v>
      </c>
      <c r="N132">
        <f>IFERROR(LOOKUP(H132, ZipCode_LongitudeLookup), ZipCode_LongitudeDefault)</f>
        <v>-86.5083</v>
      </c>
      <c r="O132" t="str">
        <f>Fixed_label</f>
        <v>Fixed</v>
      </c>
      <c r="P132" t="str">
        <f>Fixed_Color</f>
        <v>#000000</v>
      </c>
      <c r="Q132" t="str">
        <f>Fixed_StrokeColor</f>
        <v>#000000</v>
      </c>
      <c r="R132">
        <f>Fixed_areaSize</f>
        <v>125</v>
      </c>
      <c r="S132">
        <f>Fixed_strokeWidth</f>
        <v>1.5</v>
      </c>
    </row>
    <row r="133">
      <c r="A133" s="4">
        <v>51.0</v>
      </c>
      <c r="B133" s="4" t="s">
        <v>38</v>
      </c>
      <c r="C133" s="4" t="s">
        <v>62</v>
      </c>
      <c r="D133" s="4">
        <v>2.71</v>
      </c>
      <c r="E133" s="4">
        <v>70.0</v>
      </c>
      <c r="F133" s="4" t="s">
        <v>40</v>
      </c>
      <c r="G133" s="4" t="s">
        <v>41</v>
      </c>
      <c r="H133" s="6">
        <v>47401.0</v>
      </c>
      <c r="I133">
        <f>ROUND(minAreaSize+(D133/MAX(D$2:D$136)*maxAreaSize), 2)</f>
        <v>205.45</v>
      </c>
      <c r="J133">
        <f>ROUND(minAreaSize+(E133/MAX(D$2:E$136)*maxAreaSize), 2)</f>
        <v>464.58</v>
      </c>
      <c r="K133" t="str">
        <f>IFERROR(LOOKUP(F133, FavoriteActivity_ColorLookup), FactoriteActivity_ColorDefault)</f>
        <v>#e7298a</v>
      </c>
      <c r="L133" t="str">
        <f>IFERROR(LOOKUP(G133, AgeGroup_ColorLookup), AgeGroup_ColorDefault)</f>
        <v>#e31a1c</v>
      </c>
      <c r="M133" s="9">
        <f>IFERROR(LOOKUP(H133, ZipCode_LatitudeLookup), ZipCode_LatitudeDefault)</f>
        <v>39.1401</v>
      </c>
      <c r="N133">
        <f>IFERROR(LOOKUP(H133, ZipCode_LongitudeLookup), ZipCode_LongitudeDefault)</f>
        <v>-86.5083</v>
      </c>
      <c r="O133" t="str">
        <f>Fixed_label</f>
        <v>Fixed</v>
      </c>
      <c r="P133" t="str">
        <f>Fixed_Color</f>
        <v>#000000</v>
      </c>
      <c r="Q133" t="str">
        <f>Fixed_StrokeColor</f>
        <v>#000000</v>
      </c>
      <c r="R133">
        <f>Fixed_areaSize</f>
        <v>125</v>
      </c>
      <c r="S133">
        <f>Fixed_strokeWidth</f>
        <v>1.5</v>
      </c>
    </row>
    <row r="134">
      <c r="A134" s="4">
        <v>50.0</v>
      </c>
      <c r="B134" s="4" t="s">
        <v>38</v>
      </c>
      <c r="C134" s="4" t="s">
        <v>62</v>
      </c>
      <c r="D134" s="4">
        <v>2.61</v>
      </c>
      <c r="E134" s="4">
        <v>70.0</v>
      </c>
      <c r="F134" s="4" t="s">
        <v>40</v>
      </c>
      <c r="G134" s="4" t="s">
        <v>41</v>
      </c>
      <c r="H134" s="6">
        <v>47401.0</v>
      </c>
      <c r="I134">
        <f>ROUND(minAreaSize+(D134/MAX(D$2:D$136)*maxAreaSize), 2)</f>
        <v>201.56</v>
      </c>
      <c r="J134">
        <f>ROUND(minAreaSize+(E134/MAX(D$2:E$136)*maxAreaSize), 2)</f>
        <v>464.58</v>
      </c>
      <c r="K134" t="str">
        <f>IFERROR(LOOKUP(F134, FavoriteActivity_ColorLookup), FactoriteActivity_ColorDefault)</f>
        <v>#e7298a</v>
      </c>
      <c r="L134" t="str">
        <f>IFERROR(LOOKUP(G134, AgeGroup_ColorLookup), AgeGroup_ColorDefault)</f>
        <v>#e31a1c</v>
      </c>
      <c r="M134" s="9">
        <f>IFERROR(LOOKUP(H134, ZipCode_LatitudeLookup), ZipCode_LatitudeDefault)</f>
        <v>39.1401</v>
      </c>
      <c r="N134">
        <f>IFERROR(LOOKUP(H134, ZipCode_LongitudeLookup), ZipCode_LongitudeDefault)</f>
        <v>-86.5083</v>
      </c>
      <c r="O134" t="str">
        <f>Fixed_label</f>
        <v>Fixed</v>
      </c>
      <c r="P134" t="str">
        <f>Fixed_Color</f>
        <v>#000000</v>
      </c>
      <c r="Q134" t="str">
        <f>Fixed_StrokeColor</f>
        <v>#000000</v>
      </c>
      <c r="R134">
        <f>Fixed_areaSize</f>
        <v>125</v>
      </c>
      <c r="S134">
        <f>Fixed_strokeWidth</f>
        <v>1.5</v>
      </c>
    </row>
    <row r="135">
      <c r="A135" s="4">
        <v>49.0</v>
      </c>
      <c r="B135" s="4" t="s">
        <v>38</v>
      </c>
      <c r="C135" s="4" t="s">
        <v>62</v>
      </c>
      <c r="D135" s="4">
        <v>2.88</v>
      </c>
      <c r="E135" s="4">
        <v>70.0</v>
      </c>
      <c r="F135" s="4" t="s">
        <v>40</v>
      </c>
      <c r="G135" s="4" t="s">
        <v>41</v>
      </c>
      <c r="H135" s="6">
        <v>47401.0</v>
      </c>
      <c r="I135">
        <f>ROUND(minAreaSize+(D135/MAX(D$2:D$136)*maxAreaSize), 2)</f>
        <v>212.06</v>
      </c>
      <c r="J135">
        <f>ROUND(minAreaSize+(E135/MAX(D$2:E$136)*maxAreaSize), 2)</f>
        <v>464.58</v>
      </c>
      <c r="K135" t="str">
        <f>IFERROR(LOOKUP(F135, FavoriteActivity_ColorLookup), FactoriteActivity_ColorDefault)</f>
        <v>#e7298a</v>
      </c>
      <c r="L135" t="str">
        <f>IFERROR(LOOKUP(G135, AgeGroup_ColorLookup), AgeGroup_ColorDefault)</f>
        <v>#e31a1c</v>
      </c>
      <c r="M135" s="9">
        <f>IFERROR(LOOKUP(H135, ZipCode_LatitudeLookup), ZipCode_LatitudeDefault)</f>
        <v>39.1401</v>
      </c>
      <c r="N135">
        <f>IFERROR(LOOKUP(H135, ZipCode_LongitudeLookup), ZipCode_LongitudeDefault)</f>
        <v>-86.5083</v>
      </c>
      <c r="O135" t="str">
        <f>Fixed_label</f>
        <v>Fixed</v>
      </c>
      <c r="P135" t="str">
        <f>Fixed_Color</f>
        <v>#000000</v>
      </c>
      <c r="Q135" t="str">
        <f>Fixed_StrokeColor</f>
        <v>#000000</v>
      </c>
      <c r="R135">
        <f>Fixed_areaSize</f>
        <v>125</v>
      </c>
      <c r="S135">
        <f>Fixed_strokeWidth</f>
        <v>1.5</v>
      </c>
    </row>
    <row r="136">
      <c r="H136" s="10"/>
    </row>
    <row r="137">
      <c r="H137" s="10"/>
    </row>
    <row r="138">
      <c r="H138" s="10"/>
    </row>
    <row r="139">
      <c r="H139" s="10"/>
    </row>
    <row r="140">
      <c r="H140" s="10"/>
    </row>
    <row r="141">
      <c r="H141" s="10"/>
    </row>
    <row r="142">
      <c r="H142" s="10"/>
    </row>
    <row r="143">
      <c r="H143" s="10"/>
    </row>
    <row r="144">
      <c r="H144" s="10"/>
    </row>
    <row r="145">
      <c r="H145" s="10"/>
    </row>
    <row r="146">
      <c r="H146" s="10"/>
    </row>
    <row r="147">
      <c r="H147" s="10"/>
    </row>
    <row r="148">
      <c r="H148" s="10"/>
    </row>
    <row r="149">
      <c r="H149" s="10"/>
    </row>
    <row r="150">
      <c r="H150" s="10"/>
    </row>
    <row r="151">
      <c r="H151" s="10"/>
    </row>
    <row r="152">
      <c r="H152" s="10"/>
    </row>
    <row r="153">
      <c r="H153" s="10"/>
    </row>
    <row r="154">
      <c r="H154" s="10"/>
    </row>
    <row r="155">
      <c r="H155" s="10"/>
    </row>
    <row r="156">
      <c r="H156" s="10"/>
    </row>
    <row r="157">
      <c r="H157" s="10"/>
    </row>
    <row r="158">
      <c r="H158" s="10"/>
    </row>
    <row r="159">
      <c r="H159" s="10"/>
    </row>
    <row r="160">
      <c r="H160" s="10"/>
    </row>
    <row r="161">
      <c r="H161" s="10"/>
    </row>
    <row r="162">
      <c r="H162" s="10"/>
    </row>
    <row r="163">
      <c r="H163" s="10"/>
    </row>
    <row r="164">
      <c r="H164" s="10"/>
    </row>
    <row r="165">
      <c r="H165" s="10"/>
    </row>
    <row r="166">
      <c r="H166" s="10"/>
    </row>
    <row r="167">
      <c r="H167" s="10"/>
    </row>
    <row r="168">
      <c r="H168" s="10"/>
    </row>
    <row r="169">
      <c r="H169" s="10"/>
    </row>
    <row r="170">
      <c r="H170" s="10"/>
    </row>
    <row r="171">
      <c r="H171" s="10"/>
    </row>
    <row r="172">
      <c r="H172" s="10"/>
    </row>
    <row r="173">
      <c r="H173" s="10"/>
    </row>
    <row r="174">
      <c r="H174" s="10"/>
    </row>
    <row r="175">
      <c r="H175" s="10"/>
    </row>
    <row r="176">
      <c r="H176" s="10"/>
    </row>
    <row r="177">
      <c r="H177" s="10"/>
    </row>
    <row r="178">
      <c r="H178" s="10"/>
    </row>
    <row r="179">
      <c r="H179" s="10"/>
    </row>
    <row r="180">
      <c r="H180" s="10"/>
    </row>
    <row r="181">
      <c r="H181" s="10"/>
    </row>
    <row r="182">
      <c r="H182" s="10"/>
    </row>
    <row r="183">
      <c r="H183" s="10"/>
    </row>
    <row r="184">
      <c r="H184" s="10"/>
    </row>
    <row r="185">
      <c r="H185" s="10"/>
    </row>
    <row r="186">
      <c r="H186" s="10"/>
    </row>
    <row r="187">
      <c r="H187" s="10"/>
    </row>
    <row r="188">
      <c r="H188" s="10"/>
    </row>
    <row r="189">
      <c r="H189" s="10"/>
    </row>
    <row r="190">
      <c r="H190" s="10"/>
    </row>
    <row r="191">
      <c r="H191" s="10"/>
    </row>
    <row r="192">
      <c r="H192" s="10"/>
    </row>
    <row r="193">
      <c r="H193" s="10"/>
    </row>
    <row r="194">
      <c r="H194" s="10"/>
    </row>
    <row r="195">
      <c r="H195" s="10"/>
    </row>
    <row r="196">
      <c r="H196" s="10"/>
    </row>
    <row r="197">
      <c r="H197" s="10"/>
    </row>
    <row r="198">
      <c r="H198" s="10"/>
    </row>
    <row r="199">
      <c r="H199" s="10"/>
    </row>
    <row r="200">
      <c r="H200" s="10"/>
    </row>
    <row r="201">
      <c r="H201" s="10"/>
    </row>
    <row r="202">
      <c r="H202" s="10"/>
    </row>
    <row r="203">
      <c r="H203" s="10"/>
    </row>
    <row r="204">
      <c r="H204" s="10"/>
    </row>
    <row r="205">
      <c r="H205" s="10"/>
    </row>
    <row r="206">
      <c r="H206" s="10"/>
    </row>
    <row r="207">
      <c r="H207" s="10"/>
    </row>
    <row r="208">
      <c r="H208" s="10"/>
    </row>
    <row r="209">
      <c r="H209" s="10"/>
    </row>
    <row r="210">
      <c r="H210" s="10"/>
    </row>
    <row r="211">
      <c r="H211" s="10"/>
    </row>
    <row r="212">
      <c r="H212" s="10"/>
    </row>
    <row r="213">
      <c r="H213" s="10"/>
    </row>
    <row r="214">
      <c r="H214" s="10"/>
    </row>
    <row r="215">
      <c r="H215" s="10"/>
    </row>
    <row r="216">
      <c r="H216" s="10"/>
    </row>
    <row r="217">
      <c r="H217" s="10"/>
    </row>
    <row r="218">
      <c r="H218" s="10"/>
    </row>
    <row r="219">
      <c r="H219" s="10"/>
    </row>
    <row r="220">
      <c r="H220" s="10"/>
    </row>
    <row r="221">
      <c r="H221" s="10"/>
    </row>
    <row r="222">
      <c r="H222" s="10"/>
    </row>
    <row r="223">
      <c r="H223" s="10"/>
    </row>
    <row r="224">
      <c r="H224" s="10"/>
    </row>
    <row r="225">
      <c r="H225" s="10"/>
    </row>
    <row r="226">
      <c r="H226" s="10"/>
    </row>
    <row r="227">
      <c r="H227" s="10"/>
    </row>
    <row r="228">
      <c r="H228" s="10"/>
    </row>
    <row r="229">
      <c r="H229" s="10"/>
    </row>
    <row r="230">
      <c r="H230" s="10"/>
    </row>
    <row r="231">
      <c r="H231" s="10"/>
    </row>
    <row r="232">
      <c r="H232" s="10"/>
    </row>
    <row r="233">
      <c r="H233" s="10"/>
    </row>
    <row r="234">
      <c r="H234" s="10"/>
    </row>
    <row r="235">
      <c r="H235" s="10"/>
    </row>
    <row r="236">
      <c r="H236" s="10"/>
    </row>
    <row r="237">
      <c r="H237" s="10"/>
    </row>
    <row r="238">
      <c r="H238" s="10"/>
    </row>
    <row r="239">
      <c r="H239" s="10"/>
    </row>
    <row r="240">
      <c r="H240" s="10"/>
    </row>
    <row r="241">
      <c r="H241" s="10"/>
    </row>
    <row r="242">
      <c r="H242" s="10"/>
    </row>
    <row r="243">
      <c r="H243" s="10"/>
    </row>
    <row r="244">
      <c r="H244" s="10"/>
    </row>
    <row r="245">
      <c r="H245" s="10"/>
    </row>
    <row r="246">
      <c r="H246" s="10"/>
    </row>
    <row r="247">
      <c r="H247" s="10"/>
    </row>
    <row r="248">
      <c r="H248" s="10"/>
    </row>
    <row r="249">
      <c r="H249" s="10"/>
    </row>
    <row r="250">
      <c r="H250" s="10"/>
    </row>
    <row r="251">
      <c r="H251" s="10"/>
    </row>
    <row r="252">
      <c r="H252" s="10"/>
    </row>
    <row r="253">
      <c r="H253" s="10"/>
    </row>
    <row r="254">
      <c r="H254" s="10"/>
    </row>
    <row r="255">
      <c r="H255" s="10"/>
    </row>
    <row r="256">
      <c r="H256" s="10"/>
    </row>
    <row r="257">
      <c r="H257" s="10"/>
    </row>
    <row r="258">
      <c r="H258" s="10"/>
    </row>
    <row r="259">
      <c r="H259" s="10"/>
    </row>
    <row r="260">
      <c r="H260" s="10"/>
    </row>
    <row r="261">
      <c r="H261" s="10"/>
    </row>
    <row r="262">
      <c r="H262" s="10"/>
    </row>
    <row r="263">
      <c r="H263" s="10"/>
    </row>
    <row r="264">
      <c r="H264" s="10"/>
    </row>
    <row r="265">
      <c r="H265" s="10"/>
    </row>
    <row r="266">
      <c r="H266" s="10"/>
    </row>
    <row r="267">
      <c r="H267" s="10"/>
    </row>
    <row r="268">
      <c r="H268" s="10"/>
    </row>
    <row r="269">
      <c r="H269" s="10"/>
    </row>
    <row r="270">
      <c r="H270" s="10"/>
    </row>
    <row r="271">
      <c r="H271" s="10"/>
    </row>
    <row r="272">
      <c r="H272" s="10"/>
    </row>
    <row r="273">
      <c r="H273" s="10"/>
    </row>
    <row r="274">
      <c r="H274" s="10"/>
    </row>
    <row r="275">
      <c r="H275" s="10"/>
    </row>
    <row r="276">
      <c r="H276" s="10"/>
    </row>
    <row r="277">
      <c r="H277" s="10"/>
    </row>
    <row r="278">
      <c r="H278" s="10"/>
    </row>
    <row r="279">
      <c r="H279" s="10"/>
    </row>
    <row r="280">
      <c r="H280" s="10"/>
    </row>
    <row r="281">
      <c r="H281" s="10"/>
    </row>
    <row r="282">
      <c r="H282" s="10"/>
    </row>
    <row r="283">
      <c r="H283" s="10"/>
    </row>
    <row r="284">
      <c r="H284" s="10"/>
    </row>
    <row r="285">
      <c r="H285" s="10"/>
    </row>
    <row r="286">
      <c r="H286" s="10"/>
    </row>
    <row r="287">
      <c r="H287" s="10"/>
    </row>
    <row r="288">
      <c r="H288" s="10"/>
    </row>
    <row r="289">
      <c r="H289" s="10"/>
    </row>
    <row r="290">
      <c r="H290" s="10"/>
    </row>
    <row r="291">
      <c r="H291" s="10"/>
    </row>
    <row r="292">
      <c r="H292" s="10"/>
    </row>
    <row r="293">
      <c r="H293" s="10"/>
    </row>
    <row r="294">
      <c r="H294" s="10"/>
    </row>
    <row r="295">
      <c r="H295" s="10"/>
    </row>
    <row r="296">
      <c r="H296" s="10"/>
    </row>
    <row r="297">
      <c r="H297" s="10"/>
    </row>
    <row r="298">
      <c r="H298" s="10"/>
    </row>
    <row r="299">
      <c r="H299" s="10"/>
    </row>
    <row r="300">
      <c r="H300" s="10"/>
    </row>
    <row r="301">
      <c r="H301" s="10"/>
    </row>
    <row r="302">
      <c r="H302" s="10"/>
    </row>
    <row r="303">
      <c r="H303" s="10"/>
    </row>
    <row r="304">
      <c r="H304" s="10"/>
    </row>
    <row r="305">
      <c r="H305" s="10"/>
    </row>
    <row r="306">
      <c r="H306" s="10"/>
    </row>
    <row r="307">
      <c r="H307" s="10"/>
    </row>
    <row r="308">
      <c r="H308" s="10"/>
    </row>
    <row r="309">
      <c r="H309" s="10"/>
    </row>
    <row r="310">
      <c r="H310" s="10"/>
    </row>
    <row r="311">
      <c r="H311" s="10"/>
    </row>
    <row r="312">
      <c r="H312" s="10"/>
    </row>
    <row r="313">
      <c r="H313" s="10"/>
    </row>
    <row r="314">
      <c r="H314" s="10"/>
    </row>
    <row r="315">
      <c r="H315" s="10"/>
    </row>
    <row r="316">
      <c r="H316" s="10"/>
    </row>
    <row r="317">
      <c r="H317" s="10"/>
    </row>
    <row r="318">
      <c r="H318" s="10"/>
    </row>
    <row r="319">
      <c r="H319" s="10"/>
    </row>
    <row r="320">
      <c r="H320" s="10"/>
    </row>
    <row r="321">
      <c r="H321" s="10"/>
    </row>
    <row r="322">
      <c r="H322" s="10"/>
    </row>
    <row r="323">
      <c r="H323" s="10"/>
    </row>
    <row r="324">
      <c r="H324" s="10"/>
    </row>
    <row r="325">
      <c r="H325" s="10"/>
    </row>
    <row r="326">
      <c r="H326" s="10"/>
    </row>
    <row r="327">
      <c r="H327" s="10"/>
    </row>
    <row r="328">
      <c r="H328" s="10"/>
    </row>
    <row r="329">
      <c r="H329" s="10"/>
    </row>
    <row r="330">
      <c r="H330" s="10"/>
    </row>
    <row r="331">
      <c r="H331" s="10"/>
    </row>
    <row r="332">
      <c r="H332" s="10"/>
    </row>
    <row r="333">
      <c r="H333" s="10"/>
    </row>
    <row r="334">
      <c r="H334" s="10"/>
    </row>
    <row r="335">
      <c r="H335" s="10"/>
    </row>
    <row r="336">
      <c r="H336" s="10"/>
    </row>
    <row r="337">
      <c r="H337" s="10"/>
    </row>
    <row r="338">
      <c r="H338" s="10"/>
    </row>
    <row r="339">
      <c r="H339" s="10"/>
    </row>
    <row r="340">
      <c r="H340" s="10"/>
    </row>
    <row r="341">
      <c r="H341" s="10"/>
    </row>
    <row r="342">
      <c r="H342" s="10"/>
    </row>
    <row r="343">
      <c r="H343" s="10"/>
    </row>
    <row r="344">
      <c r="H344" s="10"/>
    </row>
    <row r="345">
      <c r="H345" s="10"/>
    </row>
    <row r="346">
      <c r="H346" s="10"/>
    </row>
    <row r="347">
      <c r="H347" s="10"/>
    </row>
    <row r="348">
      <c r="H348" s="10"/>
    </row>
    <row r="349">
      <c r="H349" s="10"/>
    </row>
    <row r="350">
      <c r="H350" s="10"/>
    </row>
    <row r="351">
      <c r="H351" s="10"/>
    </row>
    <row r="352">
      <c r="H352" s="10"/>
    </row>
    <row r="353">
      <c r="H353" s="10"/>
    </row>
    <row r="354">
      <c r="H354" s="10"/>
    </row>
    <row r="355">
      <c r="H355" s="10"/>
    </row>
    <row r="356">
      <c r="H356" s="10"/>
    </row>
    <row r="357">
      <c r="H357" s="10"/>
    </row>
    <row r="358">
      <c r="H358" s="10"/>
    </row>
    <row r="359">
      <c r="H359" s="10"/>
    </row>
    <row r="360">
      <c r="H360" s="10"/>
    </row>
    <row r="361">
      <c r="H361" s="10"/>
    </row>
    <row r="362">
      <c r="H362" s="10"/>
    </row>
    <row r="363">
      <c r="H363" s="10"/>
    </row>
    <row r="364">
      <c r="H364" s="10"/>
    </row>
    <row r="365">
      <c r="H365" s="10"/>
    </row>
    <row r="366">
      <c r="H366" s="10"/>
    </row>
    <row r="367">
      <c r="H367" s="10"/>
    </row>
    <row r="368">
      <c r="H368" s="10"/>
    </row>
    <row r="369">
      <c r="H369" s="10"/>
    </row>
    <row r="370">
      <c r="H370" s="10"/>
    </row>
    <row r="371">
      <c r="H371" s="10"/>
    </row>
    <row r="372">
      <c r="H372" s="10"/>
    </row>
    <row r="373">
      <c r="H373" s="10"/>
    </row>
    <row r="374">
      <c r="H374" s="10"/>
    </row>
    <row r="375">
      <c r="H375" s="10"/>
    </row>
    <row r="376">
      <c r="H376" s="10"/>
    </row>
    <row r="377">
      <c r="H377" s="10"/>
    </row>
    <row r="378">
      <c r="H378" s="10"/>
    </row>
    <row r="379">
      <c r="H379" s="10"/>
    </row>
    <row r="380">
      <c r="H380" s="10"/>
    </row>
    <row r="381">
      <c r="H381" s="10"/>
    </row>
    <row r="382">
      <c r="H382" s="10"/>
    </row>
    <row r="383">
      <c r="H383" s="10"/>
    </row>
    <row r="384">
      <c r="H384" s="10"/>
    </row>
    <row r="385">
      <c r="H385" s="10"/>
    </row>
    <row r="386">
      <c r="H386" s="10"/>
    </row>
    <row r="387">
      <c r="H387" s="10"/>
    </row>
    <row r="388">
      <c r="H388" s="10"/>
    </row>
    <row r="389">
      <c r="H389" s="10"/>
    </row>
    <row r="390">
      <c r="H390" s="10"/>
    </row>
    <row r="391">
      <c r="H391" s="10"/>
    </row>
    <row r="392">
      <c r="H392" s="10"/>
    </row>
    <row r="393">
      <c r="H393" s="10"/>
    </row>
    <row r="394">
      <c r="H394" s="10"/>
    </row>
    <row r="395">
      <c r="H395" s="10"/>
    </row>
    <row r="396">
      <c r="H396" s="10"/>
    </row>
    <row r="397">
      <c r="H397" s="10"/>
    </row>
    <row r="398">
      <c r="H398" s="10"/>
    </row>
    <row r="399">
      <c r="H399" s="10"/>
    </row>
    <row r="400">
      <c r="H400" s="10"/>
    </row>
    <row r="401">
      <c r="H401" s="10"/>
    </row>
    <row r="402">
      <c r="H402" s="10"/>
    </row>
    <row r="403">
      <c r="H403" s="10"/>
    </row>
    <row r="404">
      <c r="H404" s="10"/>
    </row>
    <row r="405">
      <c r="H405" s="10"/>
    </row>
    <row r="406">
      <c r="H406" s="10"/>
    </row>
    <row r="407">
      <c r="H407" s="10"/>
    </row>
    <row r="408">
      <c r="H408" s="10"/>
    </row>
    <row r="409">
      <c r="H409" s="10"/>
    </row>
    <row r="410">
      <c r="H410" s="10"/>
    </row>
    <row r="411">
      <c r="H411" s="10"/>
    </row>
    <row r="412">
      <c r="H412" s="10"/>
    </row>
    <row r="413">
      <c r="H413" s="10"/>
    </row>
    <row r="414">
      <c r="H414" s="10"/>
    </row>
    <row r="415">
      <c r="H415" s="10"/>
    </row>
    <row r="416">
      <c r="H416" s="10"/>
    </row>
    <row r="417">
      <c r="H417" s="10"/>
    </row>
    <row r="418">
      <c r="H418" s="10"/>
    </row>
    <row r="419">
      <c r="H419" s="10"/>
    </row>
    <row r="420">
      <c r="H420" s="10"/>
    </row>
    <row r="421">
      <c r="H421" s="10"/>
    </row>
    <row r="422">
      <c r="H422" s="10"/>
    </row>
    <row r="423">
      <c r="H423" s="10"/>
    </row>
    <row r="424">
      <c r="H424" s="10"/>
    </row>
    <row r="425">
      <c r="H425" s="10"/>
    </row>
    <row r="426">
      <c r="H426" s="10"/>
    </row>
    <row r="427">
      <c r="H427" s="10"/>
    </row>
    <row r="428">
      <c r="H428" s="10"/>
    </row>
    <row r="429">
      <c r="H429" s="10"/>
    </row>
    <row r="430">
      <c r="H430" s="10"/>
    </row>
    <row r="431">
      <c r="H431" s="10"/>
    </row>
    <row r="432">
      <c r="H432" s="10"/>
    </row>
    <row r="433">
      <c r="H433" s="10"/>
    </row>
    <row r="434">
      <c r="H434" s="10"/>
    </row>
    <row r="435">
      <c r="H435" s="10"/>
    </row>
    <row r="436">
      <c r="H436" s="10"/>
    </row>
    <row r="437">
      <c r="H437" s="10"/>
    </row>
    <row r="438">
      <c r="H438" s="10"/>
    </row>
    <row r="439">
      <c r="H439" s="10"/>
    </row>
    <row r="440">
      <c r="H440" s="10"/>
    </row>
    <row r="441">
      <c r="H441" s="10"/>
    </row>
    <row r="442">
      <c r="H442" s="10"/>
    </row>
    <row r="443">
      <c r="H443" s="10"/>
    </row>
    <row r="444">
      <c r="H444" s="10"/>
    </row>
    <row r="445">
      <c r="H445" s="10"/>
    </row>
    <row r="446">
      <c r="H446" s="10"/>
    </row>
    <row r="447">
      <c r="H447" s="10"/>
    </row>
    <row r="448">
      <c r="H448" s="10"/>
    </row>
    <row r="449">
      <c r="H449" s="10"/>
    </row>
    <row r="450">
      <c r="H450" s="10"/>
    </row>
    <row r="451">
      <c r="H451" s="10"/>
    </row>
    <row r="452">
      <c r="H452" s="10"/>
    </row>
    <row r="453">
      <c r="H453" s="10"/>
    </row>
    <row r="454">
      <c r="H454" s="10"/>
    </row>
    <row r="455">
      <c r="H455" s="10"/>
    </row>
    <row r="456">
      <c r="H456" s="10"/>
    </row>
    <row r="457">
      <c r="H457" s="10"/>
    </row>
    <row r="458">
      <c r="H458" s="10"/>
    </row>
    <row r="459">
      <c r="H459" s="10"/>
    </row>
    <row r="460">
      <c r="H460" s="10"/>
    </row>
    <row r="461">
      <c r="H461" s="10"/>
    </row>
    <row r="462">
      <c r="H462" s="10"/>
    </row>
    <row r="463">
      <c r="H463" s="10"/>
    </row>
    <row r="464">
      <c r="H464" s="10"/>
    </row>
    <row r="465">
      <c r="H465" s="10"/>
    </row>
    <row r="466">
      <c r="H466" s="10"/>
    </row>
    <row r="467">
      <c r="H467" s="10"/>
    </row>
    <row r="468">
      <c r="H468" s="10"/>
    </row>
    <row r="469">
      <c r="H469" s="10"/>
    </row>
    <row r="470">
      <c r="H470" s="10"/>
    </row>
    <row r="471">
      <c r="H471" s="10"/>
    </row>
    <row r="472">
      <c r="H472" s="10"/>
    </row>
    <row r="473">
      <c r="H473" s="10"/>
    </row>
    <row r="474">
      <c r="H474" s="10"/>
    </row>
    <row r="475">
      <c r="H475" s="10"/>
    </row>
    <row r="476">
      <c r="H476" s="10"/>
    </row>
    <row r="477">
      <c r="H477" s="10"/>
    </row>
    <row r="478">
      <c r="H478" s="10"/>
    </row>
    <row r="479">
      <c r="H479" s="10"/>
    </row>
    <row r="480">
      <c r="H480" s="10"/>
    </row>
    <row r="481">
      <c r="H481" s="10"/>
    </row>
    <row r="482">
      <c r="H482" s="10"/>
    </row>
    <row r="483">
      <c r="H483" s="10"/>
    </row>
    <row r="484">
      <c r="H484" s="10"/>
    </row>
    <row r="485">
      <c r="H485" s="10"/>
    </row>
    <row r="486">
      <c r="H486" s="10"/>
    </row>
    <row r="487">
      <c r="H487" s="10"/>
    </row>
    <row r="488">
      <c r="H488" s="10"/>
    </row>
    <row r="489">
      <c r="H489" s="10"/>
    </row>
    <row r="490">
      <c r="H490" s="10"/>
    </row>
    <row r="491">
      <c r="H491" s="10"/>
    </row>
    <row r="492">
      <c r="H492" s="10"/>
    </row>
    <row r="493">
      <c r="H493" s="10"/>
    </row>
    <row r="494">
      <c r="H494" s="10"/>
    </row>
    <row r="495">
      <c r="H495" s="10"/>
    </row>
    <row r="496">
      <c r="H496" s="10"/>
    </row>
    <row r="497">
      <c r="H497" s="10"/>
    </row>
    <row r="498">
      <c r="H498" s="10"/>
    </row>
    <row r="499">
      <c r="H499" s="10"/>
    </row>
    <row r="500">
      <c r="H500" s="10"/>
    </row>
    <row r="501">
      <c r="H501" s="10"/>
    </row>
    <row r="502">
      <c r="H502" s="10"/>
    </row>
    <row r="503">
      <c r="H503" s="10"/>
    </row>
    <row r="504">
      <c r="H504" s="10"/>
    </row>
    <row r="505">
      <c r="H505" s="10"/>
    </row>
    <row r="506">
      <c r="H506" s="10"/>
    </row>
    <row r="507">
      <c r="H507" s="10"/>
    </row>
    <row r="508">
      <c r="H508" s="10"/>
    </row>
    <row r="509">
      <c r="H509" s="10"/>
    </row>
    <row r="510">
      <c r="H510" s="10"/>
    </row>
    <row r="511">
      <c r="H511" s="10"/>
    </row>
    <row r="512">
      <c r="H512" s="10"/>
    </row>
    <row r="513">
      <c r="H513" s="10"/>
    </row>
    <row r="514">
      <c r="H514" s="10"/>
    </row>
    <row r="515">
      <c r="H515" s="10"/>
    </row>
    <row r="516">
      <c r="H516" s="10"/>
    </row>
    <row r="517">
      <c r="H517" s="10"/>
    </row>
    <row r="518">
      <c r="H518" s="10"/>
    </row>
    <row r="519">
      <c r="H519" s="10"/>
    </row>
    <row r="520">
      <c r="H520" s="10"/>
    </row>
    <row r="521">
      <c r="H521" s="10"/>
    </row>
    <row r="522">
      <c r="H522" s="10"/>
    </row>
    <row r="523">
      <c r="H523" s="10"/>
    </row>
    <row r="524">
      <c r="H524" s="10"/>
    </row>
    <row r="525">
      <c r="H525" s="10"/>
    </row>
    <row r="526">
      <c r="H526" s="10"/>
    </row>
    <row r="527">
      <c r="H527" s="10"/>
    </row>
    <row r="528">
      <c r="H528" s="10"/>
    </row>
    <row r="529">
      <c r="H529" s="10"/>
    </row>
    <row r="530">
      <c r="H530" s="10"/>
    </row>
    <row r="531">
      <c r="H531" s="10"/>
    </row>
    <row r="532">
      <c r="H532" s="10"/>
    </row>
    <row r="533">
      <c r="H533" s="10"/>
    </row>
    <row r="534">
      <c r="H534" s="10"/>
    </row>
    <row r="535">
      <c r="H535" s="10"/>
    </row>
    <row r="536">
      <c r="H536" s="10"/>
    </row>
    <row r="537">
      <c r="H537" s="10"/>
    </row>
    <row r="538">
      <c r="H538" s="10"/>
    </row>
    <row r="539">
      <c r="H539" s="10"/>
    </row>
    <row r="540">
      <c r="H540" s="10"/>
    </row>
    <row r="541">
      <c r="H541" s="10"/>
    </row>
    <row r="542">
      <c r="H542" s="10"/>
    </row>
    <row r="543">
      <c r="H543" s="10"/>
    </row>
    <row r="544">
      <c r="H544" s="10"/>
    </row>
    <row r="545">
      <c r="H545" s="10"/>
    </row>
    <row r="546">
      <c r="H546" s="10"/>
    </row>
    <row r="547">
      <c r="H547" s="10"/>
    </row>
    <row r="548">
      <c r="H548" s="10"/>
    </row>
    <row r="549">
      <c r="H549" s="10"/>
    </row>
    <row r="550">
      <c r="H550" s="10"/>
    </row>
    <row r="551">
      <c r="H551" s="10"/>
    </row>
    <row r="552">
      <c r="H552" s="10"/>
    </row>
    <row r="553">
      <c r="H553" s="10"/>
    </row>
    <row r="554">
      <c r="H554" s="10"/>
    </row>
    <row r="555">
      <c r="H555" s="10"/>
    </row>
    <row r="556">
      <c r="H556" s="10"/>
    </row>
    <row r="557">
      <c r="H557" s="10"/>
    </row>
    <row r="558">
      <c r="H558" s="10"/>
    </row>
    <row r="559">
      <c r="H559" s="10"/>
    </row>
    <row r="560">
      <c r="H560" s="10"/>
    </row>
    <row r="561">
      <c r="H561" s="10"/>
    </row>
    <row r="562">
      <c r="H562" s="10"/>
    </row>
    <row r="563">
      <c r="H563" s="10"/>
    </row>
    <row r="564">
      <c r="H564" s="10"/>
    </row>
    <row r="565">
      <c r="H565" s="10"/>
    </row>
    <row r="566">
      <c r="H566" s="10"/>
    </row>
    <row r="567">
      <c r="H567" s="10"/>
    </row>
    <row r="568">
      <c r="H568" s="10"/>
    </row>
    <row r="569">
      <c r="H569" s="10"/>
    </row>
    <row r="570">
      <c r="H570" s="10"/>
    </row>
    <row r="571">
      <c r="H571" s="10"/>
    </row>
    <row r="572">
      <c r="H572" s="10"/>
    </row>
    <row r="573">
      <c r="H573" s="10"/>
    </row>
    <row r="574">
      <c r="H574" s="10"/>
    </row>
    <row r="575">
      <c r="H575" s="10"/>
    </row>
    <row r="576">
      <c r="H576" s="10"/>
    </row>
    <row r="577">
      <c r="H577" s="10"/>
    </row>
    <row r="578">
      <c r="H578" s="10"/>
    </row>
    <row r="579">
      <c r="H579" s="10"/>
    </row>
    <row r="580">
      <c r="H580" s="10"/>
    </row>
    <row r="581">
      <c r="H581" s="10"/>
    </row>
    <row r="582">
      <c r="H582" s="10"/>
    </row>
    <row r="583">
      <c r="H583" s="10"/>
    </row>
    <row r="584">
      <c r="H584" s="10"/>
    </row>
    <row r="585">
      <c r="H585" s="10"/>
    </row>
    <row r="586">
      <c r="H586" s="10"/>
    </row>
    <row r="587">
      <c r="H587" s="10"/>
    </row>
    <row r="588">
      <c r="H588" s="10"/>
    </row>
    <row r="589">
      <c r="H589" s="10"/>
    </row>
    <row r="590">
      <c r="H590" s="10"/>
    </row>
    <row r="591">
      <c r="H591" s="10"/>
    </row>
    <row r="592">
      <c r="H592" s="10"/>
    </row>
    <row r="593">
      <c r="H593" s="10"/>
    </row>
    <row r="594">
      <c r="H594" s="10"/>
    </row>
    <row r="595">
      <c r="H595" s="10"/>
    </row>
    <row r="596">
      <c r="H596" s="10"/>
    </row>
    <row r="597">
      <c r="H597" s="10"/>
    </row>
    <row r="598">
      <c r="H598" s="10"/>
    </row>
    <row r="599">
      <c r="H599" s="10"/>
    </row>
    <row r="600">
      <c r="H600" s="10"/>
    </row>
    <row r="601">
      <c r="H601" s="10"/>
    </row>
    <row r="602">
      <c r="H602" s="10"/>
    </row>
    <row r="603">
      <c r="H603" s="10"/>
    </row>
    <row r="604">
      <c r="H604" s="10"/>
    </row>
    <row r="605">
      <c r="H605" s="10"/>
    </row>
    <row r="606">
      <c r="H606" s="10"/>
    </row>
    <row r="607">
      <c r="H607" s="10"/>
    </row>
    <row r="608">
      <c r="H608" s="10"/>
    </row>
    <row r="609">
      <c r="H609" s="10"/>
    </row>
    <row r="610">
      <c r="H610" s="10"/>
    </row>
    <row r="611">
      <c r="H611" s="10"/>
    </row>
    <row r="612">
      <c r="H612" s="10"/>
    </row>
    <row r="613">
      <c r="H613" s="10"/>
    </row>
    <row r="614">
      <c r="H614" s="10"/>
    </row>
    <row r="615">
      <c r="H615" s="10"/>
    </row>
    <row r="616">
      <c r="H616" s="10"/>
    </row>
    <row r="617">
      <c r="H617" s="10"/>
    </row>
    <row r="618">
      <c r="H618" s="10"/>
    </row>
    <row r="619">
      <c r="H619" s="10"/>
    </row>
    <row r="620">
      <c r="H620" s="10"/>
    </row>
    <row r="621">
      <c r="H621" s="10"/>
    </row>
    <row r="622">
      <c r="H622" s="10"/>
    </row>
    <row r="623">
      <c r="H623" s="10"/>
    </row>
    <row r="624">
      <c r="H624" s="10"/>
    </row>
    <row r="625">
      <c r="H625" s="10"/>
    </row>
    <row r="626">
      <c r="H626" s="10"/>
    </row>
    <row r="627">
      <c r="H627" s="10"/>
    </row>
    <row r="628">
      <c r="H628" s="10"/>
    </row>
    <row r="629">
      <c r="H629" s="10"/>
    </row>
    <row r="630">
      <c r="H630" s="10"/>
    </row>
    <row r="631">
      <c r="H631" s="10"/>
    </row>
    <row r="632">
      <c r="H632" s="10"/>
    </row>
    <row r="633">
      <c r="H633" s="10"/>
    </row>
    <row r="634">
      <c r="H634" s="10"/>
    </row>
    <row r="635">
      <c r="H635" s="10"/>
    </row>
    <row r="636">
      <c r="H636" s="10"/>
    </row>
    <row r="637">
      <c r="H637" s="10"/>
    </row>
    <row r="638">
      <c r="H638" s="10"/>
    </row>
    <row r="639">
      <c r="H639" s="10"/>
    </row>
    <row r="640">
      <c r="H640" s="10"/>
    </row>
    <row r="641">
      <c r="H641" s="10"/>
    </row>
    <row r="642">
      <c r="H642" s="10"/>
    </row>
    <row r="643">
      <c r="H643" s="10"/>
    </row>
    <row r="644">
      <c r="H644" s="10"/>
    </row>
    <row r="645">
      <c r="H645" s="10"/>
    </row>
    <row r="646">
      <c r="H646" s="10"/>
    </row>
    <row r="647">
      <c r="H647" s="10"/>
    </row>
    <row r="648">
      <c r="H648" s="10"/>
    </row>
    <row r="649">
      <c r="H649" s="10"/>
    </row>
    <row r="650">
      <c r="H650" s="10"/>
    </row>
    <row r="651">
      <c r="H651" s="10"/>
    </row>
    <row r="652">
      <c r="H652" s="10"/>
    </row>
    <row r="653">
      <c r="H653" s="10"/>
    </row>
    <row r="654">
      <c r="H654" s="10"/>
    </row>
    <row r="655">
      <c r="H655" s="10"/>
    </row>
    <row r="656">
      <c r="H656" s="10"/>
    </row>
    <row r="657">
      <c r="H657" s="10"/>
    </row>
    <row r="658">
      <c r="H658" s="10"/>
    </row>
    <row r="659">
      <c r="H659" s="10"/>
    </row>
    <row r="660">
      <c r="H660" s="10"/>
    </row>
    <row r="661">
      <c r="H661" s="10"/>
    </row>
    <row r="662">
      <c r="H662" s="10"/>
    </row>
    <row r="663">
      <c r="H663" s="10"/>
    </row>
    <row r="664">
      <c r="H664" s="10"/>
    </row>
    <row r="665">
      <c r="H665" s="10"/>
    </row>
    <row r="666">
      <c r="H666" s="10"/>
    </row>
    <row r="667">
      <c r="H667" s="10"/>
    </row>
    <row r="668">
      <c r="H668" s="10"/>
    </row>
    <row r="669">
      <c r="H669" s="10"/>
    </row>
    <row r="670">
      <c r="H670" s="10"/>
    </row>
    <row r="671">
      <c r="H671" s="10"/>
    </row>
    <row r="672">
      <c r="H672" s="10"/>
    </row>
    <row r="673">
      <c r="H673" s="10"/>
    </row>
    <row r="674">
      <c r="H674" s="10"/>
    </row>
    <row r="675">
      <c r="H675" s="10"/>
    </row>
    <row r="676">
      <c r="H676" s="10"/>
    </row>
    <row r="677">
      <c r="H677" s="10"/>
    </row>
    <row r="678">
      <c r="H678" s="10"/>
    </row>
    <row r="679">
      <c r="H679" s="10"/>
    </row>
    <row r="680">
      <c r="H680" s="10"/>
    </row>
    <row r="681">
      <c r="H681" s="10"/>
    </row>
    <row r="682">
      <c r="H682" s="10"/>
    </row>
    <row r="683">
      <c r="H683" s="10"/>
    </row>
    <row r="684">
      <c r="H684" s="10"/>
    </row>
    <row r="685">
      <c r="H685" s="10"/>
    </row>
    <row r="686">
      <c r="H686" s="10"/>
    </row>
    <row r="687">
      <c r="H687" s="10"/>
    </row>
    <row r="688">
      <c r="H688" s="10"/>
    </row>
    <row r="689">
      <c r="H689" s="10"/>
    </row>
    <row r="690">
      <c r="H690" s="10"/>
    </row>
    <row r="691">
      <c r="H691" s="10"/>
    </row>
    <row r="692">
      <c r="H692" s="10"/>
    </row>
    <row r="693">
      <c r="H693" s="10"/>
    </row>
    <row r="694">
      <c r="H694" s="10"/>
    </row>
    <row r="695">
      <c r="H695" s="10"/>
    </row>
    <row r="696">
      <c r="H696" s="10"/>
    </row>
    <row r="697">
      <c r="H697" s="10"/>
    </row>
    <row r="698">
      <c r="H698" s="10"/>
    </row>
    <row r="699">
      <c r="H699" s="10"/>
    </row>
    <row r="700">
      <c r="H700" s="10"/>
    </row>
    <row r="701">
      <c r="H701" s="10"/>
    </row>
    <row r="702">
      <c r="H702" s="10"/>
    </row>
    <row r="703">
      <c r="H703" s="10"/>
    </row>
    <row r="704">
      <c r="H704" s="10"/>
    </row>
    <row r="705">
      <c r="H705" s="10"/>
    </row>
    <row r="706">
      <c r="H706" s="10"/>
    </row>
    <row r="707">
      <c r="H707" s="10"/>
    </row>
    <row r="708">
      <c r="H708" s="10"/>
    </row>
    <row r="709">
      <c r="H709" s="10"/>
    </row>
    <row r="710">
      <c r="H710" s="10"/>
    </row>
    <row r="711">
      <c r="H711" s="10"/>
    </row>
    <row r="712">
      <c r="H712" s="10"/>
    </row>
    <row r="713">
      <c r="H713" s="10"/>
    </row>
    <row r="714">
      <c r="H714" s="10"/>
    </row>
    <row r="715">
      <c r="H715" s="10"/>
    </row>
    <row r="716">
      <c r="H716" s="10"/>
    </row>
    <row r="717">
      <c r="H717" s="10"/>
    </row>
    <row r="718">
      <c r="H718" s="10"/>
    </row>
    <row r="719">
      <c r="H719" s="10"/>
    </row>
    <row r="720">
      <c r="H720" s="10"/>
    </row>
    <row r="721">
      <c r="H721" s="10"/>
    </row>
    <row r="722">
      <c r="H722" s="10"/>
    </row>
    <row r="723">
      <c r="H723" s="10"/>
    </row>
    <row r="724">
      <c r="H724" s="10"/>
    </row>
    <row r="725">
      <c r="H725" s="10"/>
    </row>
    <row r="726">
      <c r="H726" s="10"/>
    </row>
    <row r="727">
      <c r="H727" s="10"/>
    </row>
    <row r="728">
      <c r="H728" s="10"/>
    </row>
    <row r="729">
      <c r="H729" s="10"/>
    </row>
    <row r="730">
      <c r="H730" s="10"/>
    </row>
    <row r="731">
      <c r="H731" s="10"/>
    </row>
    <row r="732">
      <c r="H732" s="10"/>
    </row>
    <row r="733">
      <c r="H733" s="10"/>
    </row>
    <row r="734">
      <c r="H734" s="10"/>
    </row>
    <row r="735">
      <c r="H735" s="10"/>
    </row>
    <row r="736">
      <c r="H736" s="10"/>
    </row>
    <row r="737">
      <c r="H737" s="10"/>
    </row>
    <row r="738">
      <c r="H738" s="10"/>
    </row>
    <row r="739">
      <c r="H739" s="10"/>
    </row>
    <row r="740">
      <c r="H740" s="10"/>
    </row>
    <row r="741">
      <c r="H741" s="10"/>
    </row>
    <row r="742">
      <c r="H742" s="10"/>
    </row>
    <row r="743">
      <c r="H743" s="10"/>
    </row>
    <row r="744">
      <c r="H744" s="10"/>
    </row>
    <row r="745">
      <c r="H745" s="10"/>
    </row>
    <row r="746">
      <c r="H746" s="10"/>
    </row>
    <row r="747">
      <c r="H747" s="10"/>
    </row>
    <row r="748">
      <c r="H748" s="10"/>
    </row>
    <row r="749">
      <c r="H749" s="10"/>
    </row>
    <row r="750">
      <c r="H750" s="10"/>
    </row>
    <row r="751">
      <c r="H751" s="10"/>
    </row>
    <row r="752">
      <c r="H752" s="10"/>
    </row>
    <row r="753">
      <c r="H753" s="10"/>
    </row>
    <row r="754">
      <c r="H754" s="10"/>
    </row>
    <row r="755">
      <c r="H755" s="10"/>
    </row>
    <row r="756">
      <c r="H756" s="10"/>
    </row>
    <row r="757">
      <c r="H757" s="10"/>
    </row>
    <row r="758">
      <c r="H758" s="10"/>
    </row>
    <row r="759">
      <c r="H759" s="10"/>
    </row>
    <row r="760">
      <c r="H760" s="10"/>
    </row>
    <row r="761">
      <c r="H761" s="10"/>
    </row>
    <row r="762">
      <c r="H762" s="10"/>
    </row>
    <row r="763">
      <c r="H763" s="10"/>
    </row>
    <row r="764">
      <c r="H764" s="10"/>
    </row>
    <row r="765">
      <c r="H765" s="10"/>
    </row>
    <row r="766">
      <c r="H766" s="10"/>
    </row>
    <row r="767">
      <c r="H767" s="10"/>
    </row>
    <row r="768">
      <c r="H768" s="10"/>
    </row>
    <row r="769">
      <c r="H769" s="10"/>
    </row>
    <row r="770">
      <c r="H770" s="10"/>
    </row>
    <row r="771">
      <c r="H771" s="10"/>
    </row>
    <row r="772">
      <c r="H772" s="10"/>
    </row>
    <row r="773">
      <c r="H773" s="10"/>
    </row>
    <row r="774">
      <c r="H774" s="10"/>
    </row>
    <row r="775">
      <c r="H775" s="10"/>
    </row>
    <row r="776">
      <c r="H776" s="10"/>
    </row>
    <row r="777">
      <c r="H777" s="10"/>
    </row>
    <row r="778">
      <c r="H778" s="10"/>
    </row>
    <row r="779">
      <c r="H779" s="10"/>
    </row>
    <row r="780">
      <c r="H780" s="10"/>
    </row>
    <row r="781">
      <c r="H781" s="10"/>
    </row>
    <row r="782">
      <c r="H782" s="10"/>
    </row>
    <row r="783">
      <c r="H783" s="10"/>
    </row>
    <row r="784">
      <c r="H784" s="10"/>
    </row>
    <row r="785">
      <c r="H785" s="10"/>
    </row>
    <row r="786">
      <c r="H786" s="10"/>
    </row>
    <row r="787">
      <c r="H787" s="10"/>
    </row>
    <row r="788">
      <c r="H788" s="10"/>
    </row>
    <row r="789">
      <c r="H789" s="10"/>
    </row>
    <row r="790">
      <c r="H790" s="10"/>
    </row>
    <row r="791">
      <c r="H791" s="10"/>
    </row>
    <row r="792">
      <c r="H792" s="10"/>
    </row>
    <row r="793">
      <c r="H793" s="10"/>
    </row>
    <row r="794">
      <c r="H794" s="10"/>
    </row>
    <row r="795">
      <c r="H795" s="10"/>
    </row>
    <row r="796">
      <c r="H796" s="10"/>
    </row>
    <row r="797">
      <c r="H797" s="10"/>
    </row>
    <row r="798">
      <c r="H798" s="10"/>
    </row>
    <row r="799">
      <c r="H799" s="10"/>
    </row>
    <row r="800">
      <c r="H800" s="10"/>
    </row>
    <row r="801">
      <c r="H801" s="10"/>
    </row>
    <row r="802">
      <c r="H802" s="10"/>
    </row>
    <row r="803">
      <c r="H803" s="10"/>
    </row>
    <row r="804">
      <c r="H804" s="10"/>
    </row>
    <row r="805">
      <c r="H805" s="10"/>
    </row>
    <row r="806">
      <c r="H806" s="10"/>
    </row>
    <row r="807">
      <c r="H807" s="10"/>
    </row>
    <row r="808">
      <c r="H808" s="10"/>
    </row>
    <row r="809">
      <c r="H809" s="10"/>
    </row>
    <row r="810">
      <c r="H810" s="10"/>
    </row>
    <row r="811">
      <c r="H811" s="10"/>
    </row>
    <row r="812">
      <c r="H812" s="10"/>
    </row>
    <row r="813">
      <c r="H813" s="10"/>
    </row>
    <row r="814">
      <c r="H814" s="10"/>
    </row>
    <row r="815">
      <c r="H815" s="10"/>
    </row>
    <row r="816">
      <c r="H816" s="10"/>
    </row>
    <row r="817">
      <c r="H817" s="10"/>
    </row>
    <row r="818">
      <c r="H818" s="10"/>
    </row>
    <row r="819">
      <c r="H819" s="10"/>
    </row>
    <row r="820">
      <c r="H820" s="10"/>
    </row>
    <row r="821">
      <c r="H821" s="10"/>
    </row>
    <row r="822">
      <c r="H822" s="10"/>
    </row>
    <row r="823">
      <c r="H823" s="10"/>
    </row>
    <row r="824">
      <c r="H824" s="10"/>
    </row>
    <row r="825">
      <c r="H825" s="10"/>
    </row>
    <row r="826">
      <c r="H826" s="10"/>
    </row>
    <row r="827">
      <c r="H827" s="10"/>
    </row>
    <row r="828">
      <c r="H828" s="10"/>
    </row>
    <row r="829">
      <c r="H829" s="10"/>
    </row>
    <row r="830">
      <c r="H830" s="10"/>
    </row>
    <row r="831">
      <c r="H831" s="10"/>
    </row>
    <row r="832">
      <c r="H832" s="10"/>
    </row>
    <row r="833">
      <c r="H833" s="10"/>
    </row>
    <row r="834">
      <c r="H834" s="10"/>
    </row>
    <row r="835">
      <c r="H835" s="10"/>
    </row>
    <row r="836">
      <c r="H836" s="10"/>
    </row>
    <row r="837">
      <c r="H837" s="10"/>
    </row>
    <row r="838">
      <c r="H838" s="10"/>
    </row>
    <row r="839">
      <c r="H839" s="10"/>
    </row>
    <row r="840">
      <c r="H840" s="10"/>
    </row>
    <row r="841">
      <c r="H841" s="10"/>
    </row>
    <row r="842">
      <c r="H842" s="10"/>
    </row>
    <row r="843">
      <c r="H843" s="10"/>
    </row>
    <row r="844">
      <c r="H844" s="10"/>
    </row>
    <row r="845">
      <c r="H845" s="10"/>
    </row>
    <row r="846">
      <c r="H846" s="10"/>
    </row>
    <row r="847">
      <c r="H847" s="10"/>
    </row>
    <row r="848">
      <c r="H848" s="10"/>
    </row>
    <row r="849">
      <c r="H849" s="10"/>
    </row>
    <row r="850">
      <c r="H850" s="10"/>
    </row>
    <row r="851">
      <c r="H851" s="10"/>
    </row>
    <row r="852">
      <c r="H852" s="10"/>
    </row>
    <row r="853">
      <c r="H853" s="10"/>
    </row>
    <row r="854">
      <c r="H854" s="10"/>
    </row>
    <row r="855">
      <c r="H855" s="10"/>
    </row>
    <row r="856">
      <c r="H856" s="10"/>
    </row>
    <row r="857">
      <c r="H857" s="10"/>
    </row>
    <row r="858">
      <c r="H858" s="10"/>
    </row>
    <row r="859">
      <c r="H859" s="10"/>
    </row>
    <row r="860">
      <c r="H860" s="10"/>
    </row>
    <row r="861">
      <c r="H861" s="10"/>
    </row>
    <row r="862">
      <c r="H862" s="10"/>
    </row>
    <row r="863">
      <c r="H863" s="10"/>
    </row>
    <row r="864">
      <c r="H864" s="10"/>
    </row>
    <row r="865">
      <c r="H865" s="10"/>
    </row>
    <row r="866">
      <c r="H86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6" max="6" width="16.0"/>
    <col customWidth="1" min="8" max="8" width="18.29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4" t="s">
        <v>11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>
        <v>45245.0</v>
      </c>
      <c r="H2" s="4">
        <v>39.0688</v>
      </c>
      <c r="I2" s="4">
        <v>45245.0</v>
      </c>
      <c r="J2" s="4">
        <v>-84.2802</v>
      </c>
    </row>
    <row r="3">
      <c r="A3" s="4" t="s">
        <v>21</v>
      </c>
      <c r="B3" s="4" t="s">
        <v>22</v>
      </c>
      <c r="C3" s="4" t="s">
        <v>24</v>
      </c>
      <c r="D3" s="4" t="s">
        <v>26</v>
      </c>
      <c r="E3" s="4" t="s">
        <v>27</v>
      </c>
      <c r="F3" s="4" t="s">
        <v>28</v>
      </c>
      <c r="G3" s="4">
        <v>47017.0</v>
      </c>
      <c r="H3" s="4">
        <v>38.949</v>
      </c>
      <c r="I3" s="4">
        <v>47017.0</v>
      </c>
      <c r="J3" s="4">
        <v>-85.2122</v>
      </c>
    </row>
    <row r="4">
      <c r="A4" s="4" t="s">
        <v>32</v>
      </c>
      <c r="B4" s="4" t="s">
        <v>22</v>
      </c>
      <c r="C4" s="4" t="s">
        <v>34</v>
      </c>
      <c r="D4" s="4" t="s">
        <v>35</v>
      </c>
      <c r="E4" s="4" t="s">
        <v>36</v>
      </c>
      <c r="F4" s="4" t="s">
        <v>37</v>
      </c>
      <c r="G4" s="4">
        <v>47265.0</v>
      </c>
      <c r="H4" s="4">
        <v>39.0018</v>
      </c>
      <c r="I4" s="4">
        <v>47265.0</v>
      </c>
      <c r="J4" s="4">
        <v>-85.6272</v>
      </c>
    </row>
    <row r="5">
      <c r="A5" s="4" t="s">
        <v>42</v>
      </c>
      <c r="B5" s="4">
        <v>125.0</v>
      </c>
      <c r="C5" s="4" t="s">
        <v>40</v>
      </c>
      <c r="D5" s="4" t="s">
        <v>43</v>
      </c>
      <c r="E5" s="4" t="s">
        <v>41</v>
      </c>
      <c r="F5" s="4" t="s">
        <v>44</v>
      </c>
      <c r="G5" s="4">
        <v>47401.0</v>
      </c>
      <c r="H5" s="4">
        <v>39.1401</v>
      </c>
      <c r="I5" s="4">
        <v>47401.0</v>
      </c>
      <c r="J5" s="4">
        <v>-86.5083</v>
      </c>
    </row>
    <row r="6">
      <c r="A6" s="4" t="s">
        <v>45</v>
      </c>
      <c r="B6" s="4">
        <v>14.0</v>
      </c>
      <c r="C6" s="4" t="s">
        <v>46</v>
      </c>
      <c r="D6" s="4" t="s">
        <v>47</v>
      </c>
      <c r="E6" s="4" t="s">
        <v>48</v>
      </c>
      <c r="F6" s="4" t="s">
        <v>49</v>
      </c>
      <c r="G6" s="4">
        <v>47403.0</v>
      </c>
      <c r="H6" s="4">
        <v>39.1263</v>
      </c>
      <c r="I6" s="4">
        <v>47403.0</v>
      </c>
      <c r="J6" s="4">
        <v>-86.5769</v>
      </c>
    </row>
    <row r="7">
      <c r="A7" s="4" t="s">
        <v>50</v>
      </c>
      <c r="B7" s="4">
        <v>1.5</v>
      </c>
      <c r="D7" s="4" t="s">
        <v>51</v>
      </c>
      <c r="F7" s="4" t="s">
        <v>52</v>
      </c>
      <c r="G7" s="4">
        <v>47404.0</v>
      </c>
      <c r="H7" s="4">
        <v>39.195</v>
      </c>
      <c r="I7" s="4">
        <v>47404.0</v>
      </c>
      <c r="J7" s="4">
        <v>-86.5757</v>
      </c>
    </row>
    <row r="8">
      <c r="A8" s="4" t="s">
        <v>53</v>
      </c>
      <c r="B8" s="4">
        <v>100.0</v>
      </c>
      <c r="G8" s="4">
        <v>47408.0</v>
      </c>
      <c r="H8" s="4">
        <v>39.2303</v>
      </c>
      <c r="I8" s="4">
        <v>47408.0</v>
      </c>
      <c r="J8" s="4">
        <v>-86.4692</v>
      </c>
    </row>
    <row r="9">
      <c r="A9" s="4" t="s">
        <v>54</v>
      </c>
      <c r="B9" s="4">
        <v>500.0</v>
      </c>
      <c r="G9" s="4">
        <v>47421.0</v>
      </c>
      <c r="H9" s="4">
        <v>38.8729</v>
      </c>
      <c r="I9" s="4">
        <v>47421.0</v>
      </c>
      <c r="J9" s="4">
        <v>-86.4871</v>
      </c>
    </row>
    <row r="10">
      <c r="A10" s="4" t="s">
        <v>55</v>
      </c>
      <c r="B10" s="4" t="s">
        <v>0</v>
      </c>
      <c r="G10" s="4">
        <v>47432.0</v>
      </c>
      <c r="H10" s="4">
        <v>38.5324</v>
      </c>
      <c r="I10" s="4">
        <v>47432.0</v>
      </c>
      <c r="J10" s="4">
        <v>-86.6196</v>
      </c>
    </row>
    <row r="11">
      <c r="G11" s="4">
        <v>47437.0</v>
      </c>
      <c r="H11" s="4">
        <v>38.7222</v>
      </c>
      <c r="I11" s="4">
        <v>47437.0</v>
      </c>
      <c r="J11" s="4">
        <v>-86.671</v>
      </c>
    </row>
    <row r="12">
      <c r="G12" s="4">
        <v>47459.0</v>
      </c>
      <c r="H12" s="4">
        <v>39.119</v>
      </c>
      <c r="I12" s="4">
        <v>47459.0</v>
      </c>
      <c r="J12" s="4">
        <v>-86.7378</v>
      </c>
    </row>
    <row r="13">
      <c r="G13" s="4">
        <v>47460.0</v>
      </c>
      <c r="H13" s="4">
        <v>39.2891</v>
      </c>
      <c r="I13" s="4">
        <v>47460.0</v>
      </c>
      <c r="J13" s="4">
        <v>-86.7789</v>
      </c>
    </row>
    <row r="14">
      <c r="G14" s="4">
        <v>47720.0</v>
      </c>
      <c r="H14" s="4">
        <v>38.0599</v>
      </c>
      <c r="I14" s="4">
        <v>47720.0</v>
      </c>
      <c r="J14" s="4">
        <v>-87.638</v>
      </c>
    </row>
    <row r="15">
      <c r="G15" s="4">
        <v>99205.0</v>
      </c>
      <c r="H15" s="4">
        <v>47.6964</v>
      </c>
      <c r="I15" s="4">
        <v>99205.0</v>
      </c>
      <c r="J15" s="4">
        <v>-117.4399</v>
      </c>
    </row>
    <row r="16">
      <c r="H16" s="4">
        <v>0.0</v>
      </c>
      <c r="J16" s="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</cols>
  <sheetData>
    <row r="1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tr">
        <f>HYPERLINK("https://docs.google.com/spreadsheets/d/1GpbHP8WfEHnD-HODaVUn4tPipaaGb8PN6BQl79h-_ko/export?format=csv","Download Runs as CSV")</f>
        <v>Download Runs as CSV</v>
      </c>
    </row>
    <row r="3">
      <c r="A3" s="8" t="str">
        <f>HYPERLINK("http://colorbrewer2.org/#type=qualitative&amp;scheme=Paired&amp;n=6","Color Brewer (for color lookups)")</f>
        <v>Color Brewer (for color lookups)</v>
      </c>
    </row>
    <row r="4">
      <c r="A4" s="8" t="str">
        <f>HYPERLINK("https://support.google.com/docs/answer/3256570?hl=en","LOOKUP documentation")</f>
        <v>LOOKUP documentation</v>
      </c>
    </row>
    <row r="5">
      <c r="A5" s="8" t="str">
        <f>HYPERLINK("https://support.google.com/docs/answer/3093304?hl=en","IFERROR documentation")</f>
        <v>IFERROR documentation</v>
      </c>
    </row>
    <row r="6">
      <c r="A6" s="8" t="str">
        <f>HYPERLINK("https://www.npmjs.com/package/zipcodes","Zip Codes database used for lat/lon lookup")</f>
        <v>Zip Codes database used for lat/lon lookup</v>
      </c>
    </row>
    <row r="7">
      <c r="A7" s="8" t="str">
        <f>HYPERLINK("https://codepen.io/bherr2/pen/PoYdLwR","CodePen to geocode zipcodes online")</f>
        <v>CodePen to geocode zipcodes online</v>
      </c>
    </row>
    <row r="8">
      <c r="A8" s="8" t="str">
        <f>HYPERLINK("https://cns-iu.github.io/make-a-vis/?share=009517cb8a60c08","Mav Share Link")</f>
        <v>Mav Share Link</v>
      </c>
    </row>
    <row r="9">
      <c r="A9" s="8" t="str">
        <f>HYPERLINK("https://make-a-vis.netlify.com/?share=f6d473c224253ed","MaV Share Link (staging)")</f>
        <v>MaV Share Link (staging)</v>
      </c>
    </row>
    <row r="10">
      <c r="A10" s="8" t="str">
        <f>HYPERLINK("https://cns-iu.github.io/xmacroscope/#/mav","xMacroscope (original)")</f>
        <v>xMacroscope (original)</v>
      </c>
    </row>
    <row r="11">
      <c r="A11" s="8" t="str">
        <f>HYPERLINK("https://xmacroscope.netlify.com/#/mav?showAppHeader=false","xMacroscope (new version)")</f>
        <v>xMacroscope (new version)</v>
      </c>
    </row>
  </sheetData>
  <drawing r:id="rId1"/>
</worksheet>
</file>