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11955" activeTab="8"/>
  </bookViews>
  <sheets>
    <sheet name="Main" sheetId="1" r:id="rId1"/>
    <sheet name="Quiz" sheetId="2" r:id="rId2"/>
    <sheet name="Questionnaire" sheetId="3" r:id="rId3"/>
    <sheet name="ByTest" sheetId="4" r:id="rId4"/>
    <sheet name="ByTestByTime" sheetId="6" r:id="rId5"/>
    <sheet name="Dist" sheetId="7" r:id="rId6"/>
    <sheet name="tendency" sheetId="8" r:id="rId7"/>
    <sheet name="Charts 1" sheetId="9" r:id="rId8"/>
    <sheet name="Scatter for Correlation" sheetId="10" r:id="rId9"/>
  </sheets>
  <calcPr calcId="124519"/>
</workbook>
</file>

<file path=xl/calcChain.xml><?xml version="1.0" encoding="utf-8"?>
<calcChain xmlns="http://schemas.openxmlformats.org/spreadsheetml/2006/main">
  <c r="J2" i="10"/>
  <c r="M2" s="1"/>
  <c r="J3"/>
  <c r="M3" s="1"/>
  <c r="J4"/>
  <c r="M4" s="1"/>
  <c r="J5"/>
  <c r="M5" s="1"/>
  <c r="J6"/>
  <c r="M6" s="1"/>
  <c r="J7"/>
  <c r="M7" s="1"/>
  <c r="J8"/>
  <c r="M8" s="1"/>
  <c r="J9"/>
  <c r="M9" s="1"/>
  <c r="J10"/>
  <c r="M10" s="1"/>
  <c r="J11"/>
  <c r="M11" s="1"/>
  <c r="J12"/>
  <c r="M12" s="1"/>
  <c r="J13"/>
  <c r="M13" s="1"/>
  <c r="J14"/>
  <c r="M14" s="1"/>
  <c r="J15"/>
  <c r="M15" s="1"/>
  <c r="J16"/>
  <c r="M16" s="1"/>
  <c r="J17"/>
  <c r="M17" s="1"/>
  <c r="J18"/>
  <c r="M18" s="1"/>
  <c r="J19"/>
  <c r="M19" s="1"/>
  <c r="J20"/>
  <c r="M20" s="1"/>
  <c r="J21"/>
  <c r="M21" s="1"/>
  <c r="J22"/>
  <c r="M22" s="1"/>
  <c r="J23"/>
  <c r="M23" s="1"/>
  <c r="J24"/>
  <c r="M24" s="1"/>
  <c r="J25"/>
  <c r="M25" s="1"/>
  <c r="J26"/>
  <c r="M26" s="1"/>
  <c r="I2"/>
  <c r="I3"/>
  <c r="L3" s="1"/>
  <c r="I4"/>
  <c r="L4" s="1"/>
  <c r="I5"/>
  <c r="L5" s="1"/>
  <c r="I6"/>
  <c r="L6" s="1"/>
  <c r="I7"/>
  <c r="L7" s="1"/>
  <c r="I8"/>
  <c r="L8" s="1"/>
  <c r="I9"/>
  <c r="L9" s="1"/>
  <c r="I10"/>
  <c r="L10" s="1"/>
  <c r="I11"/>
  <c r="L11" s="1"/>
  <c r="I12"/>
  <c r="I13"/>
  <c r="L13" s="1"/>
  <c r="I14"/>
  <c r="L14" s="1"/>
  <c r="I15"/>
  <c r="L15" s="1"/>
  <c r="I16"/>
  <c r="L16" s="1"/>
  <c r="I17"/>
  <c r="L17" s="1"/>
  <c r="I18"/>
  <c r="L18" s="1"/>
  <c r="I19"/>
  <c r="L19" s="1"/>
  <c r="I20"/>
  <c r="L20" s="1"/>
  <c r="I21"/>
  <c r="L21" s="1"/>
  <c r="I22"/>
  <c r="I23"/>
  <c r="L23" s="1"/>
  <c r="I24"/>
  <c r="L24" s="1"/>
  <c r="I25"/>
  <c r="L25" s="1"/>
  <c r="I26"/>
  <c r="L26" s="1"/>
  <c r="AH2" i="9"/>
  <c r="AH3"/>
  <c r="AH4"/>
  <c r="AH5"/>
  <c r="AH6"/>
  <c r="AG3"/>
  <c r="AG4"/>
  <c r="AG5"/>
  <c r="AG6"/>
  <c r="AG2"/>
  <c r="AF2"/>
  <c r="AF3"/>
  <c r="AF4"/>
  <c r="AF5"/>
  <c r="AF6"/>
  <c r="AE3"/>
  <c r="AE4"/>
  <c r="AE2"/>
  <c r="AE5"/>
  <c r="AE6"/>
  <c r="AC26"/>
  <c r="AB26"/>
  <c r="AA26"/>
  <c r="AC25"/>
  <c r="AB25"/>
  <c r="AA25"/>
  <c r="AC24"/>
  <c r="AB24"/>
  <c r="AA24"/>
  <c r="AC23"/>
  <c r="AB23"/>
  <c r="AA23"/>
  <c r="AC22"/>
  <c r="AB22"/>
  <c r="AA22"/>
  <c r="AC21"/>
  <c r="AB21"/>
  <c r="AA21"/>
  <c r="AC20"/>
  <c r="AB20"/>
  <c r="AA20"/>
  <c r="AC19"/>
  <c r="AB19"/>
  <c r="AA19"/>
  <c r="AC18"/>
  <c r="AB18"/>
  <c r="AA18"/>
  <c r="AC17"/>
  <c r="AB17"/>
  <c r="AA17"/>
  <c r="AC16"/>
  <c r="AB16"/>
  <c r="AA16"/>
  <c r="AC15"/>
  <c r="AB15"/>
  <c r="AA15"/>
  <c r="AC14"/>
  <c r="AB14"/>
  <c r="AA14"/>
  <c r="AC13"/>
  <c r="AB13"/>
  <c r="AA13"/>
  <c r="AC12"/>
  <c r="AB12"/>
  <c r="AA12"/>
  <c r="AC11"/>
  <c r="AB11"/>
  <c r="AA11"/>
  <c r="AC10"/>
  <c r="AB10"/>
  <c r="AA10"/>
  <c r="AC9"/>
  <c r="AB9"/>
  <c r="AA9"/>
  <c r="AC8"/>
  <c r="AB8"/>
  <c r="AA8"/>
  <c r="AC7"/>
  <c r="AB7"/>
  <c r="AA7"/>
  <c r="AC6"/>
  <c r="AB6"/>
  <c r="AA6"/>
  <c r="AC5"/>
  <c r="AB5"/>
  <c r="AA5"/>
  <c r="AC4"/>
  <c r="AB4"/>
  <c r="AA4"/>
  <c r="AC3"/>
  <c r="AB3"/>
  <c r="AA3"/>
  <c r="AC2"/>
  <c r="AB2"/>
  <c r="AA2"/>
  <c r="AD1"/>
  <c r="AC1"/>
  <c r="AB1"/>
  <c r="AA1"/>
  <c r="G22" i="8"/>
  <c r="F22"/>
  <c r="E22"/>
  <c r="D22"/>
  <c r="C22"/>
  <c r="B22"/>
  <c r="G21"/>
  <c r="F21"/>
  <c r="E21"/>
  <c r="D21"/>
  <c r="C21"/>
  <c r="G20"/>
  <c r="G19"/>
  <c r="F20"/>
  <c r="E20"/>
  <c r="D20"/>
  <c r="C20"/>
  <c r="F19"/>
  <c r="D19"/>
  <c r="C19"/>
  <c r="E19"/>
  <c r="F18"/>
  <c r="E18"/>
  <c r="D18"/>
  <c r="G18"/>
  <c r="C18"/>
  <c r="B21"/>
  <c r="B20"/>
  <c r="B19"/>
  <c r="B18"/>
  <c r="G17"/>
  <c r="F17"/>
  <c r="E17"/>
  <c r="D17"/>
  <c r="C17"/>
  <c r="B17"/>
  <c r="G11"/>
  <c r="E11"/>
  <c r="C11"/>
  <c r="F11"/>
  <c r="D11"/>
  <c r="G10"/>
  <c r="E10"/>
  <c r="F10"/>
  <c r="D10"/>
  <c r="C10"/>
  <c r="G9"/>
  <c r="F9"/>
  <c r="E9"/>
  <c r="D9"/>
  <c r="C9"/>
  <c r="G8"/>
  <c r="G16"/>
  <c r="F16"/>
  <c r="E16"/>
  <c r="D16"/>
  <c r="B16"/>
  <c r="C16"/>
  <c r="G7"/>
  <c r="F8"/>
  <c r="E8"/>
  <c r="D8"/>
  <c r="C8"/>
  <c r="E7"/>
  <c r="F7"/>
  <c r="D7"/>
  <c r="C7"/>
  <c r="B7"/>
  <c r="B11"/>
  <c r="B10"/>
  <c r="B9"/>
  <c r="B8"/>
  <c r="G6"/>
  <c r="F6"/>
  <c r="E6"/>
  <c r="D6"/>
  <c r="C6"/>
  <c r="B6"/>
  <c r="G5"/>
  <c r="F5"/>
  <c r="E5"/>
  <c r="D5"/>
  <c r="C5"/>
  <c r="B5"/>
  <c r="H30" i="6"/>
  <c r="H31"/>
  <c r="H32"/>
  <c r="H33"/>
  <c r="H29"/>
  <c r="G33"/>
  <c r="G31"/>
  <c r="G30"/>
  <c r="G29"/>
  <c r="C33"/>
  <c r="C32"/>
  <c r="C31"/>
  <c r="C30"/>
  <c r="C29"/>
  <c r="B33"/>
  <c r="B31"/>
  <c r="B30"/>
  <c r="B29"/>
  <c r="D1"/>
  <c r="C24"/>
  <c r="C3"/>
  <c r="C6"/>
  <c r="C2"/>
  <c r="C5"/>
  <c r="C4"/>
  <c r="C10"/>
  <c r="C7"/>
  <c r="C11"/>
  <c r="C9"/>
  <c r="C8"/>
  <c r="C14"/>
  <c r="C13"/>
  <c r="C12"/>
  <c r="C15"/>
  <c r="C16"/>
  <c r="C18"/>
  <c r="C20"/>
  <c r="C21"/>
  <c r="C17"/>
  <c r="C19"/>
  <c r="C25"/>
  <c r="C22"/>
  <c r="C23"/>
  <c r="C26"/>
  <c r="C1"/>
  <c r="A3"/>
  <c r="A6"/>
  <c r="A2"/>
  <c r="A5"/>
  <c r="A4"/>
  <c r="A10"/>
  <c r="A7"/>
  <c r="A11"/>
  <c r="A9"/>
  <c r="A8"/>
  <c r="A14"/>
  <c r="A13"/>
  <c r="A12"/>
  <c r="A15"/>
  <c r="A16"/>
  <c r="A18"/>
  <c r="A20"/>
  <c r="A21"/>
  <c r="A17"/>
  <c r="A19"/>
  <c r="A25"/>
  <c r="A22"/>
  <c r="A23"/>
  <c r="A26"/>
  <c r="A24"/>
  <c r="B3"/>
  <c r="B6"/>
  <c r="B2"/>
  <c r="B5"/>
  <c r="B4"/>
  <c r="B10"/>
  <c r="B7"/>
  <c r="B11"/>
  <c r="B9"/>
  <c r="B8"/>
  <c r="B14"/>
  <c r="B13"/>
  <c r="B12"/>
  <c r="B15"/>
  <c r="B16"/>
  <c r="B18"/>
  <c r="B20"/>
  <c r="B17"/>
  <c r="B19"/>
  <c r="B25"/>
  <c r="B22"/>
  <c r="B23"/>
  <c r="B26"/>
  <c r="B24"/>
  <c r="B1"/>
  <c r="C26" i="4"/>
  <c r="D26"/>
  <c r="E26"/>
  <c r="C2"/>
  <c r="D2"/>
  <c r="E2"/>
  <c r="C7"/>
  <c r="D7"/>
  <c r="E7"/>
  <c r="C12"/>
  <c r="D12"/>
  <c r="E12"/>
  <c r="C17"/>
  <c r="D17"/>
  <c r="E17"/>
  <c r="C22"/>
  <c r="D22"/>
  <c r="E22"/>
  <c r="C3"/>
  <c r="D3"/>
  <c r="E3"/>
  <c r="C8"/>
  <c r="D8"/>
  <c r="E8"/>
  <c r="C13"/>
  <c r="D13"/>
  <c r="E13"/>
  <c r="C18"/>
  <c r="D18"/>
  <c r="E18"/>
  <c r="C23"/>
  <c r="D23"/>
  <c r="E23"/>
  <c r="C4"/>
  <c r="D4"/>
  <c r="E4"/>
  <c r="C9"/>
  <c r="D9"/>
  <c r="E9"/>
  <c r="C14"/>
  <c r="D14"/>
  <c r="E14"/>
  <c r="D19"/>
  <c r="E19"/>
  <c r="C24"/>
  <c r="D24"/>
  <c r="E24"/>
  <c r="C5"/>
  <c r="D5"/>
  <c r="E5"/>
  <c r="C10"/>
  <c r="D10"/>
  <c r="E10"/>
  <c r="C15"/>
  <c r="D15"/>
  <c r="E15"/>
  <c r="C20"/>
  <c r="D20"/>
  <c r="E20"/>
  <c r="C25"/>
  <c r="D25"/>
  <c r="E25"/>
  <c r="C6"/>
  <c r="D6"/>
  <c r="E6"/>
  <c r="C11"/>
  <c r="D11"/>
  <c r="E11"/>
  <c r="C16"/>
  <c r="D16"/>
  <c r="E16"/>
  <c r="C21"/>
  <c r="D21"/>
  <c r="E21"/>
  <c r="D1"/>
  <c r="E1"/>
  <c r="C1"/>
  <c r="B2"/>
  <c r="B7"/>
  <c r="B12"/>
  <c r="B17"/>
  <c r="B22"/>
  <c r="B3"/>
  <c r="B8"/>
  <c r="B13"/>
  <c r="B18"/>
  <c r="B23"/>
  <c r="B4"/>
  <c r="B9"/>
  <c r="B14"/>
  <c r="B19"/>
  <c r="B24"/>
  <c r="B5"/>
  <c r="B10"/>
  <c r="B15"/>
  <c r="B20"/>
  <c r="B25"/>
  <c r="B6"/>
  <c r="B11"/>
  <c r="B16"/>
  <c r="B21"/>
  <c r="B26"/>
  <c r="B1"/>
  <c r="A26"/>
  <c r="A2"/>
  <c r="A7"/>
  <c r="A12"/>
  <c r="A17"/>
  <c r="A22"/>
  <c r="A3"/>
  <c r="A8"/>
  <c r="A13"/>
  <c r="A18"/>
  <c r="A23"/>
  <c r="A4"/>
  <c r="A9"/>
  <c r="A14"/>
  <c r="A19"/>
  <c r="A24"/>
  <c r="A5"/>
  <c r="A10"/>
  <c r="A15"/>
  <c r="A20"/>
  <c r="A25"/>
  <c r="A6"/>
  <c r="A11"/>
  <c r="A16"/>
  <c r="A21"/>
  <c r="A1"/>
  <c r="A1" i="6" s="1"/>
  <c r="B3" i="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A8" i="2"/>
  <c r="B8"/>
  <c r="A9"/>
  <c r="B9"/>
  <c r="A10"/>
  <c r="B10"/>
  <c r="A11"/>
  <c r="B11"/>
  <c r="A12"/>
  <c r="B12"/>
  <c r="A13"/>
  <c r="B13"/>
  <c r="A14"/>
  <c r="B14"/>
  <c r="A15"/>
  <c r="B15"/>
  <c r="A16"/>
  <c r="B16"/>
  <c r="A17"/>
  <c r="B17"/>
  <c r="A18"/>
  <c r="B18"/>
  <c r="A19"/>
  <c r="B19"/>
  <c r="A20"/>
  <c r="B20"/>
  <c r="A21"/>
  <c r="B21"/>
  <c r="A22"/>
  <c r="B22"/>
  <c r="A23"/>
  <c r="B23"/>
  <c r="A24"/>
  <c r="B24"/>
  <c r="A25"/>
  <c r="B25"/>
  <c r="A26"/>
  <c r="B26"/>
  <c r="A18" i="3"/>
  <c r="A19"/>
  <c r="A20"/>
  <c r="A21"/>
  <c r="A22"/>
  <c r="A23"/>
  <c r="A24"/>
  <c r="A25"/>
  <c r="A26"/>
  <c r="R18" i="2"/>
  <c r="R19"/>
  <c r="R20"/>
  <c r="R21"/>
  <c r="R22"/>
  <c r="R23"/>
  <c r="F23" i="1" s="1"/>
  <c r="R24" i="2"/>
  <c r="F24" i="1" s="1"/>
  <c r="R25" i="2"/>
  <c r="F25" i="1" s="1"/>
  <c r="R26" i="2"/>
  <c r="R8"/>
  <c r="F8" i="1" s="1"/>
  <c r="E3"/>
  <c r="E4"/>
  <c r="E5"/>
  <c r="E6"/>
  <c r="E7"/>
  <c r="E9"/>
  <c r="E10"/>
  <c r="E11"/>
  <c r="E12"/>
  <c r="E13"/>
  <c r="E14"/>
  <c r="E15"/>
  <c r="C19" i="4" s="1"/>
  <c r="B21" i="6" s="1"/>
  <c r="B32" s="1"/>
  <c r="E16" i="1"/>
  <c r="E17"/>
  <c r="E18"/>
  <c r="E19"/>
  <c r="E20"/>
  <c r="E21"/>
  <c r="E22"/>
  <c r="E23"/>
  <c r="E24"/>
  <c r="E25"/>
  <c r="E26"/>
  <c r="E8"/>
  <c r="F18"/>
  <c r="F19"/>
  <c r="F20"/>
  <c r="F21"/>
  <c r="F22"/>
  <c r="F26"/>
  <c r="A3" i="2"/>
  <c r="A4"/>
  <c r="A5"/>
  <c r="A6"/>
  <c r="A7"/>
  <c r="A2"/>
  <c r="B2" i="3"/>
  <c r="A2"/>
  <c r="A3"/>
  <c r="A4"/>
  <c r="A5"/>
  <c r="A6"/>
  <c r="A7"/>
  <c r="A8"/>
  <c r="A9"/>
  <c r="A10"/>
  <c r="A11"/>
  <c r="A12"/>
  <c r="A13"/>
  <c r="A14"/>
  <c r="A15"/>
  <c r="A16"/>
  <c r="A17"/>
  <c r="B6" i="2"/>
  <c r="B2"/>
  <c r="B3"/>
  <c r="B4"/>
  <c r="B5"/>
  <c r="B7"/>
  <c r="E2" i="1"/>
  <c r="R3" i="2"/>
  <c r="F3" i="1" s="1"/>
  <c r="R4" i="2"/>
  <c r="F4" i="1" s="1"/>
  <c r="R5" i="2"/>
  <c r="F5" i="1" s="1"/>
  <c r="R6" i="2"/>
  <c r="F6" i="1" s="1"/>
  <c r="R7" i="2"/>
  <c r="F7" i="1" s="1"/>
  <c r="R9" i="2"/>
  <c r="F9" i="1" s="1"/>
  <c r="R10" i="2"/>
  <c r="F10" i="1" s="1"/>
  <c r="R11" i="2"/>
  <c r="F11" i="1" s="1"/>
  <c r="R12" i="2"/>
  <c r="F12" i="1" s="1"/>
  <c r="R13" i="2"/>
  <c r="F13" i="1" s="1"/>
  <c r="R14" i="2"/>
  <c r="F14" i="1" s="1"/>
  <c r="R15" i="2"/>
  <c r="F15" i="1" s="1"/>
  <c r="R16" i="2"/>
  <c r="F16" i="1" s="1"/>
  <c r="R17" i="2"/>
  <c r="F17" i="1" s="1"/>
  <c r="R2" i="2"/>
  <c r="F2" i="1" s="1"/>
  <c r="F22" i="10" l="1"/>
  <c r="D22"/>
  <c r="B22"/>
  <c r="G23"/>
  <c r="B23"/>
  <c r="C23"/>
  <c r="D23"/>
  <c r="E23"/>
  <c r="F23"/>
  <c r="K26"/>
  <c r="K24"/>
  <c r="K22"/>
  <c r="K20"/>
  <c r="K18"/>
  <c r="K16"/>
  <c r="K14"/>
  <c r="K12"/>
  <c r="K10"/>
  <c r="K8"/>
  <c r="K6"/>
  <c r="K4"/>
  <c r="K2"/>
  <c r="L22"/>
  <c r="L12"/>
  <c r="L2"/>
  <c r="G22"/>
  <c r="C22"/>
  <c r="E22"/>
  <c r="K25"/>
  <c r="K23"/>
  <c r="K21"/>
  <c r="K19"/>
  <c r="E21" s="1"/>
  <c r="K17"/>
  <c r="K15"/>
  <c r="K13"/>
  <c r="K11"/>
  <c r="K9"/>
  <c r="K7"/>
  <c r="C21" s="1"/>
  <c r="K5"/>
  <c r="K3"/>
  <c r="F24"/>
  <c r="D24"/>
  <c r="F25"/>
  <c r="D25"/>
  <c r="E24"/>
  <c r="C24"/>
  <c r="B24"/>
  <c r="E25"/>
  <c r="C25"/>
  <c r="G24"/>
  <c r="B25"/>
  <c r="G25"/>
  <c r="G32" i="6"/>
  <c r="E26" i="10" l="1"/>
  <c r="C26"/>
  <c r="F21"/>
  <c r="F26" s="1"/>
  <c r="B21"/>
  <c r="G21"/>
  <c r="G26" s="1"/>
  <c r="B26"/>
  <c r="D21"/>
  <c r="D26" s="1"/>
</calcChain>
</file>

<file path=xl/sharedStrings.xml><?xml version="1.0" encoding="utf-8"?>
<sst xmlns="http://schemas.openxmlformats.org/spreadsheetml/2006/main" count="277" uniqueCount="154">
  <si>
    <t>Name</t>
  </si>
  <si>
    <t>Email</t>
  </si>
  <si>
    <t>Speed</t>
  </si>
  <si>
    <t>Score</t>
  </si>
  <si>
    <t>MQ1</t>
  </si>
  <si>
    <t>MQ2</t>
  </si>
  <si>
    <t>MQ3</t>
  </si>
  <si>
    <t>MQ4</t>
  </si>
  <si>
    <t>MQ5</t>
  </si>
  <si>
    <t>TQ1</t>
  </si>
  <si>
    <t>TQ2</t>
  </si>
  <si>
    <t>TQ3</t>
  </si>
  <si>
    <t>TQ4</t>
  </si>
  <si>
    <t>TQ5</t>
  </si>
  <si>
    <t>SQ1</t>
  </si>
  <si>
    <t>SQ2</t>
  </si>
  <si>
    <t>SQ3</t>
  </si>
  <si>
    <t>SQ4</t>
  </si>
  <si>
    <t>SQ5</t>
  </si>
  <si>
    <t>Total</t>
  </si>
  <si>
    <t>skumar.bme@wpi.edu</t>
  </si>
  <si>
    <t>Time(Secs)</t>
  </si>
  <si>
    <t>Speed (words/sec)</t>
  </si>
  <si>
    <t>Test</t>
  </si>
  <si>
    <t>A</t>
  </si>
  <si>
    <t>Rashmi Venkatesh</t>
  </si>
  <si>
    <t>rvenkatesh@wpi.edu</t>
  </si>
  <si>
    <t>B</t>
  </si>
  <si>
    <t>Michael  Hyde</t>
  </si>
  <si>
    <t>hydem@wpi.edu</t>
  </si>
  <si>
    <t>C</t>
  </si>
  <si>
    <t>astroud@wpi.edu</t>
  </si>
  <si>
    <t>Andrew Stroud</t>
  </si>
  <si>
    <t>#</t>
  </si>
  <si>
    <t>D</t>
  </si>
  <si>
    <t>clally@wpi.edu</t>
  </si>
  <si>
    <t>Caitlin Lally</t>
  </si>
  <si>
    <t>E</t>
  </si>
  <si>
    <t>Johannes Wallmeroth</t>
  </si>
  <si>
    <t>jwallmeroth@wpi.edu</t>
  </si>
  <si>
    <t>Chilann</t>
  </si>
  <si>
    <t>chilann@wpi.edu</t>
  </si>
  <si>
    <t>Jack Sternal</t>
  </si>
  <si>
    <t>jsternal@wpi.edu</t>
  </si>
  <si>
    <t>James Hopkins</t>
  </si>
  <si>
    <t>bladeplazma@wpi.edu</t>
  </si>
  <si>
    <t>dcembree@wpi.edu</t>
  </si>
  <si>
    <t>David</t>
  </si>
  <si>
    <t>Con4myst@gmail.com</t>
  </si>
  <si>
    <t>Nolan Barrie</t>
  </si>
  <si>
    <t>Matt Tessier</t>
  </si>
  <si>
    <t>Mntess@wpi.edu</t>
  </si>
  <si>
    <t>Joel Altman</t>
  </si>
  <si>
    <t>altmanjo@wpi.edu</t>
  </si>
  <si>
    <t>Major</t>
  </si>
  <si>
    <t>Field</t>
  </si>
  <si>
    <t>Time on Comp</t>
  </si>
  <si>
    <t>Biomedical Engineering</t>
  </si>
  <si>
    <t>Tech</t>
  </si>
  <si>
    <t>Nontech</t>
  </si>
  <si>
    <t>Bio/Biotech</t>
  </si>
  <si>
    <t>ECE</t>
  </si>
  <si>
    <t>IMGD</t>
  </si>
  <si>
    <t>biochemistry</t>
  </si>
  <si>
    <t>Physics</t>
  </si>
  <si>
    <t>Math</t>
  </si>
  <si>
    <t>BME and ME</t>
  </si>
  <si>
    <t>Aerospace Engineering</t>
  </si>
  <si>
    <t>Brandon Secatore</t>
  </si>
  <si>
    <t>bsecatore@wpi.edu</t>
  </si>
  <si>
    <t>Shravan Kumar Lakumarapu</t>
  </si>
  <si>
    <t>DC</t>
  </si>
  <si>
    <t>dc011187@wpi.edu</t>
  </si>
  <si>
    <t>Steve Miller</t>
  </si>
  <si>
    <t>miller@wpi.edu</t>
  </si>
  <si>
    <t>Peter Perrault</t>
  </si>
  <si>
    <t>perrealu@wpi.edu</t>
  </si>
  <si>
    <t>Richard LaMura</t>
  </si>
  <si>
    <t>r_lamura@wpi.edu</t>
  </si>
  <si>
    <t>Joel Stella</t>
  </si>
  <si>
    <t>jrstella@wpi.edu</t>
  </si>
  <si>
    <t>Kathryn Bessen-Johnson</t>
  </si>
  <si>
    <t>losanum@gmail.com</t>
  </si>
  <si>
    <t>vcirilav@wpi.edu</t>
  </si>
  <si>
    <t>Victoria Valencia</t>
  </si>
  <si>
    <t>Adam Belanger</t>
  </si>
  <si>
    <t>adamb@wpi.edu</t>
  </si>
  <si>
    <t>Chris Ramsley</t>
  </si>
  <si>
    <t>cramsley@wpi.edu</t>
  </si>
  <si>
    <t>Matthew Perrone</t>
  </si>
  <si>
    <t>mperrone@wpi.edu</t>
  </si>
  <si>
    <t>Sally Trabucco</t>
  </si>
  <si>
    <t>trabucco@wpi.edu</t>
  </si>
  <si>
    <t>Civil Engineering</t>
  </si>
  <si>
    <t>ME</t>
  </si>
  <si>
    <t>IMGD Tech</t>
  </si>
  <si>
    <t>CS/IMGD</t>
  </si>
  <si>
    <t>Chemical Engineering</t>
  </si>
  <si>
    <t xml:space="preserve">Biology </t>
  </si>
  <si>
    <t>Theater Arts</t>
  </si>
  <si>
    <t>Avg</t>
  </si>
  <si>
    <t>Std Dev</t>
  </si>
  <si>
    <t>Biology/Pre-Med</t>
  </si>
  <si>
    <t>5-15 hours</t>
  </si>
  <si>
    <t>15-30 hours</t>
  </si>
  <si>
    <t>50+ hours</t>
  </si>
  <si>
    <t>30-50 hours</t>
  </si>
  <si>
    <t>Difficulty:</t>
  </si>
  <si>
    <t>Subject</t>
  </si>
  <si>
    <t>Spacing</t>
  </si>
  <si>
    <t>Font</t>
  </si>
  <si>
    <t>Quiz</t>
  </si>
  <si>
    <t>Test A</t>
  </si>
  <si>
    <t>Test B</t>
  </si>
  <si>
    <t>Test C</t>
  </si>
  <si>
    <t>Test D</t>
  </si>
  <si>
    <t>Test E</t>
  </si>
  <si>
    <t>Speed is measured in words per second</t>
  </si>
  <si>
    <t>between 3.5 and 4.5</t>
  </si>
  <si>
    <t>more than 4.5</t>
  </si>
  <si>
    <t>less than 3.5</t>
  </si>
  <si>
    <t>between 5 and 10</t>
  </si>
  <si>
    <t>between 5 and 10 is exclusive, measured in points</t>
  </si>
  <si>
    <t>10 or more</t>
  </si>
  <si>
    <t>5 or less</t>
  </si>
  <si>
    <t>Quiz Score Dist:</t>
  </si>
  <si>
    <t>Speed Dist:</t>
  </si>
  <si>
    <t>N 8 Mean 20.8750 Median 20.0000 Mode 15.00 Std. Deviation 7.0799 Variance 50.1250 Range 21.00</t>
  </si>
  <si>
    <t xml:space="preserve">           Central Tendency and Dispersion</t>
  </si>
  <si>
    <t xml:space="preserve">          Distribution</t>
  </si>
  <si>
    <t>Amount</t>
  </si>
  <si>
    <t>Mean</t>
  </si>
  <si>
    <t>Median</t>
  </si>
  <si>
    <t>Mode</t>
  </si>
  <si>
    <t>Std. Deviation</t>
  </si>
  <si>
    <t>Variance</t>
  </si>
  <si>
    <t>Min</t>
  </si>
  <si>
    <t>Max</t>
  </si>
  <si>
    <t>StdSp</t>
  </si>
  <si>
    <t>StSc</t>
  </si>
  <si>
    <t>Correlation</t>
  </si>
  <si>
    <t>N</t>
  </si>
  <si>
    <t>∑xy</t>
  </si>
  <si>
    <t>∑x</t>
  </si>
  <si>
    <r>
      <t>∑x</t>
    </r>
    <r>
      <rPr>
        <b/>
        <vertAlign val="superscript"/>
        <sz val="11"/>
        <color theme="1"/>
        <rFont val="Calibri"/>
        <family val="2"/>
      </rPr>
      <t>2</t>
    </r>
  </si>
  <si>
    <r>
      <t>∑y</t>
    </r>
    <r>
      <rPr>
        <b/>
        <vertAlign val="superscript"/>
        <sz val="11"/>
        <color theme="1"/>
        <rFont val="Calibri"/>
        <family val="2"/>
      </rPr>
      <t>2</t>
    </r>
  </si>
  <si>
    <t xml:space="preserve">R </t>
  </si>
  <si>
    <t>Correlation Data</t>
  </si>
  <si>
    <t>Speed (x)</t>
  </si>
  <si>
    <t>Score (y)</t>
  </si>
  <si>
    <t>x*y</t>
  </si>
  <si>
    <r>
      <t>x</t>
    </r>
    <r>
      <rPr>
        <b/>
        <vertAlign val="superscript"/>
        <sz val="11"/>
        <color theme="1"/>
        <rFont val="Calibri"/>
        <family val="2"/>
      </rPr>
      <t>2</t>
    </r>
  </si>
  <si>
    <r>
      <t>y</t>
    </r>
    <r>
      <rPr>
        <b/>
        <vertAlign val="superscript"/>
        <sz val="11"/>
        <color theme="1"/>
        <rFont val="Calibri"/>
        <family val="2"/>
      </rPr>
      <t>2</t>
    </r>
  </si>
  <si>
    <t>∑y</t>
  </si>
</sst>
</file>

<file path=xl/styles.xml><?xml version="1.0" encoding="utf-8"?>
<styleSheet xmlns="http://schemas.openxmlformats.org/spreadsheetml/2006/main">
  <numFmts count="3">
    <numFmt numFmtId="168" formatCode="0.0000"/>
    <numFmt numFmtId="170" formatCode="0.000"/>
    <numFmt numFmtId="172" formatCode="0.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theme="0"/>
      </patternFill>
    </fill>
  </fills>
  <borders count="26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/>
      <top/>
      <bottom/>
      <diagonal/>
    </border>
    <border>
      <left style="dashDotDot">
        <color auto="1"/>
      </left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2" fillId="0" borderId="0" xfId="2" applyAlignment="1" applyProtection="1"/>
    <xf numFmtId="2" fontId="0" fillId="0" borderId="0" xfId="0" applyNumberFormat="1"/>
    <xf numFmtId="1" fontId="0" fillId="0" borderId="0" xfId="0" applyNumberFormat="1"/>
    <xf numFmtId="168" fontId="0" fillId="0" borderId="0" xfId="0" applyNumberFormat="1"/>
    <xf numFmtId="0" fontId="0" fillId="0" borderId="0" xfId="0" applyNumberFormat="1"/>
    <xf numFmtId="49" fontId="0" fillId="0" borderId="0" xfId="0" applyNumberFormat="1"/>
    <xf numFmtId="0" fontId="1" fillId="0" borderId="0" xfId="0" applyFont="1"/>
    <xf numFmtId="0" fontId="4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2" xfId="0" applyFont="1" applyBorder="1"/>
    <xf numFmtId="0" fontId="0" fillId="0" borderId="3" xfId="0" applyBorder="1"/>
    <xf numFmtId="0" fontId="1" fillId="0" borderId="1" xfId="1" applyAlignment="1">
      <alignment horizontal="right"/>
    </xf>
    <xf numFmtId="9" fontId="1" fillId="0" borderId="1" xfId="1" applyNumberForma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70" fontId="1" fillId="0" borderId="6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right"/>
    </xf>
    <xf numFmtId="0" fontId="1" fillId="0" borderId="9" xfId="0" applyFon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/>
    <xf numFmtId="0" fontId="0" fillId="0" borderId="12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0" xfId="0" applyNumberFormat="1" applyBorder="1" applyAlignment="1">
      <alignment horizontal="center"/>
    </xf>
    <xf numFmtId="170" fontId="0" fillId="0" borderId="6" xfId="0" applyNumberFormat="1" applyBorder="1" applyAlignment="1">
      <alignment horizontal="center"/>
    </xf>
    <xf numFmtId="0" fontId="1" fillId="0" borderId="15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0" fillId="0" borderId="14" xfId="0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/>
    <xf numFmtId="0" fontId="0" fillId="0" borderId="4" xfId="0" applyNumberFormat="1" applyBorder="1" applyAlignment="1">
      <alignment horizontal="center"/>
    </xf>
    <xf numFmtId="0" fontId="0" fillId="0" borderId="2" xfId="0" applyBorder="1"/>
    <xf numFmtId="0" fontId="6" fillId="0" borderId="14" xfId="0" applyFont="1" applyBorder="1" applyAlignment="1">
      <alignment horizontal="right"/>
    </xf>
    <xf numFmtId="0" fontId="6" fillId="0" borderId="20" xfId="0" applyFont="1" applyBorder="1" applyAlignment="1">
      <alignment horizontal="right"/>
    </xf>
    <xf numFmtId="0" fontId="0" fillId="0" borderId="21" xfId="0" applyBorder="1"/>
    <xf numFmtId="0" fontId="1" fillId="0" borderId="15" xfId="0" applyFont="1" applyBorder="1"/>
    <xf numFmtId="0" fontId="1" fillId="0" borderId="1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0" fillId="0" borderId="13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25" xfId="0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Total" xfId="1" builtinId="25"/>
  </cellStyles>
  <dxfs count="5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  <border diagonalUp="0" diagonalDown="0">
        <left/>
        <right/>
        <top/>
        <bottom/>
      </border>
    </dxf>
    <dxf>
      <numFmt numFmtId="0" formatCode="General"/>
      <alignment horizontal="center" vertical="bottom" textRotation="0" wrapText="0" indent="0" relativeIndent="255" justifyLastLine="0" shrinkToFit="0" mergeCell="0" readingOrder="0"/>
      <border diagonalUp="0" diagonalDown="0">
        <left/>
        <right style="thick">
          <color auto="1"/>
        </right>
        <top style="thick">
          <color auto="1"/>
        </top>
        <bottom style="thick">
          <color auto="1"/>
        </bottom>
      </border>
    </dxf>
    <dxf>
      <numFmt numFmtId="0" formatCode="General"/>
      <alignment horizontal="center" vertical="bottom" textRotation="0" wrapText="0" indent="0" relativeIndent="255" justifyLastLine="0" shrinkToFit="0" mergeCell="0" readingOrder="0"/>
    </dxf>
    <dxf>
      <numFmt numFmtId="0" formatCode="General"/>
      <alignment horizontal="center" vertical="bottom" textRotation="0" wrapText="0" indent="0" relativeIndent="255" justifyLastLine="0" shrinkToFit="0" mergeCell="0" readingOrder="0"/>
    </dxf>
    <dxf>
      <numFmt numFmtId="0" formatCode="General"/>
      <alignment horizontal="center" vertical="bottom" textRotation="0" wrapText="0" indent="0" relativeIndent="255" justifyLastLine="0" shrinkToFit="0" mergeCell="0" readingOrder="0"/>
    </dxf>
    <dxf>
      <numFmt numFmtId="0" formatCode="General"/>
      <alignment horizontal="center" vertical="bottom" textRotation="0" wrapText="0" indent="0" relativeIndent="255" justifyLastLine="0" shrinkToFit="0" mergeCell="0" readingOrder="0"/>
    </dxf>
    <dxf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border>
        <bottom style="thick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  <border diagonalUp="0" diagonalDown="0">
        <left style="thick">
          <color auto="1"/>
        </left>
        <right style="thick">
          <color auto="1"/>
        </right>
        <top/>
        <bottom/>
      </border>
    </dxf>
    <dxf>
      <alignment horizontal="center" vertical="bottom" textRotation="0" wrapText="0" indent="0" relativeIndent="255" justifyLastLine="0" shrinkToFit="0" mergeCell="0" readingOrder="0"/>
      <border diagonalUp="0" diagonalDown="0" outline="0">
        <left/>
        <right/>
        <top style="thick">
          <color auto="1"/>
        </top>
        <bottom style="thick">
          <color auto="1"/>
        </bottom>
      </border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right" vertical="bottom" textRotation="0" wrapText="0" indent="0" relativeIndent="0" justifyLastLine="0" shrinkToFit="0" mergeCell="0" readingOrder="0"/>
      <border diagonalUp="0" diagonalDown="0">
        <left style="thick">
          <color auto="1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0" formatCode="0.000"/>
      <alignment horizontal="center" vertical="bottom" textRotation="0" wrapText="0" indent="0" relativeIndent="0" justifyLastLine="0" shrinkToFit="0" mergeCell="0" readingOrder="0"/>
      <border diagonalUp="0" diagonalDown="0">
        <left style="medium">
          <color auto="1"/>
        </left>
        <right/>
        <top/>
        <bottom/>
        <vertical/>
        <horizontal/>
      </border>
    </dxf>
    <dxf>
      <numFmt numFmtId="170" formatCode="0.000"/>
      <alignment horizontal="center" vertical="bottom" textRotation="0" wrapText="0" indent="0" relativeIndent="0" justifyLastLine="0" shrinkToFit="0" mergeCell="0" readingOrder="0"/>
    </dxf>
    <dxf>
      <numFmt numFmtId="170" formatCode="0.000"/>
      <alignment horizontal="center" vertical="bottom" textRotation="0" wrapText="0" indent="0" relativeIndent="0" justifyLastLine="0" shrinkToFit="0" mergeCell="0" readingOrder="0"/>
    </dxf>
    <dxf>
      <numFmt numFmtId="170" formatCode="0.000"/>
      <alignment horizontal="center" vertical="bottom" textRotation="0" wrapText="0" indent="0" relativeIndent="0" justifyLastLine="0" shrinkToFit="0" mergeCell="0" readingOrder="0"/>
    </dxf>
    <dxf>
      <numFmt numFmtId="170" formatCode="0.000"/>
      <alignment horizontal="center" vertical="bottom" textRotation="0" wrapText="0" indent="0" relativeIndent="0" justifyLastLine="0" shrinkToFit="0" mergeCell="0" readingOrder="0"/>
    </dxf>
    <dxf>
      <numFmt numFmtId="170" formatCode="0.000"/>
      <alignment horizontal="center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relativeIndent="0" justifyLastLine="0" shrinkToFit="0" mergeCell="0" readingOrder="0"/>
      <border diagonalUp="0" diagonalDown="0">
        <left/>
        <right style="thick">
          <color auto="1"/>
        </right>
        <top/>
        <bottom/>
        <vertical/>
        <horizontal/>
      </border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relativeIndent="0" justifyLastLine="0" shrinkToFit="0" mergeCell="0" readingOrder="0"/>
      <border diagonalUp="0" diagonalDown="0">
        <left/>
        <right style="thick">
          <color auto="1"/>
        </right>
        <top style="thick">
          <color auto="1"/>
        </top>
        <bottom style="thick">
          <color auto="1"/>
        </bottom>
      </border>
    </dxf>
    <dxf>
      <font>
        <b/>
      </font>
      <numFmt numFmtId="170" formatCode="0.000"/>
      <alignment horizontal="center" vertical="bottom" textRotation="0" wrapText="0" indent="0" relativeIndent="0" justifyLastLine="0" shrinkToFit="0" mergeCell="0" readingOrder="0"/>
      <border diagonalUp="0" diagonalDown="0">
        <left style="medium">
          <color auto="1"/>
        </left>
        <right/>
        <top/>
        <bottom/>
      </border>
    </dxf>
    <dxf>
      <border>
        <bottom style="thick">
          <color auto="1"/>
        </bottom>
        <vertical/>
        <horizontal/>
      </border>
    </dxf>
    <dxf>
      <numFmt numFmtId="170" formatCode="0.000"/>
      <alignment horizontal="center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numFmt numFmtId="170" formatCode="0.000"/>
      <alignment horizontal="center" vertical="bottom" textRotation="0" wrapText="0" indent="0" relativeIndent="0" justifyLastLine="0" shrinkToFit="0" mergeCell="0" readingOrder="0"/>
    </dxf>
    <dxf>
      <numFmt numFmtId="170" formatCode="0.000"/>
      <alignment horizontal="center" vertical="bottom" textRotation="0" wrapText="0" indent="0" relativeIndent="0" justifyLastLine="0" shrinkToFit="0" mergeCell="0" readingOrder="0"/>
    </dxf>
    <dxf>
      <numFmt numFmtId="170" formatCode="0.000"/>
      <alignment horizontal="center" vertical="bottom" textRotation="0" wrapText="0" indent="0" relativeIndent="0" justifyLastLine="0" shrinkToFit="0" mergeCell="0" readingOrder="0"/>
    </dxf>
    <dxf>
      <numFmt numFmtId="170" formatCode="0.000"/>
      <alignment horizontal="center" vertical="bottom" textRotation="0" wrapText="0" indent="0" relativeIndent="0" justifyLastLine="0" shrinkToFit="0" mergeCell="0" readingOrder="0"/>
    </dxf>
    <dxf>
      <numFmt numFmtId="13" formatCode="0%"/>
      <alignment horizontal="center" vertical="bottom" textRotation="0" wrapText="0" indent="0" relativeIndent="0" justifyLastLine="0" shrinkToFit="0" mergeCell="0" readingOrder="0"/>
    </dxf>
    <dxf>
      <numFmt numFmtId="13" formatCode="0%"/>
      <alignment horizontal="center" vertical="bottom" textRotation="0" wrapText="0" indent="0" relativeIndent="0" justifyLastLine="0" shrinkToFit="0" mergeCell="0" readingOrder="0"/>
    </dxf>
    <dxf>
      <numFmt numFmtId="13" formatCode="0%"/>
      <alignment horizontal="center" vertical="bottom" textRotation="0" wrapText="0" indent="0" relativeIndent="0" justifyLastLine="0" shrinkToFit="0" mergeCell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3" formatCode="0%"/>
      <alignment horizontal="center" vertical="bottom" textRotation="0" wrapText="0" indent="0" relativeIndent="0" justifyLastLine="0" shrinkToFit="0" mergeCell="0" readingOrder="0"/>
    </dxf>
    <dxf>
      <numFmt numFmtId="13" formatCode="0%"/>
      <alignment horizontal="center" vertical="bottom" textRotation="0" wrapText="0" indent="0" relativeIndent="0" justifyLastLine="0" shrinkToFit="0" mergeCell="0" readingOrder="0"/>
    </dxf>
    <dxf>
      <numFmt numFmtId="13" formatCode="0%"/>
      <alignment horizontal="center" vertical="bottom" textRotation="0" wrapText="0" indent="0" relativeIndent="0" justifyLastLine="0" shrinkToFit="0" mergeCell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diagonalUp="0" diagonalDown="0">
        <left style="dashDotDot">
          <color auto="1"/>
        </left>
        <right style="thick">
          <color auto="1"/>
        </right>
        <top/>
        <bottom/>
        <vertical/>
        <horizontal/>
      </border>
    </dxf>
    <dxf>
      <font>
        <b/>
      </font>
      <border diagonalUp="0" diagonalDown="0">
        <left style="thick">
          <color auto="1"/>
        </left>
        <right/>
        <top/>
        <bottom/>
      </border>
    </dxf>
    <dxf>
      <alignment horizontal="right" vertical="bottom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8" formatCode="0.0000"/>
    </dxf>
    <dxf>
      <alignment horizontal="general" vertical="bottom" textRotation="0" wrapText="0" indent="0" relativeIndent="0" justifyLastLine="0" shrinkToFit="0" mergeCell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0" formatCode="@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Test A</c:v>
          </c:tx>
          <c:spPr>
            <a:ln w="28575">
              <a:noFill/>
            </a:ln>
          </c:spPr>
          <c:xVal>
            <c:numRef>
              <c:f>ByTestByTime!$D$2:$D$6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ByTestByTime!$B$2:$B$6</c:f>
              <c:numCache>
                <c:formatCode>General</c:formatCode>
                <c:ptCount val="5"/>
                <c:pt idx="0">
                  <c:v>2.5544554455445545</c:v>
                </c:pt>
                <c:pt idx="1">
                  <c:v>3.3076923076923075</c:v>
                </c:pt>
                <c:pt idx="2">
                  <c:v>3.510204081632653</c:v>
                </c:pt>
                <c:pt idx="3">
                  <c:v>3.7664233576642334</c:v>
                </c:pt>
                <c:pt idx="4">
                  <c:v>4.5263157894736841</c:v>
                </c:pt>
              </c:numCache>
            </c:numRef>
          </c:yVal>
        </c:ser>
        <c:ser>
          <c:idx val="1"/>
          <c:order val="1"/>
          <c:tx>
            <c:v>Test B</c:v>
          </c:tx>
          <c:spPr>
            <a:ln w="28575">
              <a:noFill/>
            </a:ln>
          </c:spPr>
          <c:xVal>
            <c:numRef>
              <c:f>ByTestByTime!$D$7:$D$11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xVal>
          <c:yVal>
            <c:numRef>
              <c:f>ByTestByTime!$B$7:$B$11</c:f>
              <c:numCache>
                <c:formatCode>General</c:formatCode>
                <c:ptCount val="5"/>
                <c:pt idx="0">
                  <c:v>3.2866242038216562</c:v>
                </c:pt>
                <c:pt idx="1">
                  <c:v>3.3506493506493507</c:v>
                </c:pt>
                <c:pt idx="2">
                  <c:v>3.6857142857142855</c:v>
                </c:pt>
                <c:pt idx="3">
                  <c:v>4.03125</c:v>
                </c:pt>
                <c:pt idx="4">
                  <c:v>4.6071428571428568</c:v>
                </c:pt>
              </c:numCache>
            </c:numRef>
          </c:yVal>
        </c:ser>
        <c:ser>
          <c:idx val="2"/>
          <c:order val="2"/>
          <c:tx>
            <c:v>Test C</c:v>
          </c:tx>
          <c:spPr>
            <a:ln w="28575">
              <a:noFill/>
            </a:ln>
          </c:spPr>
          <c:xVal>
            <c:numRef>
              <c:f>ByTestByTime!$D$12:$D$16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xVal>
          <c:yVal>
            <c:numRef>
              <c:f>ByTestByTime!$B$12:$B$16</c:f>
              <c:numCache>
                <c:formatCode>General</c:formatCode>
                <c:ptCount val="5"/>
                <c:pt idx="0">
                  <c:v>2.9152542372881354</c:v>
                </c:pt>
                <c:pt idx="1">
                  <c:v>3.0898203592814371</c:v>
                </c:pt>
                <c:pt idx="2">
                  <c:v>4.1951219512195124</c:v>
                </c:pt>
                <c:pt idx="3">
                  <c:v>4.3728813559322033</c:v>
                </c:pt>
                <c:pt idx="4">
                  <c:v>4.867924528301887</c:v>
                </c:pt>
              </c:numCache>
            </c:numRef>
          </c:yVal>
        </c:ser>
        <c:ser>
          <c:idx val="3"/>
          <c:order val="3"/>
          <c:tx>
            <c:v>Test D</c:v>
          </c:tx>
          <c:spPr>
            <a:ln w="28575">
              <a:noFill/>
            </a:ln>
          </c:spPr>
          <c:xVal>
            <c:numRef>
              <c:f>ByTestByTime!$D$17:$D$21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xVal>
          <c:yVal>
            <c:numRef>
              <c:f>ByTestByTime!$B$17:$B$21</c:f>
              <c:numCache>
                <c:formatCode>General</c:formatCode>
                <c:ptCount val="5"/>
                <c:pt idx="0">
                  <c:v>4.1951219512195124</c:v>
                </c:pt>
                <c:pt idx="1">
                  <c:v>4.2295081967213113</c:v>
                </c:pt>
                <c:pt idx="2">
                  <c:v>4.3</c:v>
                </c:pt>
                <c:pt idx="3">
                  <c:v>4.7339449541284404</c:v>
                </c:pt>
                <c:pt idx="4">
                  <c:v>5.0588235294117645</c:v>
                </c:pt>
              </c:numCache>
            </c:numRef>
          </c:yVal>
        </c:ser>
        <c:ser>
          <c:idx val="4"/>
          <c:order val="4"/>
          <c:tx>
            <c:v>Test E</c:v>
          </c:tx>
          <c:spPr>
            <a:ln w="28575">
              <a:noFill/>
            </a:ln>
          </c:spPr>
          <c:xVal>
            <c:numRef>
              <c:f>ByTestByTime!$D$22:$D$26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ByTestByTime!$B$22:$B$26</c:f>
              <c:numCache>
                <c:formatCode>General</c:formatCode>
                <c:ptCount val="5"/>
                <c:pt idx="0">
                  <c:v>2.9318181818181817</c:v>
                </c:pt>
                <c:pt idx="1">
                  <c:v>3.3506493506493507</c:v>
                </c:pt>
                <c:pt idx="2">
                  <c:v>3.5342465753424657</c:v>
                </c:pt>
                <c:pt idx="3">
                  <c:v>3.8222222222222224</c:v>
                </c:pt>
                <c:pt idx="4">
                  <c:v>4.7777777777777777</c:v>
                </c:pt>
              </c:numCache>
            </c:numRef>
          </c:yVal>
        </c:ser>
        <c:axId val="121820288"/>
        <c:axId val="119589504"/>
      </c:scatterChart>
      <c:valAx>
        <c:axId val="121820288"/>
        <c:scaling>
          <c:orientation val="minMax"/>
        </c:scaling>
        <c:axPos val="b"/>
        <c:numFmt formatCode="General" sourceLinked="1"/>
        <c:tickLblPos val="nextTo"/>
        <c:crossAx val="119589504"/>
        <c:crosses val="autoZero"/>
        <c:crossBetween val="midCat"/>
      </c:valAx>
      <c:valAx>
        <c:axId val="119589504"/>
        <c:scaling>
          <c:orientation val="minMax"/>
        </c:scaling>
        <c:axPos val="l"/>
        <c:majorGridlines/>
        <c:numFmt formatCode="General" sourceLinked="1"/>
        <c:tickLblPos val="nextTo"/>
        <c:crossAx val="1218202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>
        <c:manualLayout>
          <c:layoutTarget val="inner"/>
          <c:xMode val="edge"/>
          <c:yMode val="edge"/>
          <c:x val="0.10261329098568561"/>
          <c:y val="0.19456770316579061"/>
          <c:w val="0.66773403324584424"/>
          <c:h val="0.65482210557013709"/>
        </c:manualLayout>
      </c:layout>
      <c:scatterChart>
        <c:scatterStyle val="lineMarker"/>
        <c:ser>
          <c:idx val="0"/>
          <c:order val="0"/>
          <c:tx>
            <c:v>Averages</c:v>
          </c:tx>
          <c:yVal>
            <c:numRef>
              <c:f>ByTestByTime!$B$29:$B$33</c:f>
              <c:numCache>
                <c:formatCode>General</c:formatCode>
                <c:ptCount val="5"/>
                <c:pt idx="0">
                  <c:v>3.5330181964014864</c:v>
                </c:pt>
                <c:pt idx="1">
                  <c:v>3.7922761394656299</c:v>
                </c:pt>
                <c:pt idx="2">
                  <c:v>3.8882004864046351</c:v>
                </c:pt>
                <c:pt idx="3">
                  <c:v>4.5034797262962059</c:v>
                </c:pt>
                <c:pt idx="4">
                  <c:v>3.6833428215619994</c:v>
                </c:pt>
              </c:numCache>
            </c:numRef>
          </c:yVal>
        </c:ser>
        <c:axId val="111079808"/>
        <c:axId val="111072000"/>
      </c:scatterChart>
      <c:valAx>
        <c:axId val="111079808"/>
        <c:scaling>
          <c:orientation val="minMax"/>
        </c:scaling>
        <c:axPos val="b"/>
        <c:tickLblPos val="nextTo"/>
        <c:crossAx val="111072000"/>
        <c:crosses val="autoZero"/>
        <c:crossBetween val="midCat"/>
      </c:valAx>
      <c:valAx>
        <c:axId val="111072000"/>
        <c:scaling>
          <c:orientation val="minMax"/>
        </c:scaling>
        <c:axPos val="l"/>
        <c:majorGridlines/>
        <c:numFmt formatCode="General" sourceLinked="1"/>
        <c:tickLblPos val="nextTo"/>
        <c:crossAx val="1110798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Speed For Each Test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708573928258967"/>
          <c:y val="0.1299886993292505"/>
          <c:w val="0.7594713473315835"/>
          <c:h val="0.71868766404199469"/>
        </c:manualLayout>
      </c:layout>
      <c:scatterChart>
        <c:scatterStyle val="lineMarker"/>
        <c:ser>
          <c:idx val="0"/>
          <c:order val="0"/>
          <c:tx>
            <c:v>Test A</c:v>
          </c:tx>
          <c:spPr>
            <a:ln w="28575">
              <a:noFill/>
            </a:ln>
          </c:spPr>
          <c:xVal>
            <c:numRef>
              <c:f>'Charts 1'!$AD$2:$AD$6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'Charts 1'!$AB$2:$AB$6</c:f>
              <c:numCache>
                <c:formatCode>General</c:formatCode>
                <c:ptCount val="5"/>
                <c:pt idx="0">
                  <c:v>2.5544554455445545</c:v>
                </c:pt>
                <c:pt idx="1">
                  <c:v>3.3076923076923075</c:v>
                </c:pt>
                <c:pt idx="2">
                  <c:v>3.510204081632653</c:v>
                </c:pt>
                <c:pt idx="3">
                  <c:v>3.7664233576642334</c:v>
                </c:pt>
                <c:pt idx="4">
                  <c:v>4.5263157894736841</c:v>
                </c:pt>
              </c:numCache>
            </c:numRef>
          </c:yVal>
        </c:ser>
        <c:ser>
          <c:idx val="1"/>
          <c:order val="1"/>
          <c:tx>
            <c:v>Test B</c:v>
          </c:tx>
          <c:spPr>
            <a:ln w="28575">
              <a:noFill/>
            </a:ln>
          </c:spPr>
          <c:xVal>
            <c:numRef>
              <c:f>'Charts 1'!$AD$7:$AD$11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xVal>
          <c:yVal>
            <c:numRef>
              <c:f>'Charts 1'!$AB$7:$AB$11</c:f>
              <c:numCache>
                <c:formatCode>General</c:formatCode>
                <c:ptCount val="5"/>
                <c:pt idx="0">
                  <c:v>3.2866242038216562</c:v>
                </c:pt>
                <c:pt idx="1">
                  <c:v>3.3506493506493507</c:v>
                </c:pt>
                <c:pt idx="2">
                  <c:v>3.6857142857142855</c:v>
                </c:pt>
                <c:pt idx="3">
                  <c:v>4.03125</c:v>
                </c:pt>
                <c:pt idx="4">
                  <c:v>4.6071428571428568</c:v>
                </c:pt>
              </c:numCache>
            </c:numRef>
          </c:yVal>
        </c:ser>
        <c:ser>
          <c:idx val="2"/>
          <c:order val="2"/>
          <c:tx>
            <c:v>Test C</c:v>
          </c:tx>
          <c:spPr>
            <a:ln w="28575">
              <a:noFill/>
            </a:ln>
          </c:spPr>
          <c:xVal>
            <c:numRef>
              <c:f>'Charts 1'!$AD$12:$AD$16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xVal>
          <c:yVal>
            <c:numRef>
              <c:f>'Charts 1'!$AB$12:$AB$16</c:f>
              <c:numCache>
                <c:formatCode>General</c:formatCode>
                <c:ptCount val="5"/>
                <c:pt idx="0">
                  <c:v>2.9152542372881354</c:v>
                </c:pt>
                <c:pt idx="1">
                  <c:v>3.0898203592814371</c:v>
                </c:pt>
                <c:pt idx="2">
                  <c:v>4.1951219512195124</c:v>
                </c:pt>
                <c:pt idx="3">
                  <c:v>4.3728813559322033</c:v>
                </c:pt>
                <c:pt idx="4">
                  <c:v>4.867924528301887</c:v>
                </c:pt>
              </c:numCache>
            </c:numRef>
          </c:yVal>
        </c:ser>
        <c:ser>
          <c:idx val="3"/>
          <c:order val="3"/>
          <c:tx>
            <c:v>Test D</c:v>
          </c:tx>
          <c:spPr>
            <a:ln w="28575">
              <a:noFill/>
            </a:ln>
          </c:spPr>
          <c:xVal>
            <c:numRef>
              <c:f>'Charts 1'!$AD$17:$AD$21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xVal>
          <c:yVal>
            <c:numRef>
              <c:f>'Charts 1'!$AB$17:$AB$21</c:f>
              <c:numCache>
                <c:formatCode>General</c:formatCode>
                <c:ptCount val="5"/>
                <c:pt idx="0">
                  <c:v>4.1951219512195124</c:v>
                </c:pt>
                <c:pt idx="1">
                  <c:v>4.2295081967213113</c:v>
                </c:pt>
                <c:pt idx="2">
                  <c:v>4.3</c:v>
                </c:pt>
                <c:pt idx="3">
                  <c:v>4.7339449541284404</c:v>
                </c:pt>
                <c:pt idx="4">
                  <c:v>5.0588235294117645</c:v>
                </c:pt>
              </c:numCache>
            </c:numRef>
          </c:yVal>
        </c:ser>
        <c:ser>
          <c:idx val="4"/>
          <c:order val="4"/>
          <c:tx>
            <c:v>Test E</c:v>
          </c:tx>
          <c:spPr>
            <a:ln w="28575">
              <a:noFill/>
            </a:ln>
          </c:spPr>
          <c:xVal>
            <c:numRef>
              <c:f>'Charts 1'!$AD$22:$AD$26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'Charts 1'!$AB$22:$AB$26</c:f>
              <c:numCache>
                <c:formatCode>General</c:formatCode>
                <c:ptCount val="5"/>
                <c:pt idx="0">
                  <c:v>2.9318181818181817</c:v>
                </c:pt>
                <c:pt idx="1">
                  <c:v>3.3506493506493507</c:v>
                </c:pt>
                <c:pt idx="2">
                  <c:v>3.5342465753424657</c:v>
                </c:pt>
                <c:pt idx="3">
                  <c:v>3.8222222222222224</c:v>
                </c:pt>
                <c:pt idx="4">
                  <c:v>4.7777777777777777</c:v>
                </c:pt>
              </c:numCache>
            </c:numRef>
          </c:yVal>
        </c:ser>
        <c:dLbls/>
        <c:axId val="106830464"/>
        <c:axId val="106743296"/>
      </c:scatterChart>
      <c:valAx>
        <c:axId val="1068304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6743296"/>
        <c:crosses val="autoZero"/>
        <c:crossBetween val="midCat"/>
      </c:valAx>
      <c:valAx>
        <c:axId val="1067432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 in words/sec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68304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Score For Each Test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Test A</c:v>
          </c:tx>
          <c:spPr>
            <a:ln w="28575">
              <a:noFill/>
            </a:ln>
          </c:spPr>
          <c:xVal>
            <c:numRef>
              <c:f>'Charts 1'!$AD$2:$AD$6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'Charts 1'!$AC$2:$AC$6</c:f>
              <c:numCache>
                <c:formatCode>General</c:formatCode>
                <c:ptCount val="5"/>
                <c:pt idx="0">
                  <c:v>11</c:v>
                </c:pt>
                <c:pt idx="1">
                  <c:v>10</c:v>
                </c:pt>
                <c:pt idx="2">
                  <c:v>7</c:v>
                </c:pt>
                <c:pt idx="3">
                  <c:v>9</c:v>
                </c:pt>
                <c:pt idx="4">
                  <c:v>3</c:v>
                </c:pt>
              </c:numCache>
            </c:numRef>
          </c:yVal>
        </c:ser>
        <c:ser>
          <c:idx val="1"/>
          <c:order val="1"/>
          <c:tx>
            <c:v>Test B</c:v>
          </c:tx>
          <c:spPr>
            <a:ln w="28575">
              <a:noFill/>
            </a:ln>
          </c:spPr>
          <c:xVal>
            <c:numRef>
              <c:f>'Charts 1'!$AD$7:$AD$11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xVal>
          <c:yVal>
            <c:numRef>
              <c:f>'Charts 1'!$AC$7:$AC$11</c:f>
              <c:numCache>
                <c:formatCode>General</c:formatCode>
                <c:ptCount val="5"/>
                <c:pt idx="0">
                  <c:v>6</c:v>
                </c:pt>
                <c:pt idx="1">
                  <c:v>11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numCache>
            </c:numRef>
          </c:yVal>
        </c:ser>
        <c:ser>
          <c:idx val="2"/>
          <c:order val="2"/>
          <c:tx>
            <c:v>Test C</c:v>
          </c:tx>
          <c:spPr>
            <a:ln w="28575">
              <a:noFill/>
            </a:ln>
          </c:spPr>
          <c:xVal>
            <c:numRef>
              <c:f>'Charts 1'!$AD$12:$AD$16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xVal>
          <c:yVal>
            <c:numRef>
              <c:f>'Charts 1'!$AC$12:$AC$16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12</c:v>
                </c:pt>
                <c:pt idx="3">
                  <c:v>9</c:v>
                </c:pt>
                <c:pt idx="4">
                  <c:v>7</c:v>
                </c:pt>
              </c:numCache>
            </c:numRef>
          </c:yVal>
        </c:ser>
        <c:ser>
          <c:idx val="3"/>
          <c:order val="3"/>
          <c:tx>
            <c:v>Test D</c:v>
          </c:tx>
          <c:spPr>
            <a:ln w="28575">
              <a:noFill/>
            </a:ln>
          </c:spPr>
          <c:xVal>
            <c:numRef>
              <c:f>'Charts 1'!$AD$17:$AD$21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xVal>
          <c:yVal>
            <c:numRef>
              <c:f>'Charts 1'!$AC$17:$AC$21</c:f>
              <c:numCache>
                <c:formatCode>General</c:formatCode>
                <c:ptCount val="5"/>
                <c:pt idx="0">
                  <c:v>10</c:v>
                </c:pt>
                <c:pt idx="1">
                  <c:v>9</c:v>
                </c:pt>
                <c:pt idx="2">
                  <c:v>6</c:v>
                </c:pt>
                <c:pt idx="3">
                  <c:v>8</c:v>
                </c:pt>
                <c:pt idx="4">
                  <c:v>7</c:v>
                </c:pt>
              </c:numCache>
            </c:numRef>
          </c:yVal>
        </c:ser>
        <c:ser>
          <c:idx val="4"/>
          <c:order val="4"/>
          <c:tx>
            <c:v>Test E</c:v>
          </c:tx>
          <c:spPr>
            <a:ln w="28575">
              <a:noFill/>
            </a:ln>
          </c:spPr>
          <c:xVal>
            <c:numRef>
              <c:f>'Charts 1'!$AD$22:$AD$26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'Charts 1'!$AC$22:$AC$26</c:f>
              <c:numCache>
                <c:formatCode>General</c:formatCode>
                <c:ptCount val="5"/>
                <c:pt idx="0">
                  <c:v>11</c:v>
                </c:pt>
                <c:pt idx="1">
                  <c:v>5</c:v>
                </c:pt>
                <c:pt idx="2">
                  <c:v>9</c:v>
                </c:pt>
                <c:pt idx="3">
                  <c:v>5</c:v>
                </c:pt>
                <c:pt idx="4">
                  <c:v>6</c:v>
                </c:pt>
              </c:numCache>
            </c:numRef>
          </c:yVal>
        </c:ser>
        <c:dLbls/>
        <c:axId val="108724224"/>
        <c:axId val="108725760"/>
      </c:scatterChart>
      <c:valAx>
        <c:axId val="1087242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8725760"/>
        <c:crosses val="autoZero"/>
        <c:crossBetween val="midCat"/>
      </c:valAx>
      <c:valAx>
        <c:axId val="1087257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Score in points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87242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Speed</a:t>
            </a:r>
            <a:r>
              <a:rPr lang="en-US" baseline="0"/>
              <a:t> For Each Test with Mean</a:t>
            </a:r>
            <a:endParaRPr lang="en-US"/>
          </a:p>
        </c:rich>
      </c:tx>
      <c:layout>
        <c:manualLayout>
          <c:xMode val="edge"/>
          <c:yMode val="edge"/>
          <c:x val="0.15314588801399825"/>
          <c:y val="9.2592592592592587E-3"/>
        </c:manualLayout>
      </c:layout>
    </c:title>
    <c:plotArea>
      <c:layout>
        <c:manualLayout>
          <c:layoutTarget val="inner"/>
          <c:xMode val="edge"/>
          <c:yMode val="edge"/>
          <c:x val="0.13633552055993001"/>
          <c:y val="0.12535906969962088"/>
          <c:w val="0.66192825896762908"/>
          <c:h val="0.70942840478273539"/>
        </c:manualLayout>
      </c:layout>
      <c:scatterChart>
        <c:scatterStyle val="lineMarker"/>
        <c:ser>
          <c:idx val="5"/>
          <c:order val="5"/>
          <c:tx>
            <c:v>Mean Speed</c:v>
          </c:tx>
          <c:yVal>
            <c:numRef>
              <c:f>tendency!$B$5:$F$5</c:f>
              <c:numCache>
                <c:formatCode>0.000</c:formatCode>
                <c:ptCount val="5"/>
                <c:pt idx="0">
                  <c:v>3.5330181964014868</c:v>
                </c:pt>
                <c:pt idx="1">
                  <c:v>3.7922761394656299</c:v>
                </c:pt>
                <c:pt idx="2">
                  <c:v>3.8882004864046351</c:v>
                </c:pt>
                <c:pt idx="3">
                  <c:v>4.5034797262962059</c:v>
                </c:pt>
                <c:pt idx="4">
                  <c:v>3.6833428215619994</c:v>
                </c:pt>
              </c:numCache>
            </c:numRef>
          </c:yVal>
        </c:ser>
        <c:ser>
          <c:idx val="0"/>
          <c:order val="0"/>
          <c:tx>
            <c:v>Test A</c:v>
          </c:tx>
          <c:spPr>
            <a:ln w="28575">
              <a:noFill/>
            </a:ln>
          </c:spPr>
          <c:xVal>
            <c:numRef>
              <c:f>'Charts 1'!$AD$2:$AD$6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'Charts 1'!$AB$2:$AB$6</c:f>
              <c:numCache>
                <c:formatCode>General</c:formatCode>
                <c:ptCount val="5"/>
                <c:pt idx="0">
                  <c:v>2.5544554455445545</c:v>
                </c:pt>
                <c:pt idx="1">
                  <c:v>3.3076923076923075</c:v>
                </c:pt>
                <c:pt idx="2">
                  <c:v>3.510204081632653</c:v>
                </c:pt>
                <c:pt idx="3">
                  <c:v>3.7664233576642334</c:v>
                </c:pt>
                <c:pt idx="4">
                  <c:v>4.5263157894736841</c:v>
                </c:pt>
              </c:numCache>
            </c:numRef>
          </c:yVal>
        </c:ser>
        <c:ser>
          <c:idx val="1"/>
          <c:order val="1"/>
          <c:tx>
            <c:v>Test B</c:v>
          </c:tx>
          <c:spPr>
            <a:ln w="28575">
              <a:noFill/>
            </a:ln>
          </c:spPr>
          <c:xVal>
            <c:numRef>
              <c:f>'Charts 1'!$AD$7:$AD$11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xVal>
          <c:yVal>
            <c:numRef>
              <c:f>'Charts 1'!$AB$7:$AB$11</c:f>
              <c:numCache>
                <c:formatCode>General</c:formatCode>
                <c:ptCount val="5"/>
                <c:pt idx="0">
                  <c:v>3.2866242038216562</c:v>
                </c:pt>
                <c:pt idx="1">
                  <c:v>3.3506493506493507</c:v>
                </c:pt>
                <c:pt idx="2">
                  <c:v>3.6857142857142855</c:v>
                </c:pt>
                <c:pt idx="3">
                  <c:v>4.03125</c:v>
                </c:pt>
                <c:pt idx="4">
                  <c:v>4.6071428571428568</c:v>
                </c:pt>
              </c:numCache>
            </c:numRef>
          </c:yVal>
        </c:ser>
        <c:ser>
          <c:idx val="2"/>
          <c:order val="2"/>
          <c:tx>
            <c:v>Test C</c:v>
          </c:tx>
          <c:spPr>
            <a:ln w="28575">
              <a:noFill/>
            </a:ln>
          </c:spPr>
          <c:xVal>
            <c:numRef>
              <c:f>'Charts 1'!$AD$12:$AD$16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xVal>
          <c:yVal>
            <c:numRef>
              <c:f>'Charts 1'!$AB$12:$AB$16</c:f>
              <c:numCache>
                <c:formatCode>General</c:formatCode>
                <c:ptCount val="5"/>
                <c:pt idx="0">
                  <c:v>2.9152542372881354</c:v>
                </c:pt>
                <c:pt idx="1">
                  <c:v>3.0898203592814371</c:v>
                </c:pt>
                <c:pt idx="2">
                  <c:v>4.1951219512195124</c:v>
                </c:pt>
                <c:pt idx="3">
                  <c:v>4.3728813559322033</c:v>
                </c:pt>
                <c:pt idx="4">
                  <c:v>4.867924528301887</c:v>
                </c:pt>
              </c:numCache>
            </c:numRef>
          </c:yVal>
        </c:ser>
        <c:ser>
          <c:idx val="3"/>
          <c:order val="3"/>
          <c:tx>
            <c:v>Test D</c:v>
          </c:tx>
          <c:spPr>
            <a:ln w="28575">
              <a:noFill/>
            </a:ln>
          </c:spPr>
          <c:xVal>
            <c:numRef>
              <c:f>'Charts 1'!$AD$17:$AD$21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xVal>
          <c:yVal>
            <c:numRef>
              <c:f>'Charts 1'!$AB$17:$AB$21</c:f>
              <c:numCache>
                <c:formatCode>General</c:formatCode>
                <c:ptCount val="5"/>
                <c:pt idx="0">
                  <c:v>4.1951219512195124</c:v>
                </c:pt>
                <c:pt idx="1">
                  <c:v>4.2295081967213113</c:v>
                </c:pt>
                <c:pt idx="2">
                  <c:v>4.3</c:v>
                </c:pt>
                <c:pt idx="3">
                  <c:v>4.7339449541284404</c:v>
                </c:pt>
                <c:pt idx="4">
                  <c:v>5.0588235294117645</c:v>
                </c:pt>
              </c:numCache>
            </c:numRef>
          </c:yVal>
        </c:ser>
        <c:ser>
          <c:idx val="4"/>
          <c:order val="4"/>
          <c:tx>
            <c:v>Test E</c:v>
          </c:tx>
          <c:spPr>
            <a:ln w="28575">
              <a:noFill/>
            </a:ln>
          </c:spPr>
          <c:xVal>
            <c:numRef>
              <c:f>'Charts 1'!$AD$22:$AD$26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'Charts 1'!$AB$22:$AB$26</c:f>
              <c:numCache>
                <c:formatCode>General</c:formatCode>
                <c:ptCount val="5"/>
                <c:pt idx="0">
                  <c:v>2.9318181818181817</c:v>
                </c:pt>
                <c:pt idx="1">
                  <c:v>3.3506493506493507</c:v>
                </c:pt>
                <c:pt idx="2">
                  <c:v>3.5342465753424657</c:v>
                </c:pt>
                <c:pt idx="3">
                  <c:v>3.8222222222222224</c:v>
                </c:pt>
                <c:pt idx="4">
                  <c:v>4.7777777777777777</c:v>
                </c:pt>
              </c:numCache>
            </c:numRef>
          </c:yVal>
        </c:ser>
        <c:axId val="125638528"/>
        <c:axId val="129211776"/>
      </c:scatterChart>
      <c:valAx>
        <c:axId val="1256385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29211776"/>
        <c:crosses val="autoZero"/>
        <c:crossBetween val="midCat"/>
      </c:valAx>
      <c:valAx>
        <c:axId val="1292117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 in words/sec</a:t>
                </a:r>
              </a:p>
            </c:rich>
          </c:tx>
          <c:layout/>
        </c:title>
        <c:numFmt formatCode="0.000" sourceLinked="1"/>
        <c:majorTickMark val="none"/>
        <c:tickLblPos val="nextTo"/>
        <c:crossAx val="1256385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643044619422575"/>
          <c:y val="0.21869787109944591"/>
          <c:w val="0.20245844269466318"/>
          <c:h val="0.62267351997666953"/>
        </c:manualLayout>
      </c:layout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Score For</a:t>
            </a:r>
            <a:r>
              <a:rPr lang="en-US" baseline="0"/>
              <a:t> Each Test with Mean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12282195975503062"/>
          <c:y val="0.1901738845144357"/>
          <c:w val="0.66905314960629925"/>
          <c:h val="0.66871099445902582"/>
        </c:manualLayout>
      </c:layout>
      <c:scatterChart>
        <c:scatterStyle val="lineMarker"/>
        <c:ser>
          <c:idx val="5"/>
          <c:order val="5"/>
          <c:tx>
            <c:v>Mean Score</c:v>
          </c:tx>
          <c:yVal>
            <c:numRef>
              <c:f>tendency!$B$16:$F$16</c:f>
              <c:numCache>
                <c:formatCode>0.0</c:formatCode>
                <c:ptCount val="5"/>
                <c:pt idx="0">
                  <c:v>8</c:v>
                </c:pt>
                <c:pt idx="1">
                  <c:v>8.1999999999999993</c:v>
                </c:pt>
                <c:pt idx="2">
                  <c:v>9.1999999999999993</c:v>
                </c:pt>
                <c:pt idx="3">
                  <c:v>8</c:v>
                </c:pt>
                <c:pt idx="4">
                  <c:v>7.2</c:v>
                </c:pt>
              </c:numCache>
            </c:numRef>
          </c:yVal>
        </c:ser>
        <c:ser>
          <c:idx val="0"/>
          <c:order val="0"/>
          <c:tx>
            <c:v>Test A</c:v>
          </c:tx>
          <c:spPr>
            <a:ln w="28575">
              <a:noFill/>
            </a:ln>
          </c:spPr>
          <c:xVal>
            <c:numRef>
              <c:f>'Charts 1'!$AD$2:$AD$6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'Charts 1'!$AC$2:$AC$6</c:f>
              <c:numCache>
                <c:formatCode>General</c:formatCode>
                <c:ptCount val="5"/>
                <c:pt idx="0">
                  <c:v>11</c:v>
                </c:pt>
                <c:pt idx="1">
                  <c:v>10</c:v>
                </c:pt>
                <c:pt idx="2">
                  <c:v>7</c:v>
                </c:pt>
                <c:pt idx="3">
                  <c:v>9</c:v>
                </c:pt>
                <c:pt idx="4">
                  <c:v>3</c:v>
                </c:pt>
              </c:numCache>
            </c:numRef>
          </c:yVal>
        </c:ser>
        <c:ser>
          <c:idx val="1"/>
          <c:order val="1"/>
          <c:tx>
            <c:v>Test B</c:v>
          </c:tx>
          <c:spPr>
            <a:ln w="28575">
              <a:noFill/>
            </a:ln>
          </c:spPr>
          <c:xVal>
            <c:numRef>
              <c:f>'Charts 1'!$AD$7:$AD$11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xVal>
          <c:yVal>
            <c:numRef>
              <c:f>'Charts 1'!$AC$7:$AC$11</c:f>
              <c:numCache>
                <c:formatCode>General</c:formatCode>
                <c:ptCount val="5"/>
                <c:pt idx="0">
                  <c:v>6</c:v>
                </c:pt>
                <c:pt idx="1">
                  <c:v>11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numCache>
            </c:numRef>
          </c:yVal>
        </c:ser>
        <c:ser>
          <c:idx val="2"/>
          <c:order val="2"/>
          <c:tx>
            <c:v>Test C</c:v>
          </c:tx>
          <c:spPr>
            <a:ln w="28575">
              <a:noFill/>
            </a:ln>
          </c:spPr>
          <c:xVal>
            <c:numRef>
              <c:f>'Charts 1'!$AD$12:$AD$16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xVal>
          <c:yVal>
            <c:numRef>
              <c:f>'Charts 1'!$AC$12:$AC$16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12</c:v>
                </c:pt>
                <c:pt idx="3">
                  <c:v>9</c:v>
                </c:pt>
                <c:pt idx="4">
                  <c:v>7</c:v>
                </c:pt>
              </c:numCache>
            </c:numRef>
          </c:yVal>
        </c:ser>
        <c:ser>
          <c:idx val="3"/>
          <c:order val="3"/>
          <c:tx>
            <c:v>Test D</c:v>
          </c:tx>
          <c:spPr>
            <a:ln w="28575">
              <a:noFill/>
            </a:ln>
          </c:spPr>
          <c:xVal>
            <c:numRef>
              <c:f>'Charts 1'!$AD$17:$AD$21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xVal>
          <c:yVal>
            <c:numRef>
              <c:f>'Charts 1'!$AC$17:$AC$21</c:f>
              <c:numCache>
                <c:formatCode>General</c:formatCode>
                <c:ptCount val="5"/>
                <c:pt idx="0">
                  <c:v>10</c:v>
                </c:pt>
                <c:pt idx="1">
                  <c:v>9</c:v>
                </c:pt>
                <c:pt idx="2">
                  <c:v>6</c:v>
                </c:pt>
                <c:pt idx="3">
                  <c:v>8</c:v>
                </c:pt>
                <c:pt idx="4">
                  <c:v>7</c:v>
                </c:pt>
              </c:numCache>
            </c:numRef>
          </c:yVal>
        </c:ser>
        <c:ser>
          <c:idx val="4"/>
          <c:order val="4"/>
          <c:tx>
            <c:v>Test E</c:v>
          </c:tx>
          <c:spPr>
            <a:ln w="28575">
              <a:noFill/>
            </a:ln>
          </c:spPr>
          <c:xVal>
            <c:numRef>
              <c:f>'Charts 1'!$AD$22:$AD$26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'Charts 1'!$AC$22:$AC$26</c:f>
              <c:numCache>
                <c:formatCode>General</c:formatCode>
                <c:ptCount val="5"/>
                <c:pt idx="0">
                  <c:v>11</c:v>
                </c:pt>
                <c:pt idx="1">
                  <c:v>5</c:v>
                </c:pt>
                <c:pt idx="2">
                  <c:v>9</c:v>
                </c:pt>
                <c:pt idx="3">
                  <c:v>5</c:v>
                </c:pt>
                <c:pt idx="4">
                  <c:v>6</c:v>
                </c:pt>
              </c:numCache>
            </c:numRef>
          </c:yVal>
        </c:ser>
        <c:axId val="128957056"/>
        <c:axId val="129019264"/>
      </c:scatterChart>
      <c:valAx>
        <c:axId val="1289570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29019264"/>
        <c:crosses val="autoZero"/>
        <c:crossBetween val="midCat"/>
      </c:valAx>
      <c:valAx>
        <c:axId val="1290192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Score in points</a:t>
                </a:r>
              </a:p>
            </c:rich>
          </c:tx>
          <c:layout/>
        </c:title>
        <c:numFmt formatCode="0.0" sourceLinked="1"/>
        <c:majorTickMark val="none"/>
        <c:tickLblPos val="nextTo"/>
        <c:crossAx val="1289570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780555555555554"/>
          <c:y val="0.17703120443277923"/>
          <c:w val="0.19275"/>
          <c:h val="0.6967475940507436"/>
        </c:manualLayout>
      </c:layout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layout/>
    </c:title>
    <c:plotArea>
      <c:layout>
        <c:manualLayout>
          <c:layoutTarget val="inner"/>
          <c:xMode val="edge"/>
          <c:yMode val="edge"/>
          <c:x val="7.9518501363800106E-2"/>
          <c:y val="0.19018105787624004"/>
          <c:w val="0.66014162935515408"/>
          <c:h val="0.66301276747186266"/>
        </c:manualLayout>
      </c:layout>
      <c:scatterChart>
        <c:scatterStyle val="lineMarker"/>
        <c:ser>
          <c:idx val="0"/>
          <c:order val="0"/>
          <c:tx>
            <c:v>Speed Vs Score</c:v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ByTest!$C$2:$C$26</c:f>
              <c:numCache>
                <c:formatCode>General</c:formatCode>
                <c:ptCount val="25"/>
                <c:pt idx="0">
                  <c:v>3.3076923076923075</c:v>
                </c:pt>
                <c:pt idx="1">
                  <c:v>4.5263157894736841</c:v>
                </c:pt>
                <c:pt idx="2">
                  <c:v>2.5544554455445545</c:v>
                </c:pt>
                <c:pt idx="3">
                  <c:v>3.7664233576642334</c:v>
                </c:pt>
                <c:pt idx="4">
                  <c:v>3.510204081632653</c:v>
                </c:pt>
                <c:pt idx="5">
                  <c:v>4.03125</c:v>
                </c:pt>
                <c:pt idx="6">
                  <c:v>3.2866242038216562</c:v>
                </c:pt>
                <c:pt idx="7">
                  <c:v>4.6071428571428568</c:v>
                </c:pt>
                <c:pt idx="8">
                  <c:v>3.6857142857142855</c:v>
                </c:pt>
                <c:pt idx="9">
                  <c:v>3.3506493506493507</c:v>
                </c:pt>
                <c:pt idx="10">
                  <c:v>4.1951219512195124</c:v>
                </c:pt>
                <c:pt idx="11">
                  <c:v>3.0898203592814371</c:v>
                </c:pt>
                <c:pt idx="12">
                  <c:v>2.9152542372881354</c:v>
                </c:pt>
                <c:pt idx="13">
                  <c:v>4.3728813559322033</c:v>
                </c:pt>
                <c:pt idx="14">
                  <c:v>4.867924528301887</c:v>
                </c:pt>
                <c:pt idx="15">
                  <c:v>4.2295081967213113</c:v>
                </c:pt>
                <c:pt idx="16">
                  <c:v>4.7339449541284404</c:v>
                </c:pt>
                <c:pt idx="17">
                  <c:v>5.0588235294117645</c:v>
                </c:pt>
                <c:pt idx="18">
                  <c:v>4.1951219512195124</c:v>
                </c:pt>
                <c:pt idx="19">
                  <c:v>4.3</c:v>
                </c:pt>
                <c:pt idx="20">
                  <c:v>3.8222222222222224</c:v>
                </c:pt>
                <c:pt idx="21">
                  <c:v>2.9318181818181817</c:v>
                </c:pt>
                <c:pt idx="22">
                  <c:v>3.3506493506493507</c:v>
                </c:pt>
                <c:pt idx="23">
                  <c:v>4.7777777777777777</c:v>
                </c:pt>
                <c:pt idx="24">
                  <c:v>3.5342465753424657</c:v>
                </c:pt>
              </c:numCache>
            </c:numRef>
          </c:xVal>
          <c:yVal>
            <c:numRef>
              <c:f>ByTest!$D$2:$D$26</c:f>
              <c:numCache>
                <c:formatCode>General</c:formatCode>
                <c:ptCount val="25"/>
                <c:pt idx="0">
                  <c:v>10</c:v>
                </c:pt>
                <c:pt idx="1">
                  <c:v>3</c:v>
                </c:pt>
                <c:pt idx="2">
                  <c:v>11</c:v>
                </c:pt>
                <c:pt idx="3">
                  <c:v>9</c:v>
                </c:pt>
                <c:pt idx="4">
                  <c:v>7</c:v>
                </c:pt>
                <c:pt idx="5">
                  <c:v>8</c:v>
                </c:pt>
                <c:pt idx="6">
                  <c:v>6</c:v>
                </c:pt>
                <c:pt idx="7">
                  <c:v>9</c:v>
                </c:pt>
                <c:pt idx="8">
                  <c:v>7</c:v>
                </c:pt>
                <c:pt idx="9">
                  <c:v>11</c:v>
                </c:pt>
                <c:pt idx="10">
                  <c:v>12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7</c:v>
                </c:pt>
                <c:pt idx="15">
                  <c:v>9</c:v>
                </c:pt>
                <c:pt idx="16">
                  <c:v>8</c:v>
                </c:pt>
                <c:pt idx="17">
                  <c:v>7</c:v>
                </c:pt>
                <c:pt idx="18">
                  <c:v>10</c:v>
                </c:pt>
                <c:pt idx="19">
                  <c:v>6</c:v>
                </c:pt>
                <c:pt idx="20">
                  <c:v>5</c:v>
                </c:pt>
                <c:pt idx="21">
                  <c:v>11</c:v>
                </c:pt>
                <c:pt idx="22">
                  <c:v>5</c:v>
                </c:pt>
                <c:pt idx="23">
                  <c:v>6</c:v>
                </c:pt>
                <c:pt idx="24">
                  <c:v>9</c:v>
                </c:pt>
              </c:numCache>
            </c:numRef>
          </c:yVal>
        </c:ser>
        <c:axId val="129172992"/>
        <c:axId val="124831232"/>
      </c:scatterChart>
      <c:valAx>
        <c:axId val="129172992"/>
        <c:scaling>
          <c:orientation val="minMax"/>
        </c:scaling>
        <c:axPos val="b"/>
        <c:numFmt formatCode="General" sourceLinked="1"/>
        <c:tickLblPos val="nextTo"/>
        <c:crossAx val="124831232"/>
        <c:crosses val="autoZero"/>
        <c:crossBetween val="midCat"/>
      </c:valAx>
      <c:valAx>
        <c:axId val="124831232"/>
        <c:scaling>
          <c:orientation val="minMax"/>
        </c:scaling>
        <c:axPos val="l"/>
        <c:majorGridlines/>
        <c:numFmt formatCode="General" sourceLinked="1"/>
        <c:tickLblPos val="nextTo"/>
        <c:crossAx val="1291729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321558334619952"/>
          <c:y val="0.48826940700209082"/>
          <c:w val="0.25109814214399673"/>
          <c:h val="0.27645571422216292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438150</xdr:colOff>
      <xdr:row>1</xdr:row>
      <xdr:rowOff>95250</xdr:rowOff>
    </xdr:from>
    <xdr:to>
      <xdr:col>16</xdr:col>
      <xdr:colOff>409575</xdr:colOff>
      <xdr:row>15</xdr:row>
      <xdr:rowOff>171450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476250</xdr:colOff>
      <xdr:row>17</xdr:row>
      <xdr:rowOff>47625</xdr:rowOff>
    </xdr:from>
    <xdr:to>
      <xdr:col>17</xdr:col>
      <xdr:colOff>38100</xdr:colOff>
      <xdr:row>32</xdr:row>
      <xdr:rowOff>57151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38100</xdr:rowOff>
    </xdr:from>
    <xdr:to>
      <xdr:col>7</xdr:col>
      <xdr:colOff>371475</xdr:colOff>
      <xdr:row>14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371475</xdr:colOff>
      <xdr:row>0</xdr:row>
      <xdr:rowOff>38100</xdr:rowOff>
    </xdr:from>
    <xdr:to>
      <xdr:col>15</xdr:col>
      <xdr:colOff>66675</xdr:colOff>
      <xdr:row>14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15</xdr:row>
      <xdr:rowOff>9525</xdr:rowOff>
    </xdr:from>
    <xdr:to>
      <xdr:col>7</xdr:col>
      <xdr:colOff>371475</xdr:colOff>
      <xdr:row>29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381000</xdr:colOff>
      <xdr:row>15</xdr:row>
      <xdr:rowOff>9525</xdr:rowOff>
    </xdr:from>
    <xdr:to>
      <xdr:col>15</xdr:col>
      <xdr:colOff>76200</xdr:colOff>
      <xdr:row>29</xdr:row>
      <xdr:rowOff>85725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66674</xdr:rowOff>
    </xdr:from>
    <xdr:to>
      <xdr:col>6</xdr:col>
      <xdr:colOff>590550</xdr:colOff>
      <xdr:row>17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5" name="Table5" displayName="Table5" ref="A1:G26" totalsRowShown="0" headerRowDxfId="51">
  <tableColumns count="7">
    <tableColumn id="1" name="#"/>
    <tableColumn id="2" name="Name"/>
    <tableColumn id="3" name="Email" dataDxfId="53" dataCellStyle="Hyperlink"/>
    <tableColumn id="4" name="Time(Secs)"/>
    <tableColumn id="5" name="Speed (words/sec)" dataDxfId="52">
      <calculatedColumnFormula>516/D2</calculatedColumnFormula>
    </tableColumn>
    <tableColumn id="6" name="Score">
      <calculatedColumnFormula>Quiz!R2</calculatedColumnFormula>
    </tableColumn>
    <tableColumn id="7" name="Test" dataDxfId="5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R26" totalsRowShown="0" headerRowDxfId="54">
  <tableColumns count="18">
    <tableColumn id="1" name="#">
      <calculatedColumnFormula>Main!A2</calculatedColumnFormula>
    </tableColumn>
    <tableColumn id="2" name="Name">
      <calculatedColumnFormula>Main!B2</calculatedColumnFormula>
    </tableColumn>
    <tableColumn id="3" name="MQ1"/>
    <tableColumn id="4" name="MQ2"/>
    <tableColumn id="5" name="MQ3"/>
    <tableColumn id="6" name="MQ4"/>
    <tableColumn id="7" name="MQ5"/>
    <tableColumn id="8" name="TQ1"/>
    <tableColumn id="9" name="TQ2"/>
    <tableColumn id="10" name="TQ3"/>
    <tableColumn id="11" name="TQ4"/>
    <tableColumn id="12" name="TQ5"/>
    <tableColumn id="13" name="SQ1"/>
    <tableColumn id="14" name="SQ2"/>
    <tableColumn id="15" name="SQ3"/>
    <tableColumn id="16" name="SQ4"/>
    <tableColumn id="17" name="SQ5"/>
    <tableColumn id="18" name="Total" dataDxfId="49">
      <calculatedColumnFormula>SUM(C2:Q2)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J26" totalsRowShown="0" headerRowDxfId="55">
  <autoFilter ref="A1:J26"/>
  <tableColumns count="10">
    <tableColumn id="1" name="#">
      <calculatedColumnFormula>Main!A2</calculatedColumnFormula>
    </tableColumn>
    <tableColumn id="2" name="Name">
      <calculatedColumnFormula>Main!B2</calculatedColumnFormula>
    </tableColumn>
    <tableColumn id="3" name="Major"/>
    <tableColumn id="4" name="Field"/>
    <tableColumn id="5" name="Time on Comp" dataDxfId="56"/>
    <tableColumn id="6" name="Difficulty:" dataDxfId="48"/>
    <tableColumn id="7" name="Subject"/>
    <tableColumn id="8" name="Spacing"/>
    <tableColumn id="9" name="Font"/>
    <tableColumn id="10" name="Quiz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A3:D9" totalsRowShown="0" headerRowDxfId="47" dataDxfId="46">
  <tableColumns count="4">
    <tableColumn id="1" name="Speed Dist:" dataDxfId="45"/>
    <tableColumn id="2" name="less than 3.5" dataDxfId="44"/>
    <tableColumn id="3" name="between 3.5 and 4.5" dataDxfId="43"/>
    <tableColumn id="4" name="more than 4.5" dataDxfId="42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A12:D18" totalsRowShown="0" headerRowDxfId="41" dataDxfId="40">
  <tableColumns count="4">
    <tableColumn id="1" name="Quiz Score Dist:" dataDxfId="39"/>
    <tableColumn id="2" name="5 or less" dataDxfId="38"/>
    <tableColumn id="3" name="between 5 and 10" dataDxfId="37"/>
    <tableColumn id="4" name="10 or more" dataDxfId="36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A3:G11" totalsRowShown="0" headerRowDxfId="30" dataDxfId="31" headerRowBorderDxfId="28">
  <tableColumns count="7">
    <tableColumn id="1" name="Speed" dataDxfId="26"/>
    <tableColumn id="2" name="Test A" dataDxfId="35"/>
    <tableColumn id="3" name="Test B" dataDxfId="34"/>
    <tableColumn id="4" name="Test C" dataDxfId="33"/>
    <tableColumn id="5" name="Test D" dataDxfId="32"/>
    <tableColumn id="6" name="Test E" dataDxfId="29"/>
    <tableColumn id="7" name="Total" dataDxfId="2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9" name="Table9" displayName="Table9" ref="A14:G22" totalsRowShown="0" headerRowDxfId="16" dataDxfId="17" headerRowBorderDxfId="25">
  <tableColumns count="7">
    <tableColumn id="1" name="Speed" dataDxfId="24"/>
    <tableColumn id="2" name="Test A" dataDxfId="23"/>
    <tableColumn id="3" name="Test B" dataDxfId="22"/>
    <tableColumn id="4" name="Test C" dataDxfId="21"/>
    <tableColumn id="5" name="Test D" dataDxfId="20"/>
    <tableColumn id="6" name="Test E" dataDxfId="19"/>
    <tableColumn id="7" name="Total" dataDxfId="18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10" name="Table10" displayName="Table10" ref="A19:G26" totalsRowShown="0" headerRowDxfId="8" headerRowBorderDxfId="7">
  <tableColumns count="7">
    <tableColumn id="1" name="Correlation" dataDxfId="15"/>
    <tableColumn id="2" name="Test A" dataDxfId="14"/>
    <tableColumn id="3" name="Test B" dataDxfId="13"/>
    <tableColumn id="4" name="Test C" dataDxfId="12"/>
    <tableColumn id="5" name="Test D" dataDxfId="11"/>
    <tableColumn id="6" name="Test E" dataDxfId="10"/>
    <tableColumn id="7" name="Total" dataDxfId="9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11" name="Table11" displayName="Table11" ref="H1:M26" totalsRowShown="0" headerRowDxfId="0">
  <tableColumns count="6">
    <tableColumn id="1" name="Correlation Data" dataDxfId="6"/>
    <tableColumn id="2" name="Speed (x)" dataDxfId="5">
      <calculatedColumnFormula>ByTest!C2</calculatedColumnFormula>
    </tableColumn>
    <tableColumn id="3" name="Score (y)" dataDxfId="4">
      <calculatedColumnFormula>ByTest!D2</calculatedColumnFormula>
    </tableColumn>
    <tableColumn id="4" name="x*y" dataDxfId="3">
      <calculatedColumnFormula>Table11[[#This Row],[Speed (x)]]*Table11[[#This Row],[Score (y)]]</calculatedColumnFormula>
    </tableColumn>
    <tableColumn id="5" name="x2" dataDxfId="2">
      <calculatedColumnFormula>POWER(Table11[[#This Row],[Speed (x)]],2)</calculatedColumnFormula>
    </tableColumn>
    <tableColumn id="6" name="y2" dataDxfId="1">
      <calculatedColumnFormula>POWER(Table11[[#This Row],[Score (y)]],2)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sternal@wpi.edu" TargetMode="External"/><Relationship Id="rId13" Type="http://schemas.openxmlformats.org/officeDocument/2006/relationships/hyperlink" Target="mailto:altmanjo@wpi.edu" TargetMode="External"/><Relationship Id="rId18" Type="http://schemas.openxmlformats.org/officeDocument/2006/relationships/hyperlink" Target="mailto:r_lamura@wpi.edu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mailto:hydem@wpi.edu" TargetMode="External"/><Relationship Id="rId21" Type="http://schemas.openxmlformats.org/officeDocument/2006/relationships/hyperlink" Target="mailto:vcirilav@wpi.edu" TargetMode="External"/><Relationship Id="rId7" Type="http://schemas.openxmlformats.org/officeDocument/2006/relationships/hyperlink" Target="mailto:chilann@wpi.edu" TargetMode="External"/><Relationship Id="rId12" Type="http://schemas.openxmlformats.org/officeDocument/2006/relationships/hyperlink" Target="mailto:Mntess@wpi.edu" TargetMode="External"/><Relationship Id="rId17" Type="http://schemas.openxmlformats.org/officeDocument/2006/relationships/hyperlink" Target="mailto:perrealu@wpi.edu" TargetMode="External"/><Relationship Id="rId25" Type="http://schemas.openxmlformats.org/officeDocument/2006/relationships/hyperlink" Target="mailto:trabucco@wpi.edu" TargetMode="External"/><Relationship Id="rId2" Type="http://schemas.openxmlformats.org/officeDocument/2006/relationships/hyperlink" Target="mailto:rvenkatesh@wpi.edu" TargetMode="External"/><Relationship Id="rId16" Type="http://schemas.openxmlformats.org/officeDocument/2006/relationships/hyperlink" Target="mailto:miller@wpi.edu" TargetMode="External"/><Relationship Id="rId20" Type="http://schemas.openxmlformats.org/officeDocument/2006/relationships/hyperlink" Target="mailto:losanum@gmail.com" TargetMode="External"/><Relationship Id="rId1" Type="http://schemas.openxmlformats.org/officeDocument/2006/relationships/hyperlink" Target="mailto:skumar.bme@wpi.edu" TargetMode="External"/><Relationship Id="rId6" Type="http://schemas.openxmlformats.org/officeDocument/2006/relationships/hyperlink" Target="mailto:jwallmeroth@wpi.edu" TargetMode="External"/><Relationship Id="rId11" Type="http://schemas.openxmlformats.org/officeDocument/2006/relationships/hyperlink" Target="mailto:Con4myst@gmail.com" TargetMode="External"/><Relationship Id="rId24" Type="http://schemas.openxmlformats.org/officeDocument/2006/relationships/hyperlink" Target="mailto:mperrone@wpi.edu" TargetMode="External"/><Relationship Id="rId5" Type="http://schemas.openxmlformats.org/officeDocument/2006/relationships/hyperlink" Target="mailto:clally@wpi.edu" TargetMode="External"/><Relationship Id="rId15" Type="http://schemas.openxmlformats.org/officeDocument/2006/relationships/hyperlink" Target="mailto:dc011187@wpi.edu" TargetMode="External"/><Relationship Id="rId23" Type="http://schemas.openxmlformats.org/officeDocument/2006/relationships/hyperlink" Target="mailto:cramsley@wpi.edu" TargetMode="External"/><Relationship Id="rId10" Type="http://schemas.openxmlformats.org/officeDocument/2006/relationships/hyperlink" Target="mailto:dcembree@wpi.edu" TargetMode="External"/><Relationship Id="rId19" Type="http://schemas.openxmlformats.org/officeDocument/2006/relationships/hyperlink" Target="mailto:jrstella@wpi.edu" TargetMode="External"/><Relationship Id="rId4" Type="http://schemas.openxmlformats.org/officeDocument/2006/relationships/hyperlink" Target="mailto:astroud@wpi.edu" TargetMode="External"/><Relationship Id="rId9" Type="http://schemas.openxmlformats.org/officeDocument/2006/relationships/hyperlink" Target="mailto:bladeplazma@wpi.edu" TargetMode="External"/><Relationship Id="rId14" Type="http://schemas.openxmlformats.org/officeDocument/2006/relationships/hyperlink" Target="mailto:bsecatore@wpi.edu" TargetMode="External"/><Relationship Id="rId22" Type="http://schemas.openxmlformats.org/officeDocument/2006/relationships/hyperlink" Target="mailto:adamb@wpi.edu" TargetMode="External"/><Relationship Id="rId27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selection activeCell="A2" sqref="A2:G26"/>
    </sheetView>
  </sheetViews>
  <sheetFormatPr defaultRowHeight="15"/>
  <cols>
    <col min="1" max="1" width="3.42578125" customWidth="1"/>
    <col min="2" max="2" width="26" customWidth="1"/>
    <col min="3" max="3" width="22.28515625" customWidth="1"/>
    <col min="4" max="4" width="10.85546875" customWidth="1"/>
    <col min="5" max="5" width="17.7109375" customWidth="1"/>
    <col min="6" max="6" width="5.85546875" customWidth="1"/>
    <col min="7" max="7" width="6.85546875" customWidth="1"/>
  </cols>
  <sheetData>
    <row r="1" spans="1:7">
      <c r="A1" s="7" t="s">
        <v>33</v>
      </c>
      <c r="B1" s="7" t="s">
        <v>0</v>
      </c>
      <c r="C1" s="7" t="s">
        <v>1</v>
      </c>
      <c r="D1" s="7" t="s">
        <v>21</v>
      </c>
      <c r="E1" s="7" t="s">
        <v>22</v>
      </c>
      <c r="F1" s="7" t="s">
        <v>3</v>
      </c>
      <c r="G1" s="7" t="s">
        <v>23</v>
      </c>
    </row>
    <row r="2" spans="1:7">
      <c r="A2">
        <v>1</v>
      </c>
      <c r="B2" t="s">
        <v>70</v>
      </c>
      <c r="C2" s="1" t="s">
        <v>20</v>
      </c>
      <c r="D2" s="3">
        <v>156</v>
      </c>
      <c r="E2" s="4">
        <f>516/D2</f>
        <v>3.3076923076923075</v>
      </c>
      <c r="F2">
        <f>Quiz!R2</f>
        <v>10</v>
      </c>
      <c r="G2" s="14" t="s">
        <v>24</v>
      </c>
    </row>
    <row r="3" spans="1:7">
      <c r="A3">
        <v>2</v>
      </c>
      <c r="B3" t="s">
        <v>25</v>
      </c>
      <c r="C3" s="1" t="s">
        <v>26</v>
      </c>
      <c r="D3">
        <v>128</v>
      </c>
      <c r="E3" s="4">
        <f t="shared" ref="E3:E31" si="0">516/D3</f>
        <v>4.03125</v>
      </c>
      <c r="F3">
        <f>Quiz!R3</f>
        <v>8</v>
      </c>
      <c r="G3" s="14" t="s">
        <v>27</v>
      </c>
    </row>
    <row r="4" spans="1:7">
      <c r="A4">
        <v>3</v>
      </c>
      <c r="B4" t="s">
        <v>28</v>
      </c>
      <c r="C4" s="1" t="s">
        <v>29</v>
      </c>
      <c r="D4">
        <v>123</v>
      </c>
      <c r="E4" s="4">
        <f t="shared" si="0"/>
        <v>4.1951219512195124</v>
      </c>
      <c r="F4">
        <f>Quiz!R4</f>
        <v>12</v>
      </c>
      <c r="G4" s="14" t="s">
        <v>30</v>
      </c>
    </row>
    <row r="5" spans="1:7">
      <c r="A5">
        <v>4</v>
      </c>
      <c r="B5" t="s">
        <v>32</v>
      </c>
      <c r="C5" s="1" t="s">
        <v>31</v>
      </c>
      <c r="D5">
        <v>122</v>
      </c>
      <c r="E5" s="4">
        <f t="shared" si="0"/>
        <v>4.2295081967213113</v>
      </c>
      <c r="F5">
        <f>Quiz!R5</f>
        <v>9</v>
      </c>
      <c r="G5" s="14" t="s">
        <v>34</v>
      </c>
    </row>
    <row r="6" spans="1:7">
      <c r="A6">
        <v>5</v>
      </c>
      <c r="B6" t="s">
        <v>36</v>
      </c>
      <c r="C6" s="1" t="s">
        <v>35</v>
      </c>
      <c r="D6">
        <v>135</v>
      </c>
      <c r="E6" s="4">
        <f t="shared" si="0"/>
        <v>3.8222222222222224</v>
      </c>
      <c r="F6">
        <f>Quiz!R6</f>
        <v>5</v>
      </c>
      <c r="G6" s="14" t="s">
        <v>37</v>
      </c>
    </row>
    <row r="7" spans="1:7">
      <c r="A7">
        <v>6</v>
      </c>
      <c r="B7" t="s">
        <v>38</v>
      </c>
      <c r="C7" s="1" t="s">
        <v>39</v>
      </c>
      <c r="D7">
        <v>114</v>
      </c>
      <c r="E7" s="4">
        <f t="shared" si="0"/>
        <v>4.5263157894736841</v>
      </c>
      <c r="F7">
        <f>Quiz!R7</f>
        <v>3</v>
      </c>
      <c r="G7" s="14" t="s">
        <v>24</v>
      </c>
    </row>
    <row r="8" spans="1:7">
      <c r="A8">
        <v>7</v>
      </c>
      <c r="B8" t="s">
        <v>81</v>
      </c>
      <c r="C8" s="1" t="s">
        <v>82</v>
      </c>
      <c r="D8">
        <v>157</v>
      </c>
      <c r="E8" s="4">
        <f>516/D8</f>
        <v>3.2866242038216562</v>
      </c>
      <c r="F8">
        <f>Quiz!R8</f>
        <v>6</v>
      </c>
      <c r="G8" s="14" t="s">
        <v>27</v>
      </c>
    </row>
    <row r="9" spans="1:7">
      <c r="A9">
        <v>8</v>
      </c>
      <c r="B9" t="s">
        <v>40</v>
      </c>
      <c r="C9" s="1" t="s">
        <v>41</v>
      </c>
      <c r="D9">
        <v>167</v>
      </c>
      <c r="E9" s="4">
        <f t="shared" si="0"/>
        <v>3.0898203592814371</v>
      </c>
      <c r="F9">
        <f>Quiz!R9</f>
        <v>9</v>
      </c>
      <c r="G9" s="14" t="s">
        <v>30</v>
      </c>
    </row>
    <row r="10" spans="1:7">
      <c r="A10">
        <v>9</v>
      </c>
      <c r="B10" t="s">
        <v>42</v>
      </c>
      <c r="C10" s="1" t="s">
        <v>43</v>
      </c>
      <c r="D10">
        <v>109</v>
      </c>
      <c r="E10" s="4">
        <f t="shared" si="0"/>
        <v>4.7339449541284404</v>
      </c>
      <c r="F10">
        <f>Quiz!R10</f>
        <v>8</v>
      </c>
      <c r="G10" s="14" t="s">
        <v>34</v>
      </c>
    </row>
    <row r="11" spans="1:7">
      <c r="A11">
        <v>10</v>
      </c>
      <c r="B11" t="s">
        <v>44</v>
      </c>
      <c r="C11" s="1" t="s">
        <v>45</v>
      </c>
      <c r="D11">
        <v>176</v>
      </c>
      <c r="E11" s="4">
        <f t="shared" si="0"/>
        <v>2.9318181818181817</v>
      </c>
      <c r="F11">
        <f>Quiz!R11</f>
        <v>11</v>
      </c>
      <c r="G11" s="14" t="s">
        <v>37</v>
      </c>
    </row>
    <row r="12" spans="1:7">
      <c r="A12">
        <v>11</v>
      </c>
      <c r="B12" t="s">
        <v>47</v>
      </c>
      <c r="C12" s="1" t="s">
        <v>46</v>
      </c>
      <c r="D12">
        <v>202</v>
      </c>
      <c r="E12" s="4">
        <f t="shared" si="0"/>
        <v>2.5544554455445545</v>
      </c>
      <c r="F12">
        <f>Quiz!R12</f>
        <v>11</v>
      </c>
      <c r="G12" s="14" t="s">
        <v>24</v>
      </c>
    </row>
    <row r="13" spans="1:7">
      <c r="A13">
        <v>12</v>
      </c>
      <c r="B13" t="s">
        <v>49</v>
      </c>
      <c r="C13" s="1" t="s">
        <v>48</v>
      </c>
      <c r="D13">
        <v>112</v>
      </c>
      <c r="E13" s="4">
        <f t="shared" si="0"/>
        <v>4.6071428571428568</v>
      </c>
      <c r="F13">
        <f>Quiz!R13</f>
        <v>9</v>
      </c>
      <c r="G13" s="14" t="s">
        <v>27</v>
      </c>
    </row>
    <row r="14" spans="1:7">
      <c r="A14">
        <v>13</v>
      </c>
      <c r="B14" t="s">
        <v>50</v>
      </c>
      <c r="C14" s="1" t="s">
        <v>51</v>
      </c>
      <c r="D14">
        <v>177</v>
      </c>
      <c r="E14" s="4">
        <f t="shared" si="0"/>
        <v>2.9152542372881354</v>
      </c>
      <c r="F14">
        <f>Quiz!R14</f>
        <v>9</v>
      </c>
      <c r="G14" s="14" t="s">
        <v>30</v>
      </c>
    </row>
    <row r="15" spans="1:7">
      <c r="A15">
        <v>14</v>
      </c>
      <c r="B15" t="s">
        <v>52</v>
      </c>
      <c r="C15" s="1" t="s">
        <v>53</v>
      </c>
      <c r="D15">
        <v>102</v>
      </c>
      <c r="E15" s="4">
        <f t="shared" si="0"/>
        <v>5.0588235294117645</v>
      </c>
      <c r="F15">
        <f>Quiz!R15</f>
        <v>7</v>
      </c>
      <c r="G15" s="14" t="s">
        <v>34</v>
      </c>
    </row>
    <row r="16" spans="1:7">
      <c r="A16">
        <v>15</v>
      </c>
      <c r="B16" t="s">
        <v>68</v>
      </c>
      <c r="C16" s="1" t="s">
        <v>69</v>
      </c>
      <c r="D16">
        <v>154</v>
      </c>
      <c r="E16" s="4">
        <f t="shared" si="0"/>
        <v>3.3506493506493507</v>
      </c>
      <c r="F16">
        <f>Quiz!R16</f>
        <v>5</v>
      </c>
      <c r="G16" s="14" t="s">
        <v>37</v>
      </c>
    </row>
    <row r="17" spans="1:7">
      <c r="A17">
        <v>16</v>
      </c>
      <c r="B17" t="s">
        <v>71</v>
      </c>
      <c r="C17" s="1" t="s">
        <v>72</v>
      </c>
      <c r="D17">
        <v>137</v>
      </c>
      <c r="E17" s="4">
        <f t="shared" si="0"/>
        <v>3.7664233576642334</v>
      </c>
      <c r="F17">
        <f>Quiz!R17</f>
        <v>9</v>
      </c>
      <c r="G17" s="14" t="s">
        <v>24</v>
      </c>
    </row>
    <row r="18" spans="1:7">
      <c r="A18">
        <v>17</v>
      </c>
      <c r="B18" t="s">
        <v>75</v>
      </c>
      <c r="C18" s="1" t="s">
        <v>76</v>
      </c>
      <c r="D18">
        <v>140</v>
      </c>
      <c r="E18" s="4">
        <f t="shared" si="0"/>
        <v>3.6857142857142855</v>
      </c>
      <c r="F18">
        <f>Quiz!R18</f>
        <v>7</v>
      </c>
      <c r="G18" s="14" t="s">
        <v>27</v>
      </c>
    </row>
    <row r="19" spans="1:7">
      <c r="A19">
        <v>18</v>
      </c>
      <c r="B19" t="s">
        <v>73</v>
      </c>
      <c r="C19" s="1" t="s">
        <v>74</v>
      </c>
      <c r="D19">
        <v>118</v>
      </c>
      <c r="E19" s="4">
        <f t="shared" si="0"/>
        <v>4.3728813559322033</v>
      </c>
      <c r="F19">
        <f>Quiz!R19</f>
        <v>9</v>
      </c>
      <c r="G19" s="14" t="s">
        <v>30</v>
      </c>
    </row>
    <row r="20" spans="1:7">
      <c r="A20">
        <v>19</v>
      </c>
      <c r="B20" t="s">
        <v>77</v>
      </c>
      <c r="C20" s="1" t="s">
        <v>78</v>
      </c>
      <c r="D20">
        <v>123</v>
      </c>
      <c r="E20" s="4">
        <f t="shared" si="0"/>
        <v>4.1951219512195124</v>
      </c>
      <c r="F20">
        <f>Quiz!R20</f>
        <v>10</v>
      </c>
      <c r="G20" s="14" t="s">
        <v>34</v>
      </c>
    </row>
    <row r="21" spans="1:7">
      <c r="A21">
        <v>20</v>
      </c>
      <c r="B21" t="s">
        <v>79</v>
      </c>
      <c r="C21" s="1" t="s">
        <v>80</v>
      </c>
      <c r="D21">
        <v>108</v>
      </c>
      <c r="E21" s="4">
        <f t="shared" si="0"/>
        <v>4.7777777777777777</v>
      </c>
      <c r="F21">
        <f>Quiz!R21</f>
        <v>6</v>
      </c>
      <c r="G21" s="14" t="s">
        <v>37</v>
      </c>
    </row>
    <row r="22" spans="1:7">
      <c r="A22">
        <v>21</v>
      </c>
      <c r="B22" t="s">
        <v>84</v>
      </c>
      <c r="C22" s="1" t="s">
        <v>83</v>
      </c>
      <c r="D22">
        <v>147</v>
      </c>
      <c r="E22" s="4">
        <f t="shared" si="0"/>
        <v>3.510204081632653</v>
      </c>
      <c r="F22">
        <f>Quiz!R22</f>
        <v>7</v>
      </c>
      <c r="G22" s="14" t="s">
        <v>24</v>
      </c>
    </row>
    <row r="23" spans="1:7">
      <c r="A23">
        <v>22</v>
      </c>
      <c r="B23" t="s">
        <v>87</v>
      </c>
      <c r="C23" s="1" t="s">
        <v>88</v>
      </c>
      <c r="D23">
        <v>154</v>
      </c>
      <c r="E23" s="4">
        <f t="shared" si="0"/>
        <v>3.3506493506493507</v>
      </c>
      <c r="F23">
        <f>Quiz!R23</f>
        <v>11</v>
      </c>
      <c r="G23" s="14" t="s">
        <v>27</v>
      </c>
    </row>
    <row r="24" spans="1:7">
      <c r="A24">
        <v>23</v>
      </c>
      <c r="B24" t="s">
        <v>85</v>
      </c>
      <c r="C24" s="1" t="s">
        <v>86</v>
      </c>
      <c r="D24">
        <v>106</v>
      </c>
      <c r="E24" s="4">
        <f t="shared" si="0"/>
        <v>4.867924528301887</v>
      </c>
      <c r="F24">
        <f>Quiz!R24</f>
        <v>7</v>
      </c>
      <c r="G24" s="14" t="s">
        <v>30</v>
      </c>
    </row>
    <row r="25" spans="1:7">
      <c r="A25">
        <v>24</v>
      </c>
      <c r="B25" t="s">
        <v>89</v>
      </c>
      <c r="C25" s="1" t="s">
        <v>90</v>
      </c>
      <c r="D25">
        <v>120</v>
      </c>
      <c r="E25" s="4">
        <f t="shared" si="0"/>
        <v>4.3</v>
      </c>
      <c r="F25">
        <f>Quiz!R25</f>
        <v>6</v>
      </c>
      <c r="G25" s="14" t="s">
        <v>34</v>
      </c>
    </row>
    <row r="26" spans="1:7">
      <c r="A26">
        <v>25</v>
      </c>
      <c r="B26" t="s">
        <v>91</v>
      </c>
      <c r="C26" s="1" t="s">
        <v>92</v>
      </c>
      <c r="D26">
        <v>146</v>
      </c>
      <c r="E26" s="4">
        <f t="shared" si="0"/>
        <v>3.5342465753424657</v>
      </c>
      <c r="F26">
        <f>Quiz!R26</f>
        <v>9</v>
      </c>
      <c r="G26" s="14" t="s">
        <v>37</v>
      </c>
    </row>
    <row r="28" spans="1:7">
      <c r="C28" s="1"/>
      <c r="E28" s="4"/>
    </row>
    <row r="29" spans="1:7">
      <c r="E29" s="4"/>
    </row>
    <row r="30" spans="1:7">
      <c r="E30" s="4"/>
    </row>
    <row r="31" spans="1:7">
      <c r="E31" s="4"/>
    </row>
  </sheetData>
  <hyperlinks>
    <hyperlink ref="C2" r:id="rId1" display="mailto:skumar.bme@wpi.edu"/>
    <hyperlink ref="C3" r:id="rId2" display="mailto:rvenkatesh@wpi.edu"/>
    <hyperlink ref="C4" r:id="rId3" display="mailto:hydem@wpi.edu"/>
    <hyperlink ref="C5" r:id="rId4" display="mailto:astroud@wpi.edu"/>
    <hyperlink ref="C6" r:id="rId5" display="mailto:clally@wpi.edu"/>
    <hyperlink ref="C7" r:id="rId6" display="mailto:jwallmeroth@wpi.edu"/>
    <hyperlink ref="C9" r:id="rId7" display="mailto:chilann@wpi.edu"/>
    <hyperlink ref="C10" r:id="rId8" display="mailto:jsternal@wpi.edu"/>
    <hyperlink ref="C11" r:id="rId9" display="mailto:bladeplazma@wpi.edu"/>
    <hyperlink ref="C12" r:id="rId10"/>
    <hyperlink ref="C13" r:id="rId11" display="mailto:Con4myst@gmail.com"/>
    <hyperlink ref="C14" r:id="rId12" display="mailto:Mntess@wpi.edu"/>
    <hyperlink ref="C15" r:id="rId13" display="mailto:altmanjo@wpi.edu"/>
    <hyperlink ref="C16" r:id="rId14" display="mailto:bsecatore@wpi.edu"/>
    <hyperlink ref="C17" r:id="rId15"/>
    <hyperlink ref="C19" r:id="rId16"/>
    <hyperlink ref="C18" r:id="rId17"/>
    <hyperlink ref="C20" r:id="rId18"/>
    <hyperlink ref="C21" r:id="rId19" display="mailto:jrstella@wpi.edu"/>
    <hyperlink ref="C8" r:id="rId20"/>
    <hyperlink ref="C22" r:id="rId21" display="mailto:vcirilav@wpi.edu"/>
    <hyperlink ref="C24" r:id="rId22" display="mailto:adamb@wpi.edu"/>
    <hyperlink ref="C23" r:id="rId23" display="mailto:cramsley@wpi.edu"/>
    <hyperlink ref="C25" r:id="rId24" display="mailto:mperrone@wpi.edu"/>
    <hyperlink ref="C26" r:id="rId25" display="mailto:trabucco@wpi.edu"/>
  </hyperlinks>
  <printOptions gridLines="1"/>
  <pageMargins left="0.7" right="0.7" top="0.75" bottom="0.75" header="0.3" footer="0.3"/>
  <pageSetup orientation="landscape" blackAndWhite="1" verticalDpi="0" r:id="rId26"/>
  <headerFooter>
    <oddHeader>&amp;CRaw User Data</oddHeader>
  </headerFooter>
  <tableParts count="1">
    <tablePart r:id="rId27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R26"/>
  <sheetViews>
    <sheetView workbookViewId="0">
      <selection activeCell="S20" sqref="S20"/>
    </sheetView>
  </sheetViews>
  <sheetFormatPr defaultRowHeight="15"/>
  <cols>
    <col min="1" max="1" width="4.140625" customWidth="1"/>
    <col min="2" max="2" width="25.42578125" customWidth="1"/>
    <col min="3" max="3" width="6" customWidth="1"/>
    <col min="4" max="4" width="5.28515625" customWidth="1"/>
    <col min="5" max="5" width="5.42578125" customWidth="1"/>
    <col min="6" max="6" width="5.85546875" customWidth="1"/>
    <col min="7" max="7" width="5.42578125" customWidth="1"/>
    <col min="8" max="10" width="4.5703125" customWidth="1"/>
    <col min="11" max="11" width="4.85546875" customWidth="1"/>
    <col min="12" max="12" width="4.5703125" customWidth="1"/>
    <col min="13" max="13" width="4.7109375" customWidth="1"/>
    <col min="14" max="14" width="5.28515625" customWidth="1"/>
    <col min="15" max="15" width="4.7109375" customWidth="1"/>
    <col min="16" max="16" width="4.85546875" customWidth="1"/>
    <col min="17" max="17" width="5" customWidth="1"/>
    <col min="18" max="18" width="7.5703125" customWidth="1"/>
  </cols>
  <sheetData>
    <row r="1" spans="1:18">
      <c r="A1" s="7" t="s">
        <v>33</v>
      </c>
      <c r="B1" s="7" t="s">
        <v>0</v>
      </c>
      <c r="C1" s="7" t="s">
        <v>4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s="7" t="s">
        <v>11</v>
      </c>
      <c r="K1" s="7" t="s">
        <v>12</v>
      </c>
      <c r="L1" s="7" t="s">
        <v>13</v>
      </c>
      <c r="M1" s="7" t="s">
        <v>14</v>
      </c>
      <c r="N1" s="7" t="s">
        <v>15</v>
      </c>
      <c r="O1" s="7" t="s">
        <v>16</v>
      </c>
      <c r="P1" s="7" t="s">
        <v>17</v>
      </c>
      <c r="Q1" s="7" t="s">
        <v>18</v>
      </c>
      <c r="R1" s="9" t="s">
        <v>19</v>
      </c>
    </row>
    <row r="2" spans="1:18">
      <c r="A2">
        <f>Main!A2</f>
        <v>1</v>
      </c>
      <c r="B2" t="str">
        <f>Main!B2</f>
        <v>Shravan Kumar Lakumarapu</v>
      </c>
      <c r="C2">
        <v>1</v>
      </c>
      <c r="D2">
        <v>1</v>
      </c>
      <c r="E2">
        <v>1</v>
      </c>
      <c r="F2">
        <v>0</v>
      </c>
      <c r="G2">
        <v>0</v>
      </c>
      <c r="H2">
        <v>1</v>
      </c>
      <c r="I2">
        <v>1</v>
      </c>
      <c r="J2">
        <v>1</v>
      </c>
      <c r="K2">
        <v>1</v>
      </c>
      <c r="L2">
        <v>0</v>
      </c>
      <c r="M2">
        <v>0</v>
      </c>
      <c r="N2">
        <v>1</v>
      </c>
      <c r="O2">
        <v>0</v>
      </c>
      <c r="P2">
        <v>1</v>
      </c>
      <c r="Q2">
        <v>1</v>
      </c>
      <c r="R2" s="15">
        <f>SUM(C2:Q2)</f>
        <v>10</v>
      </c>
    </row>
    <row r="3" spans="1:18">
      <c r="A3">
        <f>Main!A3</f>
        <v>2</v>
      </c>
      <c r="B3" t="str">
        <f>Main!B3</f>
        <v>Rashmi Venkatesh</v>
      </c>
      <c r="C3">
        <v>1</v>
      </c>
      <c r="D3">
        <v>1</v>
      </c>
      <c r="E3">
        <v>1</v>
      </c>
      <c r="F3">
        <v>0</v>
      </c>
      <c r="G3">
        <v>1</v>
      </c>
      <c r="H3">
        <v>0</v>
      </c>
      <c r="I3">
        <v>1</v>
      </c>
      <c r="J3">
        <v>1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 s="15">
        <f t="shared" ref="R3:R32" si="0">SUM(C3:Q3)</f>
        <v>8</v>
      </c>
    </row>
    <row r="4" spans="1:18">
      <c r="A4">
        <f>Main!A4</f>
        <v>3</v>
      </c>
      <c r="B4" t="str">
        <f>Main!B4</f>
        <v>Michael  Hyde</v>
      </c>
      <c r="C4">
        <v>1</v>
      </c>
      <c r="D4">
        <v>1</v>
      </c>
      <c r="E4">
        <v>1</v>
      </c>
      <c r="F4">
        <v>0</v>
      </c>
      <c r="G4">
        <v>1</v>
      </c>
      <c r="H4">
        <v>1</v>
      </c>
      <c r="I4">
        <v>1</v>
      </c>
      <c r="J4">
        <v>1</v>
      </c>
      <c r="K4">
        <v>1</v>
      </c>
      <c r="L4">
        <v>0</v>
      </c>
      <c r="M4">
        <v>0</v>
      </c>
      <c r="N4">
        <v>1</v>
      </c>
      <c r="O4">
        <v>1</v>
      </c>
      <c r="P4">
        <v>1</v>
      </c>
      <c r="Q4">
        <v>1</v>
      </c>
      <c r="R4" s="15">
        <f t="shared" si="0"/>
        <v>12</v>
      </c>
    </row>
    <row r="5" spans="1:18">
      <c r="A5">
        <f>Main!A5</f>
        <v>4</v>
      </c>
      <c r="B5" t="str">
        <f>Main!B5</f>
        <v>Andrew Stroud</v>
      </c>
      <c r="C5">
        <v>1</v>
      </c>
      <c r="D5">
        <v>1</v>
      </c>
      <c r="E5">
        <v>1</v>
      </c>
      <c r="F5">
        <v>0</v>
      </c>
      <c r="G5">
        <v>1</v>
      </c>
      <c r="H5">
        <v>0</v>
      </c>
      <c r="I5">
        <v>1</v>
      </c>
      <c r="J5">
        <v>1</v>
      </c>
      <c r="K5">
        <v>0</v>
      </c>
      <c r="L5">
        <v>0</v>
      </c>
      <c r="M5">
        <v>0</v>
      </c>
      <c r="N5">
        <v>1</v>
      </c>
      <c r="O5">
        <v>1</v>
      </c>
      <c r="P5">
        <v>0</v>
      </c>
      <c r="Q5">
        <v>1</v>
      </c>
      <c r="R5" s="15">
        <f t="shared" si="0"/>
        <v>9</v>
      </c>
    </row>
    <row r="6" spans="1:18">
      <c r="A6">
        <f>Main!A6</f>
        <v>5</v>
      </c>
      <c r="B6" t="str">
        <f>Main!B6</f>
        <v>Caitlin Lally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1</v>
      </c>
      <c r="J6">
        <v>1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 s="15">
        <f t="shared" si="0"/>
        <v>5</v>
      </c>
    </row>
    <row r="7" spans="1:18">
      <c r="A7">
        <f>Main!A7</f>
        <v>6</v>
      </c>
      <c r="B7" t="str">
        <f>Main!B7</f>
        <v>Johannes Wallmeroth</v>
      </c>
      <c r="C7">
        <v>0</v>
      </c>
      <c r="D7">
        <v>1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 s="15">
        <f t="shared" si="0"/>
        <v>3</v>
      </c>
    </row>
    <row r="8" spans="1:18">
      <c r="A8">
        <f>Main!A8</f>
        <v>7</v>
      </c>
      <c r="B8" t="str">
        <f>Main!B8</f>
        <v>Kathryn Bessen-Johnson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1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>
        <v>1</v>
      </c>
      <c r="Q8">
        <v>1</v>
      </c>
      <c r="R8" s="15">
        <f>SUM(C8:Q8)</f>
        <v>6</v>
      </c>
    </row>
    <row r="9" spans="1:18">
      <c r="A9">
        <f>Main!A9</f>
        <v>8</v>
      </c>
      <c r="B9" t="str">
        <f>Main!B9</f>
        <v>Chilann</v>
      </c>
      <c r="C9">
        <v>1</v>
      </c>
      <c r="D9">
        <v>0</v>
      </c>
      <c r="E9">
        <v>1</v>
      </c>
      <c r="F9">
        <v>0</v>
      </c>
      <c r="G9">
        <v>1</v>
      </c>
      <c r="H9">
        <v>1</v>
      </c>
      <c r="I9">
        <v>1</v>
      </c>
      <c r="J9">
        <v>1</v>
      </c>
      <c r="K9">
        <v>1</v>
      </c>
      <c r="L9">
        <v>0</v>
      </c>
      <c r="M9">
        <v>0</v>
      </c>
      <c r="N9">
        <v>1</v>
      </c>
      <c r="O9">
        <v>0</v>
      </c>
      <c r="P9">
        <v>1</v>
      </c>
      <c r="Q9">
        <v>0</v>
      </c>
      <c r="R9" s="15">
        <f t="shared" si="0"/>
        <v>9</v>
      </c>
    </row>
    <row r="10" spans="1:18">
      <c r="A10">
        <f>Main!A10</f>
        <v>9</v>
      </c>
      <c r="B10" t="str">
        <f>Main!B10</f>
        <v>Jack Sternal</v>
      </c>
      <c r="C10">
        <v>0</v>
      </c>
      <c r="D10">
        <v>1</v>
      </c>
      <c r="E10">
        <v>1</v>
      </c>
      <c r="F10">
        <v>0</v>
      </c>
      <c r="G10">
        <v>1</v>
      </c>
      <c r="H10">
        <v>1</v>
      </c>
      <c r="I10">
        <v>1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1</v>
      </c>
      <c r="R10" s="15">
        <f t="shared" si="0"/>
        <v>8</v>
      </c>
    </row>
    <row r="11" spans="1:18">
      <c r="A11">
        <f>Main!A11</f>
        <v>10</v>
      </c>
      <c r="B11" t="str">
        <f>Main!B11</f>
        <v>James Hopkins</v>
      </c>
      <c r="C11">
        <v>1</v>
      </c>
      <c r="D11">
        <v>1</v>
      </c>
      <c r="E11">
        <v>1</v>
      </c>
      <c r="F11">
        <v>0</v>
      </c>
      <c r="G11">
        <v>1</v>
      </c>
      <c r="H11">
        <v>1</v>
      </c>
      <c r="I11">
        <v>1</v>
      </c>
      <c r="J11">
        <v>1</v>
      </c>
      <c r="K11">
        <v>1</v>
      </c>
      <c r="L11">
        <v>0</v>
      </c>
      <c r="M11">
        <v>1</v>
      </c>
      <c r="N11">
        <v>1</v>
      </c>
      <c r="O11">
        <v>0</v>
      </c>
      <c r="P11">
        <v>0</v>
      </c>
      <c r="Q11">
        <v>1</v>
      </c>
      <c r="R11" s="15">
        <f t="shared" si="0"/>
        <v>11</v>
      </c>
    </row>
    <row r="12" spans="1:18">
      <c r="A12">
        <f>Main!A12</f>
        <v>11</v>
      </c>
      <c r="B12" t="str">
        <f>Main!B12</f>
        <v>David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0</v>
      </c>
      <c r="N12">
        <v>0</v>
      </c>
      <c r="O12">
        <v>1</v>
      </c>
      <c r="P12">
        <v>1</v>
      </c>
      <c r="Q12">
        <v>1</v>
      </c>
      <c r="R12" s="15">
        <f t="shared" si="0"/>
        <v>11</v>
      </c>
    </row>
    <row r="13" spans="1:18">
      <c r="A13">
        <f>Main!A13</f>
        <v>12</v>
      </c>
      <c r="B13" t="str">
        <f>Main!B13</f>
        <v>Nolan Barrie</v>
      </c>
      <c r="C13">
        <v>0</v>
      </c>
      <c r="D13">
        <v>1</v>
      </c>
      <c r="E13">
        <v>1</v>
      </c>
      <c r="F13">
        <v>0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0</v>
      </c>
      <c r="N13">
        <v>0</v>
      </c>
      <c r="O13">
        <v>1</v>
      </c>
      <c r="P13">
        <v>0</v>
      </c>
      <c r="Q13">
        <v>0</v>
      </c>
      <c r="R13" s="15">
        <f t="shared" si="0"/>
        <v>9</v>
      </c>
    </row>
    <row r="14" spans="1:18">
      <c r="A14">
        <f>Main!A14</f>
        <v>13</v>
      </c>
      <c r="B14" t="str">
        <f>Main!B14</f>
        <v>Matt Tessier</v>
      </c>
      <c r="C14">
        <v>1</v>
      </c>
      <c r="D14">
        <v>1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1</v>
      </c>
      <c r="L14">
        <v>1</v>
      </c>
      <c r="M14">
        <v>0</v>
      </c>
      <c r="N14">
        <v>1</v>
      </c>
      <c r="O14">
        <v>0</v>
      </c>
      <c r="P14">
        <v>1</v>
      </c>
      <c r="Q14">
        <v>1</v>
      </c>
      <c r="R14" s="15">
        <f t="shared" si="0"/>
        <v>9</v>
      </c>
    </row>
    <row r="15" spans="1:18">
      <c r="A15">
        <f>Main!A15</f>
        <v>14</v>
      </c>
      <c r="B15" t="str">
        <f>Main!B15</f>
        <v>Joel Altman</v>
      </c>
      <c r="C15">
        <v>0</v>
      </c>
      <c r="D15">
        <v>1</v>
      </c>
      <c r="E15">
        <v>1</v>
      </c>
      <c r="F15">
        <v>0</v>
      </c>
      <c r="G15">
        <v>0</v>
      </c>
      <c r="H15">
        <v>1</v>
      </c>
      <c r="I15">
        <v>0</v>
      </c>
      <c r="J15">
        <v>1</v>
      </c>
      <c r="K15">
        <v>0</v>
      </c>
      <c r="L15">
        <v>1</v>
      </c>
      <c r="M15">
        <v>0</v>
      </c>
      <c r="N15">
        <v>0</v>
      </c>
      <c r="O15">
        <v>1</v>
      </c>
      <c r="P15">
        <v>1</v>
      </c>
      <c r="Q15">
        <v>0</v>
      </c>
      <c r="R15" s="15">
        <f t="shared" si="0"/>
        <v>7</v>
      </c>
    </row>
    <row r="16" spans="1:18">
      <c r="A16">
        <f>Main!A16</f>
        <v>15</v>
      </c>
      <c r="B16" t="str">
        <f>Main!B16</f>
        <v>Brandon Secatore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1</v>
      </c>
      <c r="K16">
        <v>0</v>
      </c>
      <c r="L16">
        <v>0</v>
      </c>
      <c r="M16">
        <v>0</v>
      </c>
      <c r="N16">
        <v>1</v>
      </c>
      <c r="O16">
        <v>0</v>
      </c>
      <c r="P16">
        <v>1</v>
      </c>
      <c r="Q16">
        <v>1</v>
      </c>
      <c r="R16" s="15">
        <f t="shared" si="0"/>
        <v>5</v>
      </c>
    </row>
    <row r="17" spans="1:18">
      <c r="A17">
        <f>Main!A17</f>
        <v>16</v>
      </c>
      <c r="B17" t="str">
        <f>Main!B17</f>
        <v>DC</v>
      </c>
      <c r="C17">
        <v>0</v>
      </c>
      <c r="D17">
        <v>1</v>
      </c>
      <c r="E17">
        <v>1</v>
      </c>
      <c r="F17">
        <v>0</v>
      </c>
      <c r="G17">
        <v>1</v>
      </c>
      <c r="H17">
        <v>1</v>
      </c>
      <c r="I17">
        <v>1</v>
      </c>
      <c r="J17">
        <v>1</v>
      </c>
      <c r="K17">
        <v>1</v>
      </c>
      <c r="L17">
        <v>0</v>
      </c>
      <c r="M17">
        <v>0</v>
      </c>
      <c r="N17">
        <v>1</v>
      </c>
      <c r="O17">
        <v>0</v>
      </c>
      <c r="P17">
        <v>1</v>
      </c>
      <c r="Q17">
        <v>0</v>
      </c>
      <c r="R17" s="15">
        <f t="shared" si="0"/>
        <v>9</v>
      </c>
    </row>
    <row r="18" spans="1:18">
      <c r="A18">
        <f>Main!A18</f>
        <v>17</v>
      </c>
      <c r="B18" t="str">
        <f>Main!B18</f>
        <v>Peter Perrault</v>
      </c>
      <c r="C18">
        <v>0</v>
      </c>
      <c r="D18">
        <v>1</v>
      </c>
      <c r="E18">
        <v>1</v>
      </c>
      <c r="F18">
        <v>0</v>
      </c>
      <c r="G18">
        <v>1</v>
      </c>
      <c r="H18">
        <v>1</v>
      </c>
      <c r="I18">
        <v>1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 s="15">
        <f t="shared" si="0"/>
        <v>7</v>
      </c>
    </row>
    <row r="19" spans="1:18">
      <c r="A19">
        <f>Main!A19</f>
        <v>18</v>
      </c>
      <c r="B19" t="str">
        <f>Main!B19</f>
        <v>Steve Miller</v>
      </c>
      <c r="C19">
        <v>0</v>
      </c>
      <c r="D19">
        <v>1</v>
      </c>
      <c r="E19">
        <v>1</v>
      </c>
      <c r="F19">
        <v>0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0</v>
      </c>
      <c r="N19">
        <v>0</v>
      </c>
      <c r="O19">
        <v>0</v>
      </c>
      <c r="P19">
        <v>1</v>
      </c>
      <c r="Q19">
        <v>0</v>
      </c>
      <c r="R19" s="15">
        <f t="shared" si="0"/>
        <v>9</v>
      </c>
    </row>
    <row r="20" spans="1:18">
      <c r="A20">
        <f>Main!A20</f>
        <v>19</v>
      </c>
      <c r="B20" t="str">
        <f>Main!B20</f>
        <v>Richard LaMura</v>
      </c>
      <c r="C20">
        <v>1</v>
      </c>
      <c r="D20">
        <v>1</v>
      </c>
      <c r="E20">
        <v>1</v>
      </c>
      <c r="F20">
        <v>0</v>
      </c>
      <c r="G20">
        <v>1</v>
      </c>
      <c r="H20">
        <v>1</v>
      </c>
      <c r="I20">
        <v>1</v>
      </c>
      <c r="J20">
        <v>0</v>
      </c>
      <c r="K20">
        <v>0</v>
      </c>
      <c r="L20">
        <v>1</v>
      </c>
      <c r="M20">
        <v>1</v>
      </c>
      <c r="N20">
        <v>0</v>
      </c>
      <c r="O20">
        <v>0</v>
      </c>
      <c r="P20">
        <v>1</v>
      </c>
      <c r="Q20">
        <v>1</v>
      </c>
      <c r="R20" s="15">
        <f t="shared" si="0"/>
        <v>10</v>
      </c>
    </row>
    <row r="21" spans="1:18">
      <c r="A21">
        <f>Main!A21</f>
        <v>20</v>
      </c>
      <c r="B21" t="str">
        <f>Main!B21</f>
        <v>Joel Stella</v>
      </c>
      <c r="C21">
        <v>0</v>
      </c>
      <c r="D21">
        <v>0</v>
      </c>
      <c r="E21">
        <v>1</v>
      </c>
      <c r="F21">
        <v>0</v>
      </c>
      <c r="G21">
        <v>1</v>
      </c>
      <c r="H21">
        <v>0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1</v>
      </c>
      <c r="R21" s="15">
        <f t="shared" si="0"/>
        <v>6</v>
      </c>
    </row>
    <row r="22" spans="1:18">
      <c r="A22">
        <f>Main!A22</f>
        <v>21</v>
      </c>
      <c r="B22" t="str">
        <f>Main!B22</f>
        <v>Victoria Valencia</v>
      </c>
      <c r="C22">
        <v>1</v>
      </c>
      <c r="D22">
        <v>1</v>
      </c>
      <c r="E22">
        <v>0</v>
      </c>
      <c r="F22">
        <v>0</v>
      </c>
      <c r="G22">
        <v>1</v>
      </c>
      <c r="H22">
        <v>0</v>
      </c>
      <c r="I22">
        <v>1</v>
      </c>
      <c r="J22">
        <v>1</v>
      </c>
      <c r="K22">
        <v>0</v>
      </c>
      <c r="L22">
        <v>0</v>
      </c>
      <c r="M22">
        <v>0</v>
      </c>
      <c r="N22">
        <v>1</v>
      </c>
      <c r="O22">
        <v>0</v>
      </c>
      <c r="P22">
        <v>1</v>
      </c>
      <c r="Q22">
        <v>0</v>
      </c>
      <c r="R22" s="15">
        <f t="shared" si="0"/>
        <v>7</v>
      </c>
    </row>
    <row r="23" spans="1:18">
      <c r="A23">
        <f>Main!A23</f>
        <v>22</v>
      </c>
      <c r="B23" t="str">
        <f>Main!B23</f>
        <v>Chris Ramsley</v>
      </c>
      <c r="C23">
        <v>0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0</v>
      </c>
      <c r="N23">
        <v>0</v>
      </c>
      <c r="O23">
        <v>1</v>
      </c>
      <c r="P23">
        <v>1</v>
      </c>
      <c r="Q23">
        <v>0</v>
      </c>
      <c r="R23" s="15">
        <f t="shared" si="0"/>
        <v>11</v>
      </c>
    </row>
    <row r="24" spans="1:18">
      <c r="A24">
        <f>Main!A24</f>
        <v>23</v>
      </c>
      <c r="B24" t="str">
        <f>Main!B24</f>
        <v>Adam Belanger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1</v>
      </c>
      <c r="J24">
        <v>1</v>
      </c>
      <c r="K24">
        <v>0</v>
      </c>
      <c r="L24">
        <v>1</v>
      </c>
      <c r="M24">
        <v>1</v>
      </c>
      <c r="N24">
        <v>1</v>
      </c>
      <c r="O24">
        <v>0</v>
      </c>
      <c r="P24">
        <v>0</v>
      </c>
      <c r="Q24">
        <v>1</v>
      </c>
      <c r="R24" s="15">
        <f t="shared" si="0"/>
        <v>7</v>
      </c>
    </row>
    <row r="25" spans="1:18">
      <c r="A25">
        <f>Main!A25</f>
        <v>24</v>
      </c>
      <c r="B25" t="str">
        <f>Main!B25</f>
        <v>Matthew Perrone</v>
      </c>
      <c r="C25">
        <v>1</v>
      </c>
      <c r="D25">
        <v>0</v>
      </c>
      <c r="E25">
        <v>1</v>
      </c>
      <c r="F25">
        <v>0</v>
      </c>
      <c r="G25">
        <v>1</v>
      </c>
      <c r="H25">
        <v>0</v>
      </c>
      <c r="I25">
        <v>1</v>
      </c>
      <c r="J25">
        <v>1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 s="15">
        <f t="shared" si="0"/>
        <v>6</v>
      </c>
    </row>
    <row r="26" spans="1:18">
      <c r="A26">
        <f>Main!A26</f>
        <v>25</v>
      </c>
      <c r="B26" t="str">
        <f>Main!B26</f>
        <v>Sally Trabucco</v>
      </c>
      <c r="C26">
        <v>0</v>
      </c>
      <c r="D26">
        <v>1</v>
      </c>
      <c r="E26">
        <v>1</v>
      </c>
      <c r="F26">
        <v>0</v>
      </c>
      <c r="G26">
        <v>1</v>
      </c>
      <c r="H26">
        <v>0</v>
      </c>
      <c r="I26">
        <v>1</v>
      </c>
      <c r="J26">
        <v>1</v>
      </c>
      <c r="K26">
        <v>0</v>
      </c>
      <c r="L26">
        <v>1</v>
      </c>
      <c r="M26">
        <v>0</v>
      </c>
      <c r="N26">
        <v>1</v>
      </c>
      <c r="O26">
        <v>0</v>
      </c>
      <c r="P26">
        <v>1</v>
      </c>
      <c r="Q26">
        <v>1</v>
      </c>
      <c r="R26" s="15">
        <f t="shared" si="0"/>
        <v>9</v>
      </c>
    </row>
  </sheetData>
  <printOptions gridLines="1"/>
  <pageMargins left="0.7" right="0.7" top="0.75" bottom="0.75" header="0.3" footer="0.3"/>
  <pageSetup orientation="landscape" blackAndWhite="1" verticalDpi="0" r:id="rId1"/>
  <headerFooter>
    <oddHeader>&amp;CRaw Quiz Data</oddHead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G29" sqref="G29"/>
    </sheetView>
  </sheetViews>
  <sheetFormatPr defaultRowHeight="15"/>
  <cols>
    <col min="1" max="1" width="4.140625" customWidth="1"/>
    <col min="2" max="2" width="25.28515625" customWidth="1"/>
    <col min="3" max="3" width="21.7109375" customWidth="1"/>
    <col min="4" max="4" width="9.85546875" customWidth="1"/>
    <col min="5" max="5" width="15.85546875" customWidth="1"/>
    <col min="6" max="6" width="11.85546875" customWidth="1"/>
    <col min="7" max="7" width="9.7109375" customWidth="1"/>
    <col min="8" max="8" width="9.85546875" customWidth="1"/>
    <col min="9" max="10" width="7.140625" customWidth="1"/>
  </cols>
  <sheetData>
    <row r="1" spans="1:10">
      <c r="A1" s="7" t="s">
        <v>33</v>
      </c>
      <c r="B1" s="7" t="s">
        <v>0</v>
      </c>
      <c r="C1" s="7" t="s">
        <v>54</v>
      </c>
      <c r="D1" s="7" t="s">
        <v>55</v>
      </c>
      <c r="E1" s="7" t="s">
        <v>56</v>
      </c>
      <c r="F1" s="7" t="s">
        <v>107</v>
      </c>
      <c r="G1" s="7" t="s">
        <v>108</v>
      </c>
      <c r="H1" s="7" t="s">
        <v>109</v>
      </c>
      <c r="I1" s="7" t="s">
        <v>110</v>
      </c>
      <c r="J1" s="7" t="s">
        <v>111</v>
      </c>
    </row>
    <row r="2" spans="1:10">
      <c r="A2">
        <f>Main!A2</f>
        <v>1</v>
      </c>
      <c r="B2" t="str">
        <f>Main!B2</f>
        <v>Shravan Kumar Lakumarapu</v>
      </c>
      <c r="C2" t="s">
        <v>57</v>
      </c>
      <c r="D2" t="s">
        <v>59</v>
      </c>
      <c r="E2" s="6" t="s">
        <v>103</v>
      </c>
      <c r="F2" s="16"/>
      <c r="G2">
        <v>4</v>
      </c>
      <c r="H2">
        <v>2</v>
      </c>
      <c r="I2">
        <v>2</v>
      </c>
      <c r="J2">
        <v>3</v>
      </c>
    </row>
    <row r="3" spans="1:10">
      <c r="A3">
        <f>Main!A3</f>
        <v>2</v>
      </c>
      <c r="B3" t="str">
        <f>Main!B3</f>
        <v>Rashmi Venkatesh</v>
      </c>
      <c r="C3" t="s">
        <v>60</v>
      </c>
      <c r="D3" t="s">
        <v>59</v>
      </c>
      <c r="E3" s="6" t="s">
        <v>104</v>
      </c>
      <c r="F3" s="16"/>
      <c r="G3">
        <v>5</v>
      </c>
      <c r="H3">
        <v>2</v>
      </c>
      <c r="I3">
        <v>1</v>
      </c>
      <c r="J3">
        <v>4</v>
      </c>
    </row>
    <row r="4" spans="1:10">
      <c r="A4">
        <f>Main!A4</f>
        <v>3</v>
      </c>
      <c r="B4" t="str">
        <f>Main!B4</f>
        <v>Michael  Hyde</v>
      </c>
      <c r="C4" t="s">
        <v>61</v>
      </c>
      <c r="D4" t="s">
        <v>58</v>
      </c>
      <c r="E4" s="6" t="s">
        <v>105</v>
      </c>
      <c r="F4" s="16"/>
      <c r="G4">
        <v>1</v>
      </c>
      <c r="H4">
        <v>1</v>
      </c>
      <c r="I4">
        <v>1</v>
      </c>
      <c r="J4">
        <v>2</v>
      </c>
    </row>
    <row r="5" spans="1:10">
      <c r="A5">
        <f>Main!A5</f>
        <v>4</v>
      </c>
      <c r="B5" t="str">
        <f>Main!B5</f>
        <v>Andrew Stroud</v>
      </c>
      <c r="C5" t="s">
        <v>62</v>
      </c>
      <c r="D5" t="s">
        <v>58</v>
      </c>
      <c r="E5" s="6" t="s">
        <v>106</v>
      </c>
      <c r="F5" s="16"/>
      <c r="G5">
        <v>3</v>
      </c>
      <c r="H5">
        <v>1</v>
      </c>
      <c r="I5">
        <v>1</v>
      </c>
      <c r="J5">
        <v>3</v>
      </c>
    </row>
    <row r="6" spans="1:10">
      <c r="A6">
        <f>Main!A6</f>
        <v>5</v>
      </c>
      <c r="B6" t="str">
        <f>Main!B6</f>
        <v>Caitlin Lally</v>
      </c>
      <c r="C6" t="s">
        <v>63</v>
      </c>
      <c r="D6" t="s">
        <v>59</v>
      </c>
      <c r="E6" s="6" t="s">
        <v>104</v>
      </c>
      <c r="F6" s="16"/>
      <c r="G6">
        <v>4</v>
      </c>
      <c r="H6">
        <v>1</v>
      </c>
      <c r="I6">
        <v>1</v>
      </c>
      <c r="J6">
        <v>5</v>
      </c>
    </row>
    <row r="7" spans="1:10">
      <c r="A7">
        <f>Main!A7</f>
        <v>6</v>
      </c>
      <c r="B7" t="str">
        <f>Main!B7</f>
        <v>Johannes Wallmeroth</v>
      </c>
      <c r="F7" s="16"/>
    </row>
    <row r="8" spans="1:10">
      <c r="A8">
        <f>Main!A8</f>
        <v>7</v>
      </c>
      <c r="B8" t="str">
        <f>Main!B8</f>
        <v>Kathryn Bessen-Johnson</v>
      </c>
      <c r="C8" t="s">
        <v>99</v>
      </c>
      <c r="D8" t="s">
        <v>59</v>
      </c>
      <c r="E8" s="6" t="s">
        <v>106</v>
      </c>
      <c r="F8" s="16"/>
      <c r="G8">
        <v>4</v>
      </c>
      <c r="H8">
        <v>3</v>
      </c>
      <c r="I8">
        <v>3</v>
      </c>
      <c r="J8">
        <v>4</v>
      </c>
    </row>
    <row r="9" spans="1:10">
      <c r="A9">
        <f>Main!A9</f>
        <v>8</v>
      </c>
      <c r="B9" t="str">
        <f>Main!B9</f>
        <v>Chilann</v>
      </c>
      <c r="C9" t="s">
        <v>61</v>
      </c>
      <c r="D9" t="s">
        <v>58</v>
      </c>
      <c r="E9" s="6" t="s">
        <v>106</v>
      </c>
      <c r="F9" s="16"/>
      <c r="G9">
        <v>3</v>
      </c>
      <c r="H9">
        <v>1</v>
      </c>
      <c r="I9">
        <v>1</v>
      </c>
      <c r="J9">
        <v>3</v>
      </c>
    </row>
    <row r="10" spans="1:10">
      <c r="A10">
        <f>Main!A10</f>
        <v>9</v>
      </c>
      <c r="B10" t="str">
        <f>Main!B10</f>
        <v>Jack Sternal</v>
      </c>
      <c r="C10" t="s">
        <v>96</v>
      </c>
      <c r="D10" t="s">
        <v>58</v>
      </c>
      <c r="E10" s="6" t="s">
        <v>104</v>
      </c>
      <c r="F10" s="16"/>
      <c r="G10">
        <v>3</v>
      </c>
      <c r="H10">
        <v>1</v>
      </c>
      <c r="I10">
        <v>1</v>
      </c>
      <c r="J10">
        <v>3</v>
      </c>
    </row>
    <row r="11" spans="1:10">
      <c r="A11">
        <f>Main!A11</f>
        <v>10</v>
      </c>
      <c r="B11" t="str">
        <f>Main!B11</f>
        <v>James Hopkins</v>
      </c>
      <c r="C11" t="s">
        <v>64</v>
      </c>
      <c r="D11" t="s">
        <v>59</v>
      </c>
      <c r="E11" s="6" t="s">
        <v>104</v>
      </c>
      <c r="F11" s="16"/>
      <c r="G11">
        <v>3</v>
      </c>
      <c r="H11">
        <v>1</v>
      </c>
      <c r="I11">
        <v>1</v>
      </c>
      <c r="J11">
        <v>3</v>
      </c>
    </row>
    <row r="12" spans="1:10">
      <c r="A12">
        <f>Main!A12</f>
        <v>11</v>
      </c>
      <c r="B12" t="str">
        <f>Main!B12</f>
        <v>David</v>
      </c>
      <c r="E12" s="6"/>
      <c r="F12" s="16"/>
    </row>
    <row r="13" spans="1:10">
      <c r="A13">
        <f>Main!A13</f>
        <v>12</v>
      </c>
      <c r="B13" t="str">
        <f>Main!B13</f>
        <v>Nolan Barrie</v>
      </c>
      <c r="C13" t="s">
        <v>65</v>
      </c>
      <c r="D13" t="s">
        <v>59</v>
      </c>
      <c r="E13" s="6" t="s">
        <v>105</v>
      </c>
      <c r="F13" s="16"/>
      <c r="G13">
        <v>4</v>
      </c>
      <c r="H13">
        <v>2</v>
      </c>
      <c r="I13">
        <v>2</v>
      </c>
      <c r="J13">
        <v>4</v>
      </c>
    </row>
    <row r="14" spans="1:10">
      <c r="A14">
        <f>Main!A14</f>
        <v>13</v>
      </c>
      <c r="B14" t="str">
        <f>Main!B14</f>
        <v>Matt Tessier</v>
      </c>
      <c r="C14" t="s">
        <v>66</v>
      </c>
      <c r="D14" t="s">
        <v>59</v>
      </c>
      <c r="E14" s="6" t="s">
        <v>105</v>
      </c>
      <c r="F14" s="16"/>
      <c r="G14">
        <v>3</v>
      </c>
      <c r="H14">
        <v>2</v>
      </c>
      <c r="I14">
        <v>2</v>
      </c>
      <c r="J14">
        <v>3</v>
      </c>
    </row>
    <row r="15" spans="1:10">
      <c r="A15">
        <f>Main!A15</f>
        <v>14</v>
      </c>
      <c r="B15" t="str">
        <f>Main!B15</f>
        <v>Joel Altman</v>
      </c>
      <c r="C15" t="s">
        <v>67</v>
      </c>
      <c r="D15" t="s">
        <v>59</v>
      </c>
      <c r="E15" s="6" t="s">
        <v>105</v>
      </c>
      <c r="F15" s="16"/>
      <c r="G15">
        <v>4</v>
      </c>
      <c r="H15">
        <v>2</v>
      </c>
      <c r="I15">
        <v>1</v>
      </c>
      <c r="J15">
        <v>4</v>
      </c>
    </row>
    <row r="16" spans="1:10">
      <c r="A16">
        <f>Main!A16</f>
        <v>15</v>
      </c>
      <c r="B16" t="str">
        <f>Main!B16</f>
        <v>Brandon Secatore</v>
      </c>
      <c r="C16" t="s">
        <v>102</v>
      </c>
      <c r="D16" t="s">
        <v>59</v>
      </c>
      <c r="E16" s="6" t="s">
        <v>104</v>
      </c>
      <c r="F16" s="16"/>
      <c r="G16">
        <v>4</v>
      </c>
      <c r="H16">
        <v>3</v>
      </c>
      <c r="I16">
        <v>3</v>
      </c>
      <c r="J16">
        <v>3</v>
      </c>
    </row>
    <row r="17" spans="1:10">
      <c r="A17">
        <f>Main!A17</f>
        <v>16</v>
      </c>
      <c r="B17" t="str">
        <f>Main!B17</f>
        <v>DC</v>
      </c>
      <c r="E17" s="6"/>
      <c r="F17" s="16"/>
    </row>
    <row r="18" spans="1:10">
      <c r="A18">
        <f>Main!A18</f>
        <v>17</v>
      </c>
      <c r="B18" t="str">
        <f>Main!B18</f>
        <v>Peter Perrault</v>
      </c>
      <c r="C18" t="s">
        <v>61</v>
      </c>
      <c r="D18" t="s">
        <v>58</v>
      </c>
      <c r="E18" s="6" t="s">
        <v>106</v>
      </c>
      <c r="F18" s="16"/>
      <c r="G18">
        <v>4</v>
      </c>
      <c r="H18">
        <v>2</v>
      </c>
      <c r="I18">
        <v>1</v>
      </c>
      <c r="J18">
        <v>3</v>
      </c>
    </row>
    <row r="19" spans="1:10">
      <c r="A19">
        <f>Main!A19</f>
        <v>18</v>
      </c>
      <c r="B19" t="str">
        <f>Main!B19</f>
        <v>Steve Miller</v>
      </c>
      <c r="C19" t="s">
        <v>61</v>
      </c>
      <c r="D19" t="s">
        <v>58</v>
      </c>
      <c r="E19" s="6" t="s">
        <v>104</v>
      </c>
      <c r="F19" s="16"/>
      <c r="G19">
        <v>3</v>
      </c>
      <c r="H19">
        <v>2</v>
      </c>
      <c r="I19">
        <v>2</v>
      </c>
      <c r="J19">
        <v>3</v>
      </c>
    </row>
    <row r="20" spans="1:10">
      <c r="A20">
        <f>Main!A20</f>
        <v>19</v>
      </c>
      <c r="B20" t="str">
        <f>Main!B20</f>
        <v>Richard LaMura</v>
      </c>
      <c r="C20" t="s">
        <v>67</v>
      </c>
      <c r="D20" t="s">
        <v>59</v>
      </c>
      <c r="E20" s="6" t="s">
        <v>103</v>
      </c>
      <c r="F20" s="16"/>
      <c r="G20">
        <v>5</v>
      </c>
      <c r="H20">
        <v>1</v>
      </c>
      <c r="I20">
        <v>1</v>
      </c>
      <c r="J20">
        <v>3</v>
      </c>
    </row>
    <row r="21" spans="1:10">
      <c r="A21">
        <f>Main!A21</f>
        <v>20</v>
      </c>
      <c r="B21" t="str">
        <f>Main!B21</f>
        <v>Joel Stella</v>
      </c>
      <c r="C21" t="s">
        <v>93</v>
      </c>
      <c r="D21" t="s">
        <v>59</v>
      </c>
      <c r="E21" s="6" t="s">
        <v>103</v>
      </c>
      <c r="F21" s="16"/>
      <c r="G21">
        <v>4</v>
      </c>
      <c r="H21">
        <v>2</v>
      </c>
      <c r="I21">
        <v>2</v>
      </c>
      <c r="J21">
        <v>4</v>
      </c>
    </row>
    <row r="22" spans="1:10">
      <c r="A22">
        <f>Main!A22</f>
        <v>21</v>
      </c>
      <c r="B22" t="str">
        <f>Main!B22</f>
        <v>Victoria Valencia</v>
      </c>
      <c r="C22" t="s">
        <v>94</v>
      </c>
      <c r="D22" t="s">
        <v>59</v>
      </c>
      <c r="E22" s="6" t="s">
        <v>105</v>
      </c>
      <c r="F22" s="16"/>
      <c r="G22">
        <v>5</v>
      </c>
      <c r="H22">
        <v>1</v>
      </c>
      <c r="I22">
        <v>1</v>
      </c>
      <c r="J22">
        <v>3</v>
      </c>
    </row>
    <row r="23" spans="1:10">
      <c r="A23">
        <f>Main!A23</f>
        <v>22</v>
      </c>
      <c r="B23" t="str">
        <f>Main!B23</f>
        <v>Chris Ramsley</v>
      </c>
      <c r="C23" t="s">
        <v>95</v>
      </c>
      <c r="D23" t="s">
        <v>58</v>
      </c>
      <c r="E23" s="6" t="s">
        <v>105</v>
      </c>
      <c r="F23" s="16"/>
      <c r="G23">
        <v>2</v>
      </c>
      <c r="H23">
        <v>3</v>
      </c>
      <c r="I23">
        <v>2</v>
      </c>
      <c r="J23">
        <v>4</v>
      </c>
    </row>
    <row r="24" spans="1:10">
      <c r="A24">
        <f>Main!A24</f>
        <v>23</v>
      </c>
      <c r="B24" t="str">
        <f>Main!B24</f>
        <v>Adam Belanger</v>
      </c>
      <c r="C24" t="s">
        <v>94</v>
      </c>
      <c r="D24" t="s">
        <v>59</v>
      </c>
      <c r="E24" s="6" t="s">
        <v>104</v>
      </c>
      <c r="F24" s="16"/>
      <c r="G24">
        <v>4</v>
      </c>
      <c r="H24">
        <v>3</v>
      </c>
      <c r="I24">
        <v>3</v>
      </c>
      <c r="J24">
        <v>4</v>
      </c>
    </row>
    <row r="25" spans="1:10">
      <c r="A25">
        <f>Main!A25</f>
        <v>24</v>
      </c>
      <c r="B25" t="str">
        <f>Main!B25</f>
        <v>Matthew Perrone</v>
      </c>
      <c r="C25" t="s">
        <v>97</v>
      </c>
      <c r="D25" t="s">
        <v>59</v>
      </c>
      <c r="E25" s="6" t="s">
        <v>104</v>
      </c>
      <c r="F25" s="16"/>
      <c r="G25">
        <v>3</v>
      </c>
      <c r="H25">
        <v>2</v>
      </c>
      <c r="I25">
        <v>1</v>
      </c>
      <c r="J25">
        <v>4</v>
      </c>
    </row>
    <row r="26" spans="1:10">
      <c r="A26">
        <f>Main!A26</f>
        <v>25</v>
      </c>
      <c r="B26" t="str">
        <f>Main!B26</f>
        <v>Sally Trabucco</v>
      </c>
      <c r="C26" t="s">
        <v>98</v>
      </c>
      <c r="D26" t="s">
        <v>59</v>
      </c>
      <c r="E26" s="6" t="s">
        <v>106</v>
      </c>
      <c r="F26" s="16"/>
      <c r="G26">
        <v>5</v>
      </c>
      <c r="H26">
        <v>4</v>
      </c>
      <c r="I26">
        <v>3</v>
      </c>
      <c r="J26">
        <v>4</v>
      </c>
    </row>
    <row r="27" spans="1:10">
      <c r="F27" s="6"/>
    </row>
    <row r="28" spans="1:10">
      <c r="F28" s="6"/>
    </row>
    <row r="29" spans="1:10">
      <c r="F29" s="5"/>
    </row>
    <row r="30" spans="1:10">
      <c r="F30" s="5"/>
    </row>
    <row r="31" spans="1:10">
      <c r="F31" s="5"/>
    </row>
    <row r="32" spans="1:10">
      <c r="F32" s="5"/>
    </row>
    <row r="33" spans="6:6">
      <c r="F33" s="5"/>
    </row>
    <row r="34" spans="6:6">
      <c r="F34" s="5"/>
    </row>
    <row r="35" spans="6:6">
      <c r="F35" s="5"/>
    </row>
  </sheetData>
  <printOptions gridLines="1"/>
  <pageMargins left="0.7" right="0.7" top="0.75" bottom="0.75" header="0.3" footer="0.3"/>
  <pageSetup orientation="landscape" blackAndWhite="1" verticalDpi="0" r:id="rId1"/>
  <headerFooter>
    <oddHeader>&amp;CRaw Questionnaire Data</oddHead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E26"/>
  <sheetViews>
    <sheetView workbookViewId="0">
      <selection activeCell="C2" sqref="C2:C6"/>
    </sheetView>
  </sheetViews>
  <sheetFormatPr defaultRowHeight="15"/>
  <cols>
    <col min="1" max="1" width="4" customWidth="1"/>
    <col min="2" max="2" width="26.140625" customWidth="1"/>
    <col min="3" max="3" width="17.42578125" customWidth="1"/>
  </cols>
  <sheetData>
    <row r="1" spans="1:5">
      <c r="A1" s="7" t="str">
        <f>Main!A1</f>
        <v>#</v>
      </c>
      <c r="B1" s="7" t="str">
        <f>Main!B1</f>
        <v>Name</v>
      </c>
      <c r="C1" s="7" t="str">
        <f>Main!E1</f>
        <v>Speed (words/sec)</v>
      </c>
      <c r="D1" s="7" t="str">
        <f>Main!F1</f>
        <v>Score</v>
      </c>
      <c r="E1" s="7" t="str">
        <f>Main!G1</f>
        <v>Test</v>
      </c>
    </row>
    <row r="2" spans="1:5">
      <c r="A2">
        <f>Main!A2</f>
        <v>1</v>
      </c>
      <c r="B2" t="str">
        <f>Main!B2</f>
        <v>Shravan Kumar Lakumarapu</v>
      </c>
      <c r="C2">
        <f>Main!E2</f>
        <v>3.3076923076923075</v>
      </c>
      <c r="D2">
        <f>Main!F2</f>
        <v>10</v>
      </c>
      <c r="E2" t="str">
        <f>Main!G2</f>
        <v>A</v>
      </c>
    </row>
    <row r="3" spans="1:5">
      <c r="A3">
        <f>Main!A7</f>
        <v>6</v>
      </c>
      <c r="B3" t="str">
        <f>Main!B7</f>
        <v>Johannes Wallmeroth</v>
      </c>
      <c r="C3">
        <f>Main!E7</f>
        <v>4.5263157894736841</v>
      </c>
      <c r="D3">
        <f>Main!F7</f>
        <v>3</v>
      </c>
      <c r="E3" t="str">
        <f>Main!G7</f>
        <v>A</v>
      </c>
    </row>
    <row r="4" spans="1:5">
      <c r="A4">
        <f>Main!A12</f>
        <v>11</v>
      </c>
      <c r="B4" t="str">
        <f>Main!B12</f>
        <v>David</v>
      </c>
      <c r="C4">
        <f>Main!E12</f>
        <v>2.5544554455445545</v>
      </c>
      <c r="D4">
        <f>Main!F12</f>
        <v>11</v>
      </c>
      <c r="E4" t="str">
        <f>Main!G12</f>
        <v>A</v>
      </c>
    </row>
    <row r="5" spans="1:5">
      <c r="A5">
        <f>Main!A17</f>
        <v>16</v>
      </c>
      <c r="B5" t="str">
        <f>Main!B17</f>
        <v>DC</v>
      </c>
      <c r="C5">
        <f>Main!E17</f>
        <v>3.7664233576642334</v>
      </c>
      <c r="D5">
        <f>Main!F17</f>
        <v>9</v>
      </c>
      <c r="E5" t="str">
        <f>Main!G17</f>
        <v>A</v>
      </c>
    </row>
    <row r="6" spans="1:5">
      <c r="A6">
        <f>Main!A22</f>
        <v>21</v>
      </c>
      <c r="B6" t="str">
        <f>Main!B22</f>
        <v>Victoria Valencia</v>
      </c>
      <c r="C6">
        <f>Main!E22</f>
        <v>3.510204081632653</v>
      </c>
      <c r="D6">
        <f>Main!F22</f>
        <v>7</v>
      </c>
      <c r="E6" t="str">
        <f>Main!G22</f>
        <v>A</v>
      </c>
    </row>
    <row r="7" spans="1:5">
      <c r="A7">
        <f>Main!A3</f>
        <v>2</v>
      </c>
      <c r="B7" t="str">
        <f>Main!B3</f>
        <v>Rashmi Venkatesh</v>
      </c>
      <c r="C7">
        <f>Main!E3</f>
        <v>4.03125</v>
      </c>
      <c r="D7">
        <f>Main!F3</f>
        <v>8</v>
      </c>
      <c r="E7" t="str">
        <f>Main!G3</f>
        <v>B</v>
      </c>
    </row>
    <row r="8" spans="1:5">
      <c r="A8">
        <f>Main!A8</f>
        <v>7</v>
      </c>
      <c r="B8" t="str">
        <f>Main!B8</f>
        <v>Kathryn Bessen-Johnson</v>
      </c>
      <c r="C8">
        <f>Main!E8</f>
        <v>3.2866242038216562</v>
      </c>
      <c r="D8">
        <f>Main!F8</f>
        <v>6</v>
      </c>
      <c r="E8" t="str">
        <f>Main!G8</f>
        <v>B</v>
      </c>
    </row>
    <row r="9" spans="1:5">
      <c r="A9">
        <f>Main!A13</f>
        <v>12</v>
      </c>
      <c r="B9" t="str">
        <f>Main!B13</f>
        <v>Nolan Barrie</v>
      </c>
      <c r="C9">
        <f>Main!E13</f>
        <v>4.6071428571428568</v>
      </c>
      <c r="D9">
        <f>Main!F13</f>
        <v>9</v>
      </c>
      <c r="E9" t="str">
        <f>Main!G13</f>
        <v>B</v>
      </c>
    </row>
    <row r="10" spans="1:5">
      <c r="A10">
        <f>Main!A18</f>
        <v>17</v>
      </c>
      <c r="B10" t="str">
        <f>Main!B18</f>
        <v>Peter Perrault</v>
      </c>
      <c r="C10">
        <f>Main!E18</f>
        <v>3.6857142857142855</v>
      </c>
      <c r="D10">
        <f>Main!F18</f>
        <v>7</v>
      </c>
      <c r="E10" t="str">
        <f>Main!G18</f>
        <v>B</v>
      </c>
    </row>
    <row r="11" spans="1:5">
      <c r="A11">
        <f>Main!A23</f>
        <v>22</v>
      </c>
      <c r="B11" t="str">
        <f>Main!B23</f>
        <v>Chris Ramsley</v>
      </c>
      <c r="C11">
        <f>Main!E23</f>
        <v>3.3506493506493507</v>
      </c>
      <c r="D11">
        <f>Main!F23</f>
        <v>11</v>
      </c>
      <c r="E11" t="str">
        <f>Main!G23</f>
        <v>B</v>
      </c>
    </row>
    <row r="12" spans="1:5">
      <c r="A12">
        <f>Main!A4</f>
        <v>3</v>
      </c>
      <c r="B12" t="str">
        <f>Main!B4</f>
        <v>Michael  Hyde</v>
      </c>
      <c r="C12">
        <f>Main!E4</f>
        <v>4.1951219512195124</v>
      </c>
      <c r="D12">
        <f>Main!F4</f>
        <v>12</v>
      </c>
      <c r="E12" t="str">
        <f>Main!G4</f>
        <v>C</v>
      </c>
    </row>
    <row r="13" spans="1:5">
      <c r="A13">
        <f>Main!A9</f>
        <v>8</v>
      </c>
      <c r="B13" t="str">
        <f>Main!B9</f>
        <v>Chilann</v>
      </c>
      <c r="C13">
        <f>Main!E9</f>
        <v>3.0898203592814371</v>
      </c>
      <c r="D13">
        <f>Main!F9</f>
        <v>9</v>
      </c>
      <c r="E13" t="str">
        <f>Main!G9</f>
        <v>C</v>
      </c>
    </row>
    <row r="14" spans="1:5">
      <c r="A14">
        <f>Main!A14</f>
        <v>13</v>
      </c>
      <c r="B14" t="str">
        <f>Main!B14</f>
        <v>Matt Tessier</v>
      </c>
      <c r="C14">
        <f>Main!E14</f>
        <v>2.9152542372881354</v>
      </c>
      <c r="D14">
        <f>Main!F14</f>
        <v>9</v>
      </c>
      <c r="E14" t="str">
        <f>Main!G14</f>
        <v>C</v>
      </c>
    </row>
    <row r="15" spans="1:5">
      <c r="A15">
        <f>Main!A19</f>
        <v>18</v>
      </c>
      <c r="B15" t="str">
        <f>Main!B19</f>
        <v>Steve Miller</v>
      </c>
      <c r="C15">
        <f>Main!E19</f>
        <v>4.3728813559322033</v>
      </c>
      <c r="D15">
        <f>Main!F19</f>
        <v>9</v>
      </c>
      <c r="E15" t="str">
        <f>Main!G19</f>
        <v>C</v>
      </c>
    </row>
    <row r="16" spans="1:5">
      <c r="A16">
        <f>Main!A24</f>
        <v>23</v>
      </c>
      <c r="B16" t="str">
        <f>Main!B24</f>
        <v>Adam Belanger</v>
      </c>
      <c r="C16">
        <f>Main!E24</f>
        <v>4.867924528301887</v>
      </c>
      <c r="D16">
        <f>Main!F24</f>
        <v>7</v>
      </c>
      <c r="E16" t="str">
        <f>Main!G24</f>
        <v>C</v>
      </c>
    </row>
    <row r="17" spans="1:5">
      <c r="A17">
        <f>Main!A5</f>
        <v>4</v>
      </c>
      <c r="B17" t="str">
        <f>Main!B5</f>
        <v>Andrew Stroud</v>
      </c>
      <c r="C17">
        <f>Main!E5</f>
        <v>4.2295081967213113</v>
      </c>
      <c r="D17">
        <f>Main!F5</f>
        <v>9</v>
      </c>
      <c r="E17" t="str">
        <f>Main!G5</f>
        <v>D</v>
      </c>
    </row>
    <row r="18" spans="1:5">
      <c r="A18">
        <f>Main!A10</f>
        <v>9</v>
      </c>
      <c r="B18" t="str">
        <f>Main!B10</f>
        <v>Jack Sternal</v>
      </c>
      <c r="C18">
        <f>Main!E10</f>
        <v>4.7339449541284404</v>
      </c>
      <c r="D18">
        <f>Main!F10</f>
        <v>8</v>
      </c>
      <c r="E18" t="str">
        <f>Main!G10</f>
        <v>D</v>
      </c>
    </row>
    <row r="19" spans="1:5">
      <c r="A19">
        <f>Main!A15</f>
        <v>14</v>
      </c>
      <c r="B19" t="str">
        <f>Main!B15</f>
        <v>Joel Altman</v>
      </c>
      <c r="C19">
        <f>Main!E15</f>
        <v>5.0588235294117645</v>
      </c>
      <c r="D19">
        <f>Main!F15</f>
        <v>7</v>
      </c>
      <c r="E19" t="str">
        <f>Main!G15</f>
        <v>D</v>
      </c>
    </row>
    <row r="20" spans="1:5">
      <c r="A20">
        <f>Main!A20</f>
        <v>19</v>
      </c>
      <c r="B20" t="str">
        <f>Main!B20</f>
        <v>Richard LaMura</v>
      </c>
      <c r="C20">
        <f>Main!E20</f>
        <v>4.1951219512195124</v>
      </c>
      <c r="D20">
        <f>Main!F20</f>
        <v>10</v>
      </c>
      <c r="E20" t="str">
        <f>Main!G20</f>
        <v>D</v>
      </c>
    </row>
    <row r="21" spans="1:5">
      <c r="A21">
        <f>Main!A25</f>
        <v>24</v>
      </c>
      <c r="B21" t="str">
        <f>Main!B25</f>
        <v>Matthew Perrone</v>
      </c>
      <c r="C21">
        <f>Main!E25</f>
        <v>4.3</v>
      </c>
      <c r="D21">
        <f>Main!F25</f>
        <v>6</v>
      </c>
      <c r="E21" t="str">
        <f>Main!G25</f>
        <v>D</v>
      </c>
    </row>
    <row r="22" spans="1:5">
      <c r="A22">
        <f>Main!A6</f>
        <v>5</v>
      </c>
      <c r="B22" t="str">
        <f>Main!B6</f>
        <v>Caitlin Lally</v>
      </c>
      <c r="C22">
        <f>Main!E6</f>
        <v>3.8222222222222224</v>
      </c>
      <c r="D22">
        <f>Main!F6</f>
        <v>5</v>
      </c>
      <c r="E22" t="str">
        <f>Main!G6</f>
        <v>E</v>
      </c>
    </row>
    <row r="23" spans="1:5">
      <c r="A23">
        <f>Main!A11</f>
        <v>10</v>
      </c>
      <c r="B23" t="str">
        <f>Main!B11</f>
        <v>James Hopkins</v>
      </c>
      <c r="C23">
        <f>Main!E11</f>
        <v>2.9318181818181817</v>
      </c>
      <c r="D23">
        <f>Main!F11</f>
        <v>11</v>
      </c>
      <c r="E23" t="str">
        <f>Main!G11</f>
        <v>E</v>
      </c>
    </row>
    <row r="24" spans="1:5">
      <c r="A24">
        <f>Main!A16</f>
        <v>15</v>
      </c>
      <c r="B24" t="str">
        <f>Main!B16</f>
        <v>Brandon Secatore</v>
      </c>
      <c r="C24">
        <f>Main!E16</f>
        <v>3.3506493506493507</v>
      </c>
      <c r="D24">
        <f>Main!F16</f>
        <v>5</v>
      </c>
      <c r="E24" t="str">
        <f>Main!G16</f>
        <v>E</v>
      </c>
    </row>
    <row r="25" spans="1:5">
      <c r="A25">
        <f>Main!A21</f>
        <v>20</v>
      </c>
      <c r="B25" t="str">
        <f>Main!B21</f>
        <v>Joel Stella</v>
      </c>
      <c r="C25">
        <f>Main!E21</f>
        <v>4.7777777777777777</v>
      </c>
      <c r="D25">
        <f>Main!F21</f>
        <v>6</v>
      </c>
      <c r="E25" t="str">
        <f>Main!G21</f>
        <v>E</v>
      </c>
    </row>
    <row r="26" spans="1:5">
      <c r="A26">
        <f>Main!A26</f>
        <v>25</v>
      </c>
      <c r="B26" t="str">
        <f>Main!B26</f>
        <v>Sally Trabucco</v>
      </c>
      <c r="C26">
        <f>Main!E26</f>
        <v>3.5342465753424657</v>
      </c>
      <c r="D26">
        <f>Main!F26</f>
        <v>9</v>
      </c>
      <c r="E26" t="str">
        <f>Main!G26</f>
        <v>E</v>
      </c>
    </row>
  </sheetData>
  <sortState ref="A2:E6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33"/>
  <sheetViews>
    <sheetView workbookViewId="0">
      <selection activeCell="G29" sqref="G29"/>
    </sheetView>
  </sheetViews>
  <sheetFormatPr defaultRowHeight="15"/>
  <cols>
    <col min="1" max="1" width="3.85546875" customWidth="1"/>
    <col min="2" max="2" width="6.140625" customWidth="1"/>
    <col min="3" max="3" width="6.5703125" customWidth="1"/>
    <col min="4" max="4" width="5" customWidth="1"/>
    <col min="11" max="11" width="11.85546875" customWidth="1"/>
    <col min="14" max="14" width="11.42578125" customWidth="1"/>
  </cols>
  <sheetData>
    <row r="1" spans="1:4">
      <c r="A1" t="str">
        <f>ByTest!A1</f>
        <v>#</v>
      </c>
      <c r="B1" t="str">
        <f>ByTest!C1</f>
        <v>Speed (words/sec)</v>
      </c>
      <c r="C1" t="str">
        <f>ByTest!D1</f>
        <v>Score</v>
      </c>
      <c r="D1" t="str">
        <f>ByTest!E1</f>
        <v>Test</v>
      </c>
    </row>
    <row r="2" spans="1:4">
      <c r="A2">
        <f>ByTest!A4</f>
        <v>11</v>
      </c>
      <c r="B2">
        <f>ByTest!C4</f>
        <v>2.5544554455445545</v>
      </c>
      <c r="C2">
        <f>ByTest!D4</f>
        <v>11</v>
      </c>
      <c r="D2">
        <v>1</v>
      </c>
    </row>
    <row r="3" spans="1:4">
      <c r="A3">
        <f>ByTest!A2</f>
        <v>1</v>
      </c>
      <c r="B3">
        <f>ByTest!C2</f>
        <v>3.3076923076923075</v>
      </c>
      <c r="C3">
        <f>ByTest!D2</f>
        <v>10</v>
      </c>
      <c r="D3">
        <v>1</v>
      </c>
    </row>
    <row r="4" spans="1:4">
      <c r="A4">
        <f>ByTest!A6</f>
        <v>21</v>
      </c>
      <c r="B4">
        <f>ByTest!C6</f>
        <v>3.510204081632653</v>
      </c>
      <c r="C4">
        <f>ByTest!D6</f>
        <v>7</v>
      </c>
      <c r="D4">
        <v>1</v>
      </c>
    </row>
    <row r="5" spans="1:4">
      <c r="A5">
        <f>ByTest!A5</f>
        <v>16</v>
      </c>
      <c r="B5">
        <f>ByTest!C5</f>
        <v>3.7664233576642334</v>
      </c>
      <c r="C5">
        <f>ByTest!D5</f>
        <v>9</v>
      </c>
      <c r="D5">
        <v>1</v>
      </c>
    </row>
    <row r="6" spans="1:4">
      <c r="A6">
        <f>ByTest!A3</f>
        <v>6</v>
      </c>
      <c r="B6">
        <f>ByTest!C3</f>
        <v>4.5263157894736841</v>
      </c>
      <c r="C6">
        <f>ByTest!D3</f>
        <v>3</v>
      </c>
      <c r="D6">
        <v>1</v>
      </c>
    </row>
    <row r="7" spans="1:4">
      <c r="A7">
        <f>ByTest!A8</f>
        <v>7</v>
      </c>
      <c r="B7">
        <f>ByTest!C8</f>
        <v>3.2866242038216562</v>
      </c>
      <c r="C7">
        <f>ByTest!D8</f>
        <v>6</v>
      </c>
      <c r="D7">
        <v>2</v>
      </c>
    </row>
    <row r="8" spans="1:4">
      <c r="A8">
        <f>ByTest!A11</f>
        <v>22</v>
      </c>
      <c r="B8">
        <f>ByTest!C11</f>
        <v>3.3506493506493507</v>
      </c>
      <c r="C8">
        <f>ByTest!D11</f>
        <v>11</v>
      </c>
      <c r="D8">
        <v>2</v>
      </c>
    </row>
    <row r="9" spans="1:4">
      <c r="A9">
        <f>ByTest!A10</f>
        <v>17</v>
      </c>
      <c r="B9">
        <f>ByTest!C10</f>
        <v>3.6857142857142855</v>
      </c>
      <c r="C9">
        <f>ByTest!D10</f>
        <v>7</v>
      </c>
      <c r="D9">
        <v>2</v>
      </c>
    </row>
    <row r="10" spans="1:4">
      <c r="A10">
        <f>ByTest!A7</f>
        <v>2</v>
      </c>
      <c r="B10">
        <f>ByTest!C7</f>
        <v>4.03125</v>
      </c>
      <c r="C10">
        <f>ByTest!D7</f>
        <v>8</v>
      </c>
      <c r="D10">
        <v>2</v>
      </c>
    </row>
    <row r="11" spans="1:4">
      <c r="A11">
        <f>ByTest!A9</f>
        <v>12</v>
      </c>
      <c r="B11">
        <f>ByTest!C9</f>
        <v>4.6071428571428568</v>
      </c>
      <c r="C11">
        <f>ByTest!D9</f>
        <v>9</v>
      </c>
      <c r="D11">
        <v>2</v>
      </c>
    </row>
    <row r="12" spans="1:4">
      <c r="A12">
        <f>ByTest!A14</f>
        <v>13</v>
      </c>
      <c r="B12">
        <f>ByTest!C14</f>
        <v>2.9152542372881354</v>
      </c>
      <c r="C12">
        <f>ByTest!D14</f>
        <v>9</v>
      </c>
      <c r="D12">
        <v>3</v>
      </c>
    </row>
    <row r="13" spans="1:4">
      <c r="A13">
        <f>ByTest!A13</f>
        <v>8</v>
      </c>
      <c r="B13">
        <f>ByTest!C13</f>
        <v>3.0898203592814371</v>
      </c>
      <c r="C13">
        <f>ByTest!D13</f>
        <v>9</v>
      </c>
      <c r="D13">
        <v>3</v>
      </c>
    </row>
    <row r="14" spans="1:4">
      <c r="A14">
        <f>ByTest!A12</f>
        <v>3</v>
      </c>
      <c r="B14">
        <f>ByTest!C12</f>
        <v>4.1951219512195124</v>
      </c>
      <c r="C14">
        <f>ByTest!D12</f>
        <v>12</v>
      </c>
      <c r="D14">
        <v>3</v>
      </c>
    </row>
    <row r="15" spans="1:4">
      <c r="A15">
        <f>ByTest!A15</f>
        <v>18</v>
      </c>
      <c r="B15">
        <f>ByTest!C15</f>
        <v>4.3728813559322033</v>
      </c>
      <c r="C15">
        <f>ByTest!D15</f>
        <v>9</v>
      </c>
      <c r="D15">
        <v>3</v>
      </c>
    </row>
    <row r="16" spans="1:4">
      <c r="A16">
        <f>ByTest!A16</f>
        <v>23</v>
      </c>
      <c r="B16">
        <f>ByTest!C16</f>
        <v>4.867924528301887</v>
      </c>
      <c r="C16">
        <f>ByTest!D16</f>
        <v>7</v>
      </c>
      <c r="D16">
        <v>3</v>
      </c>
    </row>
    <row r="17" spans="1:14">
      <c r="A17">
        <f>ByTest!A20</f>
        <v>19</v>
      </c>
      <c r="B17">
        <f>ByTest!C20</f>
        <v>4.1951219512195124</v>
      </c>
      <c r="C17">
        <f>ByTest!D20</f>
        <v>10</v>
      </c>
      <c r="D17">
        <v>4</v>
      </c>
    </row>
    <row r="18" spans="1:14">
      <c r="A18">
        <f>ByTest!A17</f>
        <v>4</v>
      </c>
      <c r="B18">
        <f>ByTest!C17</f>
        <v>4.2295081967213113</v>
      </c>
      <c r="C18">
        <f>ByTest!D17</f>
        <v>9</v>
      </c>
      <c r="D18">
        <v>4</v>
      </c>
    </row>
    <row r="19" spans="1:14">
      <c r="A19">
        <f>ByTest!A21</f>
        <v>24</v>
      </c>
      <c r="B19">
        <f>ByTest!C21</f>
        <v>4.3</v>
      </c>
      <c r="C19">
        <f>ByTest!D21</f>
        <v>6</v>
      </c>
      <c r="D19">
        <v>4</v>
      </c>
    </row>
    <row r="20" spans="1:14">
      <c r="A20">
        <f>ByTest!A18</f>
        <v>9</v>
      </c>
      <c r="B20">
        <f>ByTest!C18</f>
        <v>4.7339449541284404</v>
      </c>
      <c r="C20">
        <f>ByTest!D18</f>
        <v>8</v>
      </c>
      <c r="D20">
        <v>4</v>
      </c>
    </row>
    <row r="21" spans="1:14">
      <c r="A21">
        <f>ByTest!A19</f>
        <v>14</v>
      </c>
      <c r="B21">
        <f>ByTest!C19</f>
        <v>5.0588235294117645</v>
      </c>
      <c r="C21">
        <f>ByTest!D19</f>
        <v>7</v>
      </c>
      <c r="D21">
        <v>4</v>
      </c>
    </row>
    <row r="22" spans="1:14">
      <c r="A22">
        <f>ByTest!A23</f>
        <v>10</v>
      </c>
      <c r="B22">
        <f>ByTest!C23</f>
        <v>2.9318181818181817</v>
      </c>
      <c r="C22">
        <f>ByTest!D23</f>
        <v>11</v>
      </c>
      <c r="D22">
        <v>5</v>
      </c>
    </row>
    <row r="23" spans="1:14">
      <c r="A23">
        <f>ByTest!A24</f>
        <v>15</v>
      </c>
      <c r="B23">
        <f>ByTest!C24</f>
        <v>3.3506493506493507</v>
      </c>
      <c r="C23">
        <f>ByTest!D24</f>
        <v>5</v>
      </c>
      <c r="D23">
        <v>5</v>
      </c>
    </row>
    <row r="24" spans="1:14">
      <c r="A24">
        <f>ByTest!A26</f>
        <v>25</v>
      </c>
      <c r="B24">
        <f>ByTest!C26</f>
        <v>3.5342465753424657</v>
      </c>
      <c r="C24">
        <f>ByTest!D26</f>
        <v>9</v>
      </c>
      <c r="D24">
        <v>5</v>
      </c>
    </row>
    <row r="25" spans="1:14">
      <c r="A25">
        <f>ByTest!A22</f>
        <v>5</v>
      </c>
      <c r="B25">
        <f>ByTest!C22</f>
        <v>3.8222222222222224</v>
      </c>
      <c r="C25">
        <f>ByTest!D22</f>
        <v>5</v>
      </c>
      <c r="D25">
        <v>5</v>
      </c>
    </row>
    <row r="26" spans="1:14">
      <c r="A26">
        <f>ByTest!A25</f>
        <v>20</v>
      </c>
      <c r="B26">
        <f>ByTest!C25</f>
        <v>4.7777777777777777</v>
      </c>
      <c r="C26">
        <f>ByTest!D25</f>
        <v>6</v>
      </c>
      <c r="D26">
        <v>5</v>
      </c>
    </row>
    <row r="28" spans="1:14">
      <c r="A28" s="7" t="s">
        <v>100</v>
      </c>
      <c r="B28" s="7" t="s">
        <v>2</v>
      </c>
      <c r="C28" s="7" t="s">
        <v>3</v>
      </c>
      <c r="D28" s="7" t="s">
        <v>23</v>
      </c>
      <c r="E28" s="7"/>
      <c r="F28" s="7" t="s">
        <v>101</v>
      </c>
      <c r="G28" s="7" t="s">
        <v>2</v>
      </c>
      <c r="H28" s="7" t="s">
        <v>3</v>
      </c>
      <c r="I28" s="7" t="s">
        <v>23</v>
      </c>
      <c r="K28" s="7"/>
      <c r="L28" s="7"/>
      <c r="M28" s="7"/>
      <c r="N28" s="7"/>
    </row>
    <row r="29" spans="1:14">
      <c r="B29">
        <f>AVERAGE(B2:B6)</f>
        <v>3.5330181964014864</v>
      </c>
      <c r="C29">
        <f>AVERAGE(C2:C6)</f>
        <v>8</v>
      </c>
      <c r="D29" t="s">
        <v>24</v>
      </c>
      <c r="G29">
        <f>STDEV(B2:B6)</f>
        <v>0.71589024560805992</v>
      </c>
      <c r="H29">
        <f>STDEV(C2:C6)</f>
        <v>3.1622776601683795</v>
      </c>
      <c r="I29" t="s">
        <v>24</v>
      </c>
    </row>
    <row r="30" spans="1:14">
      <c r="B30">
        <f>AVERAGE(B7:B11)</f>
        <v>3.7922761394656299</v>
      </c>
      <c r="C30">
        <f>AVERAGE(C7:C11)</f>
        <v>8.1999999999999993</v>
      </c>
      <c r="D30" t="s">
        <v>27</v>
      </c>
      <c r="G30">
        <f>STDEV(B7:B11)</f>
        <v>0.54387264200645891</v>
      </c>
      <c r="H30">
        <f t="shared" ref="H30:H33" si="0">STDEV(C3:C7)</f>
        <v>2.7386127875258306</v>
      </c>
      <c r="I30" t="s">
        <v>27</v>
      </c>
    </row>
    <row r="31" spans="1:14">
      <c r="B31">
        <f>AVERAGE(B12:B16)</f>
        <v>3.8882004864046351</v>
      </c>
      <c r="C31">
        <f>AVERAGE(C12:C16)</f>
        <v>9.1999999999999993</v>
      </c>
      <c r="D31" t="s">
        <v>30</v>
      </c>
      <c r="G31">
        <f>STDEV(B12:B16)</f>
        <v>0.84749789972847389</v>
      </c>
      <c r="H31">
        <f t="shared" si="0"/>
        <v>3.0331501776206209</v>
      </c>
      <c r="I31" t="s">
        <v>30</v>
      </c>
    </row>
    <row r="32" spans="1:14">
      <c r="B32">
        <f>AVERAGE(B17:B21)</f>
        <v>4.5034797262962059</v>
      </c>
      <c r="C32">
        <f>AVERAGE(C17:C21)</f>
        <v>8</v>
      </c>
      <c r="D32" t="s">
        <v>34</v>
      </c>
      <c r="G32">
        <f>STDEV(B17:B21)</f>
        <v>0.37850689438239826</v>
      </c>
      <c r="H32">
        <f t="shared" si="0"/>
        <v>3.0331501776206209</v>
      </c>
      <c r="I32" t="s">
        <v>34</v>
      </c>
    </row>
    <row r="33" spans="2:9">
      <c r="B33">
        <f>AVERAGE(B22:B26)</f>
        <v>3.6833428215619994</v>
      </c>
      <c r="C33">
        <f>AVERAGE(C22:C26)</f>
        <v>7.2</v>
      </c>
      <c r="D33" t="s">
        <v>37</v>
      </c>
      <c r="G33">
        <f>STDEV(B22:B26)</f>
        <v>0.69187774962082427</v>
      </c>
      <c r="H33">
        <f t="shared" si="0"/>
        <v>2.9154759474226504</v>
      </c>
      <c r="I33" t="s">
        <v>37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1"/>
  <sheetViews>
    <sheetView workbookViewId="0">
      <selection activeCell="A21" sqref="A21:G30"/>
    </sheetView>
  </sheetViews>
  <sheetFormatPr defaultRowHeight="15"/>
  <cols>
    <col min="1" max="1" width="15.140625" customWidth="1"/>
    <col min="2" max="2" width="15" customWidth="1"/>
    <col min="3" max="3" width="18.85546875" customWidth="1"/>
    <col min="4" max="4" width="15.85546875" customWidth="1"/>
    <col min="5" max="5" width="14.28515625" customWidth="1"/>
    <col min="6" max="6" width="21.85546875" customWidth="1"/>
    <col min="7" max="7" width="8.140625" customWidth="1"/>
    <col min="8" max="8" width="17.140625" customWidth="1"/>
    <col min="9" max="9" width="10.85546875" customWidth="1"/>
    <col min="10" max="10" width="22.140625" customWidth="1"/>
    <col min="11" max="11" width="12.7109375" customWidth="1"/>
    <col min="12" max="12" width="18.5703125" customWidth="1"/>
    <col min="13" max="13" width="13.42578125" customWidth="1"/>
  </cols>
  <sheetData>
    <row r="1" spans="1:6" ht="23.25">
      <c r="B1" s="21" t="s">
        <v>129</v>
      </c>
    </row>
    <row r="3" spans="1:6">
      <c r="A3" s="19" t="s">
        <v>126</v>
      </c>
      <c r="B3" s="20" t="s">
        <v>120</v>
      </c>
      <c r="C3" s="20" t="s">
        <v>118</v>
      </c>
      <c r="D3" s="20" t="s">
        <v>119</v>
      </c>
    </row>
    <row r="4" spans="1:6">
      <c r="A4" s="10" t="s">
        <v>112</v>
      </c>
      <c r="B4" s="11">
        <v>0.4</v>
      </c>
      <c r="C4" s="11">
        <v>0.4</v>
      </c>
      <c r="D4" s="11">
        <v>0.2</v>
      </c>
    </row>
    <row r="5" spans="1:6">
      <c r="A5" s="10" t="s">
        <v>113</v>
      </c>
      <c r="B5" s="11">
        <v>0.4</v>
      </c>
      <c r="C5" s="11">
        <v>0.4</v>
      </c>
      <c r="D5" s="11">
        <v>0.2</v>
      </c>
    </row>
    <row r="6" spans="1:6">
      <c r="A6" s="10" t="s">
        <v>114</v>
      </c>
      <c r="B6" s="11">
        <v>0.4</v>
      </c>
      <c r="C6" s="11">
        <v>0.4</v>
      </c>
      <c r="D6" s="11">
        <v>0.2</v>
      </c>
    </row>
    <row r="7" spans="1:6">
      <c r="A7" s="10" t="s">
        <v>115</v>
      </c>
      <c r="B7" s="11">
        <v>0</v>
      </c>
      <c r="C7" s="11">
        <v>0.6</v>
      </c>
      <c r="D7" s="11">
        <v>0.4</v>
      </c>
    </row>
    <row r="8" spans="1:6">
      <c r="A8" s="10" t="s">
        <v>116</v>
      </c>
      <c r="B8" s="11">
        <v>0.2</v>
      </c>
      <c r="C8" s="11">
        <v>0.6</v>
      </c>
      <c r="D8" s="11">
        <v>0.2</v>
      </c>
    </row>
    <row r="9" spans="1:6" ht="15.75" thickBot="1">
      <c r="A9" s="17" t="s">
        <v>19</v>
      </c>
      <c r="B9" s="18">
        <v>0.32</v>
      </c>
      <c r="C9" s="18">
        <v>0.44</v>
      </c>
      <c r="D9" s="18">
        <v>0.24</v>
      </c>
    </row>
    <row r="10" spans="1:6" ht="15.75" thickTop="1">
      <c r="A10" s="8" t="s">
        <v>117</v>
      </c>
    </row>
    <row r="12" spans="1:6">
      <c r="A12" s="7" t="s">
        <v>125</v>
      </c>
      <c r="B12" s="20" t="s">
        <v>124</v>
      </c>
      <c r="C12" s="20" t="s">
        <v>121</v>
      </c>
      <c r="D12" s="20" t="s">
        <v>123</v>
      </c>
    </row>
    <row r="13" spans="1:6">
      <c r="A13" s="10" t="s">
        <v>112</v>
      </c>
      <c r="B13" s="11">
        <v>0.2</v>
      </c>
      <c r="C13" s="11">
        <v>0.4</v>
      </c>
      <c r="D13" s="11">
        <v>0.4</v>
      </c>
      <c r="F13" t="s">
        <v>127</v>
      </c>
    </row>
    <row r="14" spans="1:6">
      <c r="A14" s="10" t="s">
        <v>113</v>
      </c>
      <c r="B14" s="11">
        <v>0</v>
      </c>
      <c r="C14" s="11">
        <v>0.8</v>
      </c>
      <c r="D14" s="11">
        <v>0.2</v>
      </c>
    </row>
    <row r="15" spans="1:6">
      <c r="A15" s="10" t="s">
        <v>114</v>
      </c>
      <c r="B15" s="11">
        <v>0</v>
      </c>
      <c r="C15" s="11">
        <v>0.8</v>
      </c>
      <c r="D15" s="11">
        <v>0.2</v>
      </c>
    </row>
    <row r="16" spans="1:6">
      <c r="A16" s="10" t="s">
        <v>115</v>
      </c>
      <c r="B16" s="11">
        <v>0</v>
      </c>
      <c r="C16" s="11">
        <v>0.8</v>
      </c>
      <c r="D16" s="11">
        <v>0.2</v>
      </c>
    </row>
    <row r="17" spans="1:4">
      <c r="A17" s="10" t="s">
        <v>116</v>
      </c>
      <c r="B17" s="11">
        <v>0.4</v>
      </c>
      <c r="C17" s="11">
        <v>0.4</v>
      </c>
      <c r="D17" s="11">
        <v>0.2</v>
      </c>
    </row>
    <row r="18" spans="1:4" ht="15.75" thickBot="1">
      <c r="A18" s="17" t="s">
        <v>19</v>
      </c>
      <c r="B18" s="18">
        <v>0.12</v>
      </c>
      <c r="C18" s="18">
        <v>0.64</v>
      </c>
      <c r="D18" s="18">
        <v>0.24</v>
      </c>
    </row>
    <row r="19" spans="1:4" ht="15.75" thickTop="1">
      <c r="A19" s="8" t="s">
        <v>122</v>
      </c>
      <c r="B19" s="8"/>
    </row>
    <row r="21" spans="1:4" ht="23.25" customHeight="1"/>
  </sheetData>
  <sortState ref="D2:D26">
    <sortCondition ref="D2"/>
  </sortState>
  <pageMargins left="0.46" right="0.77" top="0.75" bottom="0.75" header="0.3" footer="0.3"/>
  <pageSetup orientation="portrait" verticalDpi="0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I26"/>
  <sheetViews>
    <sheetView workbookViewId="0">
      <selection activeCell="F5" sqref="F5"/>
    </sheetView>
  </sheetViews>
  <sheetFormatPr defaultRowHeight="15"/>
  <sheetData>
    <row r="1" spans="1:9" ht="23.25">
      <c r="A1" s="21" t="s">
        <v>128</v>
      </c>
    </row>
    <row r="2" spans="1:9">
      <c r="I2" s="2"/>
    </row>
    <row r="3" spans="1:9" ht="15.75" thickBot="1">
      <c r="A3" s="27" t="s">
        <v>2</v>
      </c>
      <c r="B3" s="24" t="s">
        <v>112</v>
      </c>
      <c r="C3" s="24" t="s">
        <v>113</v>
      </c>
      <c r="D3" s="24" t="s">
        <v>114</v>
      </c>
      <c r="E3" s="24" t="s">
        <v>115</v>
      </c>
      <c r="F3" s="24" t="s">
        <v>116</v>
      </c>
      <c r="G3" s="24" t="s">
        <v>19</v>
      </c>
      <c r="I3" s="2"/>
    </row>
    <row r="4" spans="1:9" ht="15.75" thickTop="1">
      <c r="A4" s="28" t="s">
        <v>130</v>
      </c>
      <c r="B4" s="12">
        <v>5</v>
      </c>
      <c r="C4" s="12">
        <v>5</v>
      </c>
      <c r="D4" s="12">
        <v>5</v>
      </c>
      <c r="E4" s="12">
        <v>5</v>
      </c>
      <c r="F4" s="12">
        <v>5</v>
      </c>
      <c r="G4" s="25">
        <v>25</v>
      </c>
      <c r="I4" s="2"/>
    </row>
    <row r="5" spans="1:9">
      <c r="A5" s="28" t="s">
        <v>131</v>
      </c>
      <c r="B5" s="22">
        <f>AVERAGE(ByTest!C2:C6)</f>
        <v>3.5330181964014868</v>
      </c>
      <c r="C5" s="22">
        <f>AVERAGE(ByTest!C7:C11)</f>
        <v>3.7922761394656299</v>
      </c>
      <c r="D5" s="22">
        <f>AVERAGE(ByTest!C12:C16)</f>
        <v>3.8882004864046351</v>
      </c>
      <c r="E5" s="22">
        <f>AVERAGE(ByTest!C17:C21)</f>
        <v>4.5034797262962059</v>
      </c>
      <c r="F5" s="22">
        <f>AVERAGE(ByTest!C22:C26)</f>
        <v>3.6833428215619994</v>
      </c>
      <c r="G5" s="26">
        <f>AVERAGE(ByTest!C2:C26)</f>
        <v>3.8800634740259907</v>
      </c>
      <c r="I5" s="2"/>
    </row>
    <row r="6" spans="1:9">
      <c r="A6" s="28" t="s">
        <v>132</v>
      </c>
      <c r="B6" s="22">
        <f>MEDIAN(ByTest!C2:C6)</f>
        <v>3.510204081632653</v>
      </c>
      <c r="C6" s="22">
        <f>MEDIAN(ByTest!C7:C11)</f>
        <v>3.6857142857142855</v>
      </c>
      <c r="D6" s="22">
        <f>MEDIAN(ByTest!C12:C16)</f>
        <v>4.1951219512195124</v>
      </c>
      <c r="E6" s="22">
        <f>MEDIAN(ByTest!C17:C21)</f>
        <v>4.3</v>
      </c>
      <c r="F6" s="22">
        <f>MEDIAN(ByTest!C22:C26)</f>
        <v>3.5342465753424657</v>
      </c>
      <c r="G6" s="26">
        <f>MEDIAN(ByTest!C2:C26)</f>
        <v>3.8222222222222224</v>
      </c>
      <c r="I6" s="2"/>
    </row>
    <row r="7" spans="1:9">
      <c r="A7" s="28" t="s">
        <v>133</v>
      </c>
      <c r="B7" s="22" t="e">
        <f>MODE(I2:I6)</f>
        <v>#N/A</v>
      </c>
      <c r="C7" s="22" t="e">
        <f>MODE(I7:I11)</f>
        <v>#N/A</v>
      </c>
      <c r="D7" s="22" t="e">
        <f>MODE(I12:I16)</f>
        <v>#N/A</v>
      </c>
      <c r="E7" s="22" t="e">
        <f>MODE(I17:I21)</f>
        <v>#N/A</v>
      </c>
      <c r="F7" s="22" t="e">
        <f>MODE(I22:I26)</f>
        <v>#N/A</v>
      </c>
      <c r="G7" s="26">
        <f>MODE(ByTest!C2:C26)</f>
        <v>3.3506493506493507</v>
      </c>
      <c r="I7" s="2"/>
    </row>
    <row r="8" spans="1:9">
      <c r="A8" s="28" t="s">
        <v>136</v>
      </c>
      <c r="B8" s="22">
        <f>MIN(ByTest!C2:C6)</f>
        <v>2.5544554455445545</v>
      </c>
      <c r="C8" s="22">
        <f>MIN(ByTest!C7:C11)</f>
        <v>3.2866242038216562</v>
      </c>
      <c r="D8" s="22">
        <f>MIN(ByTest!C12:C16)</f>
        <v>2.9152542372881354</v>
      </c>
      <c r="E8" s="22">
        <f>MIN(ByTest!C17:C21)</f>
        <v>4.1951219512195124</v>
      </c>
      <c r="F8" s="22">
        <f>MIN(ByTest!C22:C26)</f>
        <v>2.9318181818181817</v>
      </c>
      <c r="G8" s="26">
        <f>MIN(ByTest!C22:C26)</f>
        <v>2.9318181818181817</v>
      </c>
      <c r="I8" s="2"/>
    </row>
    <row r="9" spans="1:9">
      <c r="A9" s="28" t="s">
        <v>137</v>
      </c>
      <c r="B9" s="22">
        <f>MAX(ByTest!C2:C6)</f>
        <v>4.5263157894736841</v>
      </c>
      <c r="C9" s="22">
        <f>MIN(ByTest!C7:C11)</f>
        <v>3.2866242038216562</v>
      </c>
      <c r="D9" s="22">
        <f>MAX(ByTest!C12:C16)</f>
        <v>4.867924528301887</v>
      </c>
      <c r="E9" s="22">
        <f>MAX(ByTest!C17:C21)</f>
        <v>5.0588235294117645</v>
      </c>
      <c r="F9" s="22">
        <f>MAX(ByTest!C22:C26)</f>
        <v>4.7777777777777777</v>
      </c>
      <c r="G9" s="26">
        <f>MAX(ByTest!C2:C26)</f>
        <v>5.0588235294117645</v>
      </c>
      <c r="I9" s="2"/>
    </row>
    <row r="10" spans="1:9">
      <c r="A10" s="28" t="s">
        <v>134</v>
      </c>
      <c r="B10" s="22">
        <f>STDEV(ByTest!C2:C6)</f>
        <v>0.71589024560805614</v>
      </c>
      <c r="C10" s="22">
        <f>STDEV(ByTest!C7:C11)</f>
        <v>0.54387264200645891</v>
      </c>
      <c r="D10" s="22">
        <f>STDEV(ByTest!C12:C16)</f>
        <v>0.84749789972847389</v>
      </c>
      <c r="E10" s="22">
        <f>STDEV(ByTest!C17:C21)</f>
        <v>0.37850689438239826</v>
      </c>
      <c r="F10" s="22">
        <f>STDEV(ByTest!C22:C26)</f>
        <v>0.69187774962082427</v>
      </c>
      <c r="G10" s="26">
        <f>STDEV(ByTest!C2:C26)</f>
        <v>0.68835085375198046</v>
      </c>
      <c r="I10" s="2"/>
    </row>
    <row r="11" spans="1:9">
      <c r="A11" s="28" t="s">
        <v>135</v>
      </c>
      <c r="B11" s="22">
        <f>VAR(ByTest!C2:C6)</f>
        <v>0.51249884375676302</v>
      </c>
      <c r="C11" s="22">
        <f>VAR(ByTest!C7:C11)</f>
        <v>0.29579745072308583</v>
      </c>
      <c r="D11" s="22">
        <f>VAR(ByTest!C12:C16)</f>
        <v>0.71825269004417436</v>
      </c>
      <c r="E11" s="22">
        <f>VAR(ByTest!C17:C21)</f>
        <v>0.14326746909500798</v>
      </c>
      <c r="F11" s="22">
        <f>VAR(ByTest!C22:C26)</f>
        <v>0.47869482042037603</v>
      </c>
      <c r="G11" s="26">
        <f>VAR(ByTest!C2:C26)</f>
        <v>0.47382689786108045</v>
      </c>
      <c r="I11" s="2"/>
    </row>
    <row r="12" spans="1:9">
      <c r="A12" s="19"/>
      <c r="B12" s="19"/>
      <c r="C12" s="19"/>
      <c r="D12" s="19"/>
      <c r="E12" s="19"/>
      <c r="F12" s="19"/>
      <c r="G12" s="19"/>
      <c r="I12" s="2"/>
    </row>
    <row r="13" spans="1:9">
      <c r="I13" s="2"/>
    </row>
    <row r="14" spans="1:9" ht="15.75" thickBot="1">
      <c r="A14" s="27" t="s">
        <v>2</v>
      </c>
      <c r="B14" s="24" t="s">
        <v>112</v>
      </c>
      <c r="C14" s="24" t="s">
        <v>113</v>
      </c>
      <c r="D14" s="24" t="s">
        <v>114</v>
      </c>
      <c r="E14" s="24" t="s">
        <v>115</v>
      </c>
      <c r="F14" s="24" t="s">
        <v>116</v>
      </c>
      <c r="G14" s="29" t="s">
        <v>19</v>
      </c>
      <c r="I14" s="2"/>
    </row>
    <row r="15" spans="1:9" ht="15.75" thickTop="1">
      <c r="A15" s="28" t="s">
        <v>130</v>
      </c>
      <c r="B15" s="13">
        <v>5</v>
      </c>
      <c r="C15" s="13">
        <v>5</v>
      </c>
      <c r="D15" s="13">
        <v>5</v>
      </c>
      <c r="E15" s="13">
        <v>5</v>
      </c>
      <c r="F15" s="13">
        <v>5</v>
      </c>
      <c r="G15" s="30">
        <v>25</v>
      </c>
      <c r="I15" s="2"/>
    </row>
    <row r="16" spans="1:9">
      <c r="A16" s="28" t="s">
        <v>131</v>
      </c>
      <c r="B16" s="23">
        <f>AVERAGE(ByTest!D2:D6)</f>
        <v>8</v>
      </c>
      <c r="C16" s="23">
        <f>AVERAGE(ByTest!D7:D11)</f>
        <v>8.1999999999999993</v>
      </c>
      <c r="D16" s="23">
        <f>AVERAGE(ByTest!D12:D16)</f>
        <v>9.1999999999999993</v>
      </c>
      <c r="E16" s="23">
        <f>AVERAGE(ByTest!D17:D21)</f>
        <v>8</v>
      </c>
      <c r="F16" s="23">
        <f>AVERAGE(ByTest!D22:D26)</f>
        <v>7.2</v>
      </c>
      <c r="G16" s="31">
        <f>AVERAGE(ByTest!D2:D26)</f>
        <v>8.1199999999999992</v>
      </c>
      <c r="I16" s="2"/>
    </row>
    <row r="17" spans="1:9">
      <c r="A17" s="28" t="s">
        <v>132</v>
      </c>
      <c r="B17" s="13">
        <f>MEDIAN(ByTest!D2:D6)</f>
        <v>9</v>
      </c>
      <c r="C17" s="13">
        <f>MEDIAN(ByTest!D7:D11)</f>
        <v>8</v>
      </c>
      <c r="D17" s="13">
        <f>MEDIAN(ByTest!D12:D16)</f>
        <v>9</v>
      </c>
      <c r="E17" s="13">
        <f>MEDIAN(ByTest!D17:D21)</f>
        <v>8</v>
      </c>
      <c r="F17" s="13">
        <f>MEDIAN(ByTest!D22:D26)</f>
        <v>6</v>
      </c>
      <c r="G17" s="30">
        <f>MEDIAN(ByTest!D2:D26)</f>
        <v>9</v>
      </c>
      <c r="I17" s="2"/>
    </row>
    <row r="18" spans="1:9">
      <c r="A18" s="28" t="s">
        <v>133</v>
      </c>
      <c r="B18" s="23" t="e">
        <f>MODE(ByTest!D2:D6)</f>
        <v>#N/A</v>
      </c>
      <c r="C18" s="13" t="e">
        <f>MODE(ByTest!D7:D11)</f>
        <v>#N/A</v>
      </c>
      <c r="D18" s="13">
        <f>MODE(ByTest!D12:D16)</f>
        <v>9</v>
      </c>
      <c r="E18" s="13" t="e">
        <f>MODE(ByTest!D17:D21)</f>
        <v>#N/A</v>
      </c>
      <c r="F18" s="13">
        <f>MODE(ByTest!D22:D26)</f>
        <v>5</v>
      </c>
      <c r="G18" s="30">
        <f>MODE(ByTest!D2:D26)</f>
        <v>9</v>
      </c>
      <c r="I18" s="2"/>
    </row>
    <row r="19" spans="1:9">
      <c r="A19" s="28" t="s">
        <v>136</v>
      </c>
      <c r="B19" s="13">
        <f>MIN(ByTest!D2:D6)</f>
        <v>3</v>
      </c>
      <c r="C19" s="13">
        <f>MIN(ByTest!D7:D11)</f>
        <v>6</v>
      </c>
      <c r="D19" s="13">
        <f>MIN(ByTest!D12:D17)</f>
        <v>7</v>
      </c>
      <c r="E19" s="13">
        <f>MIN(ByTest!D17:D21)</f>
        <v>6</v>
      </c>
      <c r="F19" s="13">
        <f>MIN(ByTest!D22:D26)</f>
        <v>5</v>
      </c>
      <c r="G19" s="30">
        <f>MIN(ByTest!D2:D26)</f>
        <v>3</v>
      </c>
      <c r="I19" s="2"/>
    </row>
    <row r="20" spans="1:9">
      <c r="A20" s="28" t="s">
        <v>137</v>
      </c>
      <c r="B20" s="13">
        <f>MAX(ByTest!D2:D6)</f>
        <v>11</v>
      </c>
      <c r="C20" s="13">
        <f>MAX(ByTest!D7:D11)</f>
        <v>11</v>
      </c>
      <c r="D20" s="13">
        <f>MAX(ByTest!D12:D16)</f>
        <v>12</v>
      </c>
      <c r="E20" s="13">
        <f>MAX(ByTest!D17:D21)</f>
        <v>10</v>
      </c>
      <c r="F20" s="13">
        <f>MAX(ByTest!D22:D26)</f>
        <v>11</v>
      </c>
      <c r="G20" s="30">
        <f>MAX(ByTest!D2:D26)</f>
        <v>12</v>
      </c>
      <c r="I20" s="2"/>
    </row>
    <row r="21" spans="1:9">
      <c r="A21" s="28" t="s">
        <v>134</v>
      </c>
      <c r="B21" s="22">
        <f>STDEV(ByTest!D2:D6)</f>
        <v>3.1622776601683795</v>
      </c>
      <c r="C21" s="22">
        <f>STDEV(ByTest!D7:D11)</f>
        <v>1.9235384061671352</v>
      </c>
      <c r="D21" s="22">
        <f>STDEV(ByTest!D12:D16)</f>
        <v>1.7888543819998326</v>
      </c>
      <c r="E21" s="22">
        <f>STDEV(ByTest!D17:D21)</f>
        <v>1.5811388300841898</v>
      </c>
      <c r="F21" s="22">
        <f>STDEV(ByTest!D22:D26)</f>
        <v>2.6832815729997481</v>
      </c>
      <c r="G21" s="26">
        <f>STDEV(ByTest!D2:D26)</f>
        <v>2.2045407685048612</v>
      </c>
      <c r="I21" s="2"/>
    </row>
    <row r="22" spans="1:9">
      <c r="A22" s="28" t="s">
        <v>135</v>
      </c>
      <c r="B22" s="23">
        <f>VAR(ByTest!D2:D6)</f>
        <v>10</v>
      </c>
      <c r="C22" s="23">
        <f>VAR(ByTest!D7:D11)</f>
        <v>3.7000000000000028</v>
      </c>
      <c r="D22" s="23">
        <f>VAR(ByTest!D12:D16)</f>
        <v>3.2000000000000028</v>
      </c>
      <c r="E22" s="23">
        <f>VAR(ByTest!D17:D21)</f>
        <v>2.5</v>
      </c>
      <c r="F22" s="23">
        <f>VAR(ByTest!D22:D26)</f>
        <v>7.2000000000000028</v>
      </c>
      <c r="G22" s="31">
        <f>VAR(ByTest!D2:D26)</f>
        <v>4.8600000000000039</v>
      </c>
      <c r="I22" s="2"/>
    </row>
    <row r="23" spans="1:9">
      <c r="I23" s="2"/>
    </row>
    <row r="24" spans="1:9">
      <c r="I24" s="2"/>
    </row>
    <row r="25" spans="1:9">
      <c r="I25" s="2"/>
    </row>
    <row r="26" spans="1:9">
      <c r="I26" s="2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AH28"/>
  <sheetViews>
    <sheetView topLeftCell="A4" workbookViewId="0">
      <selection activeCell="A31" sqref="A31"/>
    </sheetView>
  </sheetViews>
  <sheetFormatPr defaultRowHeight="15"/>
  <sheetData>
    <row r="1" spans="27:34">
      <c r="AA1" t="str">
        <f>ByTest!A1</f>
        <v>#</v>
      </c>
      <c r="AB1" t="str">
        <f>ByTest!C1</f>
        <v>Speed (words/sec)</v>
      </c>
      <c r="AC1" t="str">
        <f>ByTest!D1</f>
        <v>Score</v>
      </c>
      <c r="AD1" t="str">
        <f>ByTest!E1</f>
        <v>Test</v>
      </c>
      <c r="AE1" t="s">
        <v>100</v>
      </c>
      <c r="AG1" t="s">
        <v>138</v>
      </c>
      <c r="AH1" t="s">
        <v>139</v>
      </c>
    </row>
    <row r="2" spans="27:34">
      <c r="AA2">
        <f>ByTest!A4</f>
        <v>11</v>
      </c>
      <c r="AB2">
        <f>ByTest!C4</f>
        <v>2.5544554455445545</v>
      </c>
      <c r="AC2">
        <f>ByTest!D4</f>
        <v>11</v>
      </c>
      <c r="AD2">
        <v>1</v>
      </c>
      <c r="AE2" s="32">
        <f>AVERAGE(ByTest!C2:C6)</f>
        <v>3.5330181964014868</v>
      </c>
      <c r="AF2" s="32">
        <f>AVERAGE(ByTest!D2:D6)</f>
        <v>8</v>
      </c>
      <c r="AG2">
        <f>ByTestByTime!G29</f>
        <v>0.71589024560805992</v>
      </c>
      <c r="AH2">
        <f>ByTestByTime!H29</f>
        <v>3.1622776601683795</v>
      </c>
    </row>
    <row r="3" spans="27:34">
      <c r="AA3">
        <f>ByTest!A2</f>
        <v>1</v>
      </c>
      <c r="AB3">
        <f>ByTest!C2</f>
        <v>3.3076923076923075</v>
      </c>
      <c r="AC3">
        <f>ByTest!D2</f>
        <v>10</v>
      </c>
      <c r="AD3">
        <v>1</v>
      </c>
      <c r="AE3" s="32">
        <f>AVERAGE(ByTest!C7:C11)</f>
        <v>3.7922761394656299</v>
      </c>
      <c r="AF3" s="32">
        <f>AVERAGE(ByTest!D7:D11)</f>
        <v>8.1999999999999993</v>
      </c>
      <c r="AG3">
        <f>ByTestByTime!G30</f>
        <v>0.54387264200645891</v>
      </c>
      <c r="AH3">
        <f>ByTestByTime!H30</f>
        <v>2.7386127875258306</v>
      </c>
    </row>
    <row r="4" spans="27:34">
      <c r="AA4">
        <f>ByTest!A6</f>
        <v>21</v>
      </c>
      <c r="AB4">
        <f>ByTest!C6</f>
        <v>3.510204081632653</v>
      </c>
      <c r="AC4">
        <f>ByTest!D6</f>
        <v>7</v>
      </c>
      <c r="AD4">
        <v>1</v>
      </c>
      <c r="AE4" s="32">
        <f>AVERAGE(ByTest!C12:C16)</f>
        <v>3.8882004864046351</v>
      </c>
      <c r="AF4" s="32">
        <f>AVERAGE(ByTest!D12:D16)</f>
        <v>9.1999999999999993</v>
      </c>
      <c r="AG4">
        <f>ByTestByTime!G31</f>
        <v>0.84749789972847389</v>
      </c>
      <c r="AH4">
        <f>ByTestByTime!H31</f>
        <v>3.0331501776206209</v>
      </c>
    </row>
    <row r="5" spans="27:34">
      <c r="AA5">
        <f>ByTest!A5</f>
        <v>16</v>
      </c>
      <c r="AB5">
        <f>ByTest!C5</f>
        <v>3.7664233576642334</v>
      </c>
      <c r="AC5">
        <f>ByTest!D5</f>
        <v>9</v>
      </c>
      <c r="AD5">
        <v>1</v>
      </c>
      <c r="AE5" s="32">
        <f>AVERAGE(ByTest!C17:C21)</f>
        <v>4.5034797262962059</v>
      </c>
      <c r="AF5" s="32">
        <f>AVERAGE(ByTest!D17:D21)</f>
        <v>8</v>
      </c>
      <c r="AG5">
        <f>ByTestByTime!G32</f>
        <v>0.37850689438239826</v>
      </c>
      <c r="AH5">
        <f>ByTestByTime!H32</f>
        <v>3.0331501776206209</v>
      </c>
    </row>
    <row r="6" spans="27:34">
      <c r="AA6">
        <f>ByTest!A3</f>
        <v>6</v>
      </c>
      <c r="AB6">
        <f>ByTest!C3</f>
        <v>4.5263157894736841</v>
      </c>
      <c r="AC6">
        <f>ByTest!D3</f>
        <v>3</v>
      </c>
      <c r="AD6">
        <v>1</v>
      </c>
      <c r="AE6" s="32">
        <f>AVERAGE(ByTest!C22:C26)</f>
        <v>3.6833428215619994</v>
      </c>
      <c r="AF6" s="32">
        <f>AVERAGE(ByTest!D22:D26)</f>
        <v>7.2</v>
      </c>
      <c r="AG6">
        <f>ByTestByTime!G33</f>
        <v>0.69187774962082427</v>
      </c>
      <c r="AH6">
        <f>ByTestByTime!H33</f>
        <v>2.9154759474226504</v>
      </c>
    </row>
    <row r="7" spans="27:34">
      <c r="AA7">
        <f>ByTest!A8</f>
        <v>7</v>
      </c>
      <c r="AB7">
        <f>ByTest!C8</f>
        <v>3.2866242038216562</v>
      </c>
      <c r="AC7">
        <f>ByTest!D8</f>
        <v>6</v>
      </c>
      <c r="AD7">
        <v>2</v>
      </c>
    </row>
    <row r="8" spans="27:34">
      <c r="AA8">
        <f>ByTest!A11</f>
        <v>22</v>
      </c>
      <c r="AB8">
        <f>ByTest!C11</f>
        <v>3.3506493506493507</v>
      </c>
      <c r="AC8">
        <f>ByTest!D11</f>
        <v>11</v>
      </c>
      <c r="AD8">
        <v>2</v>
      </c>
    </row>
    <row r="9" spans="27:34">
      <c r="AA9">
        <f>ByTest!A10</f>
        <v>17</v>
      </c>
      <c r="AB9">
        <f>ByTest!C10</f>
        <v>3.6857142857142855</v>
      </c>
      <c r="AC9">
        <f>ByTest!D10</f>
        <v>7</v>
      </c>
      <c r="AD9">
        <v>2</v>
      </c>
    </row>
    <row r="10" spans="27:34">
      <c r="AA10">
        <f>ByTest!A7</f>
        <v>2</v>
      </c>
      <c r="AB10">
        <f>ByTest!C7</f>
        <v>4.03125</v>
      </c>
      <c r="AC10">
        <f>ByTest!D7</f>
        <v>8</v>
      </c>
      <c r="AD10">
        <v>2</v>
      </c>
    </row>
    <row r="11" spans="27:34">
      <c r="AA11">
        <f>ByTest!A9</f>
        <v>12</v>
      </c>
      <c r="AB11">
        <f>ByTest!C9</f>
        <v>4.6071428571428568</v>
      </c>
      <c r="AC11">
        <f>ByTest!D9</f>
        <v>9</v>
      </c>
      <c r="AD11">
        <v>2</v>
      </c>
    </row>
    <row r="12" spans="27:34">
      <c r="AA12">
        <f>ByTest!A14</f>
        <v>13</v>
      </c>
      <c r="AB12">
        <f>ByTest!C14</f>
        <v>2.9152542372881354</v>
      </c>
      <c r="AC12">
        <f>ByTest!D14</f>
        <v>9</v>
      </c>
      <c r="AD12">
        <v>3</v>
      </c>
    </row>
    <row r="13" spans="27:34">
      <c r="AA13">
        <f>ByTest!A13</f>
        <v>8</v>
      </c>
      <c r="AB13">
        <f>ByTest!C13</f>
        <v>3.0898203592814371</v>
      </c>
      <c r="AC13">
        <f>ByTest!D13</f>
        <v>9</v>
      </c>
      <c r="AD13">
        <v>3</v>
      </c>
    </row>
    <row r="14" spans="27:34">
      <c r="AA14">
        <f>ByTest!A12</f>
        <v>3</v>
      </c>
      <c r="AB14">
        <f>ByTest!C12</f>
        <v>4.1951219512195124</v>
      </c>
      <c r="AC14">
        <f>ByTest!D12</f>
        <v>12</v>
      </c>
      <c r="AD14">
        <v>3</v>
      </c>
    </row>
    <row r="15" spans="27:34">
      <c r="AA15">
        <f>ByTest!A15</f>
        <v>18</v>
      </c>
      <c r="AB15">
        <f>ByTest!C15</f>
        <v>4.3728813559322033</v>
      </c>
      <c r="AC15">
        <f>ByTest!D15</f>
        <v>9</v>
      </c>
      <c r="AD15">
        <v>3</v>
      </c>
    </row>
    <row r="16" spans="27:34">
      <c r="AA16">
        <f>ByTest!A16</f>
        <v>23</v>
      </c>
      <c r="AB16">
        <f>ByTest!C16</f>
        <v>4.867924528301887</v>
      </c>
      <c r="AC16">
        <f>ByTest!D16</f>
        <v>7</v>
      </c>
      <c r="AD16">
        <v>3</v>
      </c>
    </row>
    <row r="17" spans="1:30">
      <c r="AA17">
        <f>ByTest!A20</f>
        <v>19</v>
      </c>
      <c r="AB17">
        <f>ByTest!C20</f>
        <v>4.1951219512195124</v>
      </c>
      <c r="AC17">
        <f>ByTest!D20</f>
        <v>10</v>
      </c>
      <c r="AD17">
        <v>4</v>
      </c>
    </row>
    <row r="18" spans="1:30">
      <c r="AA18">
        <f>ByTest!A17</f>
        <v>4</v>
      </c>
      <c r="AB18">
        <f>ByTest!C17</f>
        <v>4.2295081967213113</v>
      </c>
      <c r="AC18">
        <f>ByTest!D17</f>
        <v>9</v>
      </c>
      <c r="AD18">
        <v>4</v>
      </c>
    </row>
    <row r="19" spans="1:30">
      <c r="AA19">
        <f>ByTest!A21</f>
        <v>24</v>
      </c>
      <c r="AB19">
        <f>ByTest!C21</f>
        <v>4.3</v>
      </c>
      <c r="AC19">
        <f>ByTest!D21</f>
        <v>6</v>
      </c>
      <c r="AD19">
        <v>4</v>
      </c>
    </row>
    <row r="20" spans="1:30">
      <c r="AA20">
        <f>ByTest!A18</f>
        <v>9</v>
      </c>
      <c r="AB20">
        <f>ByTest!C18</f>
        <v>4.7339449541284404</v>
      </c>
      <c r="AC20">
        <f>ByTest!D18</f>
        <v>8</v>
      </c>
      <c r="AD20">
        <v>4</v>
      </c>
    </row>
    <row r="21" spans="1:30">
      <c r="AA21">
        <f>ByTest!A19</f>
        <v>14</v>
      </c>
      <c r="AB21">
        <f>ByTest!C19</f>
        <v>5.0588235294117645</v>
      </c>
      <c r="AC21">
        <f>ByTest!D19</f>
        <v>7</v>
      </c>
      <c r="AD21">
        <v>4</v>
      </c>
    </row>
    <row r="22" spans="1:30">
      <c r="AA22">
        <f>ByTest!A23</f>
        <v>10</v>
      </c>
      <c r="AB22">
        <f>ByTest!C23</f>
        <v>2.9318181818181817</v>
      </c>
      <c r="AC22">
        <f>ByTest!D23</f>
        <v>11</v>
      </c>
      <c r="AD22">
        <v>5</v>
      </c>
    </row>
    <row r="23" spans="1:30">
      <c r="AA23">
        <f>ByTest!A24</f>
        <v>15</v>
      </c>
      <c r="AB23">
        <f>ByTest!C24</f>
        <v>3.3506493506493507</v>
      </c>
      <c r="AC23">
        <f>ByTest!D24</f>
        <v>5</v>
      </c>
      <c r="AD23">
        <v>5</v>
      </c>
    </row>
    <row r="24" spans="1:30">
      <c r="AA24">
        <f>ByTest!A26</f>
        <v>25</v>
      </c>
      <c r="AB24">
        <f>ByTest!C26</f>
        <v>3.5342465753424657</v>
      </c>
      <c r="AC24">
        <f>ByTest!D26</f>
        <v>9</v>
      </c>
      <c r="AD24">
        <v>5</v>
      </c>
    </row>
    <row r="25" spans="1:30">
      <c r="AA25">
        <f>ByTest!A22</f>
        <v>5</v>
      </c>
      <c r="AB25">
        <f>ByTest!C22</f>
        <v>3.8222222222222224</v>
      </c>
      <c r="AC25">
        <f>ByTest!D22</f>
        <v>5</v>
      </c>
      <c r="AD25">
        <v>5</v>
      </c>
    </row>
    <row r="26" spans="1:30">
      <c r="AA26">
        <f>ByTest!A25</f>
        <v>20</v>
      </c>
      <c r="AB26">
        <f>ByTest!C25</f>
        <v>4.7777777777777777</v>
      </c>
      <c r="AC26">
        <f>ByTest!D25</f>
        <v>6</v>
      </c>
      <c r="AD26">
        <v>5</v>
      </c>
    </row>
    <row r="28" spans="1:30">
      <c r="A28" s="7"/>
      <c r="B28" s="7"/>
      <c r="C28" s="7"/>
      <c r="D28" s="7"/>
      <c r="E28" s="7"/>
      <c r="F28" s="7"/>
      <c r="G28" s="7"/>
      <c r="H28" s="7"/>
      <c r="I28" s="7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7"/>
  <sheetViews>
    <sheetView tabSelected="1" workbookViewId="0">
      <selection activeCell="N28" sqref="N28"/>
    </sheetView>
  </sheetViews>
  <sheetFormatPr defaultRowHeight="15"/>
  <cols>
    <col min="1" max="1" width="13.42578125" customWidth="1"/>
    <col min="8" max="8" width="15.7109375" customWidth="1"/>
    <col min="18" max="18" width="17.5703125" customWidth="1"/>
    <col min="19" max="19" width="11.5703125" customWidth="1"/>
    <col min="20" max="20" width="10.85546875" customWidth="1"/>
    <col min="23" max="24" width="12.28515625" customWidth="1"/>
  </cols>
  <sheetData>
    <row r="1" spans="1:13" ht="18.75" thickTop="1" thickBot="1">
      <c r="A1" s="50"/>
      <c r="B1" s="34"/>
      <c r="C1" s="34"/>
      <c r="D1" s="34"/>
      <c r="E1" s="34"/>
      <c r="F1" s="34"/>
      <c r="G1" s="34"/>
      <c r="H1" s="51" t="s">
        <v>147</v>
      </c>
      <c r="I1" s="52" t="s">
        <v>148</v>
      </c>
      <c r="J1" s="52" t="s">
        <v>149</v>
      </c>
      <c r="K1" s="52" t="s">
        <v>150</v>
      </c>
      <c r="L1" s="60" t="s">
        <v>151</v>
      </c>
      <c r="M1" s="61" t="s">
        <v>152</v>
      </c>
    </row>
    <row r="2" spans="1:13" ht="15.75" thickTop="1">
      <c r="A2" s="47"/>
      <c r="H2" s="39" t="s">
        <v>112</v>
      </c>
      <c r="I2" s="35">
        <f>ByTest!C2</f>
        <v>3.3076923076923075</v>
      </c>
      <c r="J2" s="35">
        <f>ByTest!D2</f>
        <v>10</v>
      </c>
      <c r="K2" s="35">
        <f>Table11[[#This Row],[Speed (x)]]*Table11[[#This Row],[Score (y)]]</f>
        <v>33.076923076923073</v>
      </c>
      <c r="L2" s="35">
        <f>POWER(Table11[[#This Row],[Speed (x)]],2)</f>
        <v>10.940828402366863</v>
      </c>
      <c r="M2" s="56">
        <f>POWER(Table11[[#This Row],[Score (y)]],2)</f>
        <v>100</v>
      </c>
    </row>
    <row r="3" spans="1:13">
      <c r="A3" s="47"/>
      <c r="H3" s="40"/>
      <c r="I3" s="36">
        <f>ByTest!C3</f>
        <v>4.5263157894736841</v>
      </c>
      <c r="J3" s="36">
        <f>ByTest!D3</f>
        <v>3</v>
      </c>
      <c r="K3" s="36">
        <f>Table11[[#This Row],[Speed (x)]]*Table11[[#This Row],[Score (y)]]</f>
        <v>13.578947368421051</v>
      </c>
      <c r="L3" s="36">
        <f>POWER(Table11[[#This Row],[Speed (x)]],2)</f>
        <v>20.48753462603878</v>
      </c>
      <c r="M3" s="57">
        <f>POWER(Table11[[#This Row],[Score (y)]],2)</f>
        <v>9</v>
      </c>
    </row>
    <row r="4" spans="1:13">
      <c r="A4" s="47"/>
      <c r="H4" s="40"/>
      <c r="I4" s="36">
        <f>ByTest!C4</f>
        <v>2.5544554455445545</v>
      </c>
      <c r="J4" s="36">
        <f>ByTest!D4</f>
        <v>11</v>
      </c>
      <c r="K4" s="36">
        <f>Table11[[#This Row],[Speed (x)]]*Table11[[#This Row],[Score (y)]]</f>
        <v>28.099009900990101</v>
      </c>
      <c r="L4" s="36">
        <f>POWER(Table11[[#This Row],[Speed (x)]],2)</f>
        <v>6.525242623272228</v>
      </c>
      <c r="M4" s="57">
        <f>POWER(Table11[[#This Row],[Score (y)]],2)</f>
        <v>121</v>
      </c>
    </row>
    <row r="5" spans="1:13">
      <c r="A5" s="47"/>
      <c r="H5" s="40"/>
      <c r="I5" s="36">
        <f>ByTest!C5</f>
        <v>3.7664233576642334</v>
      </c>
      <c r="J5" s="36">
        <f>ByTest!D5</f>
        <v>9</v>
      </c>
      <c r="K5" s="36">
        <f>Table11[[#This Row],[Speed (x)]]*Table11[[#This Row],[Score (y)]]</f>
        <v>33.897810218978101</v>
      </c>
      <c r="L5" s="36">
        <f>POWER(Table11[[#This Row],[Speed (x)]],2)</f>
        <v>14.185944909158717</v>
      </c>
      <c r="M5" s="57">
        <f>POWER(Table11[[#This Row],[Score (y)]],2)</f>
        <v>81</v>
      </c>
    </row>
    <row r="6" spans="1:13" ht="15.75" thickBot="1">
      <c r="A6" s="47"/>
      <c r="H6" s="40"/>
      <c r="I6" s="36">
        <f>ByTest!C6</f>
        <v>3.510204081632653</v>
      </c>
      <c r="J6" s="36">
        <f>ByTest!D6</f>
        <v>7</v>
      </c>
      <c r="K6" s="36">
        <f>Table11[[#This Row],[Speed (x)]]*Table11[[#This Row],[Score (y)]]</f>
        <v>24.571428571428569</v>
      </c>
      <c r="L6" s="36">
        <f>POWER(Table11[[#This Row],[Speed (x)]],2)</f>
        <v>12.321532694710536</v>
      </c>
      <c r="M6" s="57">
        <f>POWER(Table11[[#This Row],[Score (y)]],2)</f>
        <v>49</v>
      </c>
    </row>
    <row r="7" spans="1:13">
      <c r="A7" s="47"/>
      <c r="H7" s="41" t="s">
        <v>113</v>
      </c>
      <c r="I7" s="37">
        <f>ByTest!C7</f>
        <v>4.03125</v>
      </c>
      <c r="J7" s="37">
        <f>ByTest!D7</f>
        <v>8</v>
      </c>
      <c r="K7" s="37">
        <f>Table11[[#This Row],[Speed (x)]]*Table11[[#This Row],[Score (y)]]</f>
        <v>32.25</v>
      </c>
      <c r="L7" s="37">
        <f>POWER(Table11[[#This Row],[Speed (x)]],2)</f>
        <v>16.2509765625</v>
      </c>
      <c r="M7" s="58">
        <f>POWER(Table11[[#This Row],[Score (y)]],2)</f>
        <v>64</v>
      </c>
    </row>
    <row r="8" spans="1:13">
      <c r="A8" s="47"/>
      <c r="H8" s="40"/>
      <c r="I8" s="36">
        <f>ByTest!C8</f>
        <v>3.2866242038216562</v>
      </c>
      <c r="J8" s="36">
        <f>ByTest!D8</f>
        <v>6</v>
      </c>
      <c r="K8" s="36">
        <f>Table11[[#This Row],[Speed (x)]]*Table11[[#This Row],[Score (y)]]</f>
        <v>19.719745222929937</v>
      </c>
      <c r="L8" s="36">
        <f>POWER(Table11[[#This Row],[Speed (x)]],2)</f>
        <v>10.801898657146335</v>
      </c>
      <c r="M8" s="57">
        <f>POWER(Table11[[#This Row],[Score (y)]],2)</f>
        <v>36</v>
      </c>
    </row>
    <row r="9" spans="1:13">
      <c r="A9" s="47"/>
      <c r="H9" s="40"/>
      <c r="I9" s="36">
        <f>ByTest!C9</f>
        <v>4.6071428571428568</v>
      </c>
      <c r="J9" s="36">
        <f>ByTest!D9</f>
        <v>9</v>
      </c>
      <c r="K9" s="36">
        <f>Table11[[#This Row],[Speed (x)]]*Table11[[#This Row],[Score (y)]]</f>
        <v>41.464285714285708</v>
      </c>
      <c r="L9" s="36">
        <f>POWER(Table11[[#This Row],[Speed (x)]],2)</f>
        <v>21.225765306122444</v>
      </c>
      <c r="M9" s="57">
        <f>POWER(Table11[[#This Row],[Score (y)]],2)</f>
        <v>81</v>
      </c>
    </row>
    <row r="10" spans="1:13">
      <c r="A10" s="47"/>
      <c r="H10" s="40"/>
      <c r="I10" s="36">
        <f>ByTest!C10</f>
        <v>3.6857142857142855</v>
      </c>
      <c r="J10" s="36">
        <f>ByTest!D10</f>
        <v>7</v>
      </c>
      <c r="K10" s="36">
        <f>Table11[[#This Row],[Speed (x)]]*Table11[[#This Row],[Score (y)]]</f>
        <v>25.799999999999997</v>
      </c>
      <c r="L10" s="36">
        <f>POWER(Table11[[#This Row],[Speed (x)]],2)</f>
        <v>13.584489795918365</v>
      </c>
      <c r="M10" s="57">
        <f>POWER(Table11[[#This Row],[Score (y)]],2)</f>
        <v>49</v>
      </c>
    </row>
    <row r="11" spans="1:13" ht="15.75" thickBot="1">
      <c r="A11" s="47"/>
      <c r="H11" s="40"/>
      <c r="I11" s="36">
        <f>ByTest!C11</f>
        <v>3.3506493506493507</v>
      </c>
      <c r="J11" s="36">
        <f>ByTest!D11</f>
        <v>11</v>
      </c>
      <c r="K11" s="36">
        <f>Table11[[#This Row],[Speed (x)]]*Table11[[#This Row],[Score (y)]]</f>
        <v>36.857142857142854</v>
      </c>
      <c r="L11" s="36">
        <f>POWER(Table11[[#This Row],[Speed (x)]],2)</f>
        <v>11.226851071006916</v>
      </c>
      <c r="M11" s="57">
        <f>POWER(Table11[[#This Row],[Score (y)]],2)</f>
        <v>121</v>
      </c>
    </row>
    <row r="12" spans="1:13">
      <c r="A12" s="47"/>
      <c r="H12" s="41" t="s">
        <v>114</v>
      </c>
      <c r="I12" s="37">
        <f>ByTest!C12</f>
        <v>4.1951219512195124</v>
      </c>
      <c r="J12" s="37">
        <f>ByTest!D12</f>
        <v>12</v>
      </c>
      <c r="K12" s="37">
        <f>Table11[[#This Row],[Speed (x)]]*Table11[[#This Row],[Score (y)]]</f>
        <v>50.341463414634148</v>
      </c>
      <c r="L12" s="37">
        <f>POWER(Table11[[#This Row],[Speed (x)]],2)</f>
        <v>17.599048185603809</v>
      </c>
      <c r="M12" s="58">
        <f>POWER(Table11[[#This Row],[Score (y)]],2)</f>
        <v>144</v>
      </c>
    </row>
    <row r="13" spans="1:13">
      <c r="A13" s="47"/>
      <c r="H13" s="40"/>
      <c r="I13" s="36">
        <f>ByTest!C13</f>
        <v>3.0898203592814371</v>
      </c>
      <c r="J13" s="36">
        <f>ByTest!D13</f>
        <v>9</v>
      </c>
      <c r="K13" s="36">
        <f>Table11[[#This Row],[Speed (x)]]*Table11[[#This Row],[Score (y)]]</f>
        <v>27.808383233532933</v>
      </c>
      <c r="L13" s="36">
        <f>POWER(Table11[[#This Row],[Speed (x)]],2)</f>
        <v>9.5469898526300696</v>
      </c>
      <c r="M13" s="57">
        <f>POWER(Table11[[#This Row],[Score (y)]],2)</f>
        <v>81</v>
      </c>
    </row>
    <row r="14" spans="1:13">
      <c r="A14" s="47"/>
      <c r="H14" s="40"/>
      <c r="I14" s="36">
        <f>ByTest!C14</f>
        <v>2.9152542372881354</v>
      </c>
      <c r="J14" s="36">
        <f>ByTest!D14</f>
        <v>9</v>
      </c>
      <c r="K14" s="36">
        <f>Table11[[#This Row],[Speed (x)]]*Table11[[#This Row],[Score (y)]]</f>
        <v>26.237288135593218</v>
      </c>
      <c r="L14" s="36">
        <f>POWER(Table11[[#This Row],[Speed (x)]],2)</f>
        <v>8.4987072680264273</v>
      </c>
      <c r="M14" s="57">
        <f>POWER(Table11[[#This Row],[Score (y)]],2)</f>
        <v>81</v>
      </c>
    </row>
    <row r="15" spans="1:13">
      <c r="A15" s="47"/>
      <c r="H15" s="40"/>
      <c r="I15" s="36">
        <f>ByTest!C15</f>
        <v>4.3728813559322033</v>
      </c>
      <c r="J15" s="36">
        <f>ByTest!D15</f>
        <v>9</v>
      </c>
      <c r="K15" s="36">
        <f>Table11[[#This Row],[Speed (x)]]*Table11[[#This Row],[Score (y)]]</f>
        <v>39.355932203389827</v>
      </c>
      <c r="L15" s="36">
        <f>POWER(Table11[[#This Row],[Speed (x)]],2)</f>
        <v>19.122091353059464</v>
      </c>
      <c r="M15" s="57">
        <f>POWER(Table11[[#This Row],[Score (y)]],2)</f>
        <v>81</v>
      </c>
    </row>
    <row r="16" spans="1:13" ht="15.75" thickBot="1">
      <c r="A16" s="47"/>
      <c r="H16" s="40"/>
      <c r="I16" s="36">
        <f>ByTest!C16</f>
        <v>4.867924528301887</v>
      </c>
      <c r="J16" s="36">
        <f>ByTest!D16</f>
        <v>7</v>
      </c>
      <c r="K16" s="36">
        <f>Table11[[#This Row],[Speed (x)]]*Table11[[#This Row],[Score (y)]]</f>
        <v>34.075471698113212</v>
      </c>
      <c r="L16" s="36">
        <f>POWER(Table11[[#This Row],[Speed (x)]],2)</f>
        <v>23.69668921324315</v>
      </c>
      <c r="M16" s="57">
        <f>POWER(Table11[[#This Row],[Score (y)]],2)</f>
        <v>49</v>
      </c>
    </row>
    <row r="17" spans="1:13">
      <c r="A17" s="47"/>
      <c r="H17" s="41" t="s">
        <v>115</v>
      </c>
      <c r="I17" s="37">
        <f>ByTest!C17</f>
        <v>4.2295081967213113</v>
      </c>
      <c r="J17" s="37">
        <f>ByTest!D17</f>
        <v>9</v>
      </c>
      <c r="K17" s="37">
        <f>Table11[[#This Row],[Speed (x)]]*Table11[[#This Row],[Score (y)]]</f>
        <v>38.065573770491802</v>
      </c>
      <c r="L17" s="37">
        <f>POWER(Table11[[#This Row],[Speed (x)]],2)</f>
        <v>17.888739586132758</v>
      </c>
      <c r="M17" s="58">
        <f>POWER(Table11[[#This Row],[Score (y)]],2)</f>
        <v>81</v>
      </c>
    </row>
    <row r="18" spans="1:13" ht="15.75" thickBot="1">
      <c r="A18" s="47"/>
      <c r="H18" s="40"/>
      <c r="I18" s="36">
        <f>ByTest!C18</f>
        <v>4.7339449541284404</v>
      </c>
      <c r="J18" s="36">
        <f>ByTest!D18</f>
        <v>8</v>
      </c>
      <c r="K18" s="36">
        <f>Table11[[#This Row],[Speed (x)]]*Table11[[#This Row],[Score (y)]]</f>
        <v>37.871559633027523</v>
      </c>
      <c r="L18" s="36">
        <f>POWER(Table11[[#This Row],[Speed (x)]],2)</f>
        <v>22.410234828718121</v>
      </c>
      <c r="M18" s="57">
        <f>POWER(Table11[[#This Row],[Score (y)]],2)</f>
        <v>64</v>
      </c>
    </row>
    <row r="19" spans="1:13" ht="16.5" thickTop="1" thickBot="1">
      <c r="A19" s="53" t="s">
        <v>140</v>
      </c>
      <c r="B19" s="54" t="s">
        <v>112</v>
      </c>
      <c r="C19" s="54" t="s">
        <v>113</v>
      </c>
      <c r="D19" s="54" t="s">
        <v>114</v>
      </c>
      <c r="E19" s="54" t="s">
        <v>115</v>
      </c>
      <c r="F19" s="54" t="s">
        <v>116</v>
      </c>
      <c r="G19" s="55" t="s">
        <v>19</v>
      </c>
      <c r="H19" s="40"/>
      <c r="I19" s="36">
        <f>ByTest!C19</f>
        <v>5.0588235294117645</v>
      </c>
      <c r="J19" s="36">
        <f>ByTest!D19</f>
        <v>7</v>
      </c>
      <c r="K19" s="36">
        <f>Table11[[#This Row],[Speed (x)]]*Table11[[#This Row],[Score (y)]]</f>
        <v>35.411764705882348</v>
      </c>
      <c r="L19" s="36">
        <f>POWER(Table11[[#This Row],[Speed (x)]],2)</f>
        <v>25.591695501730101</v>
      </c>
      <c r="M19" s="57">
        <f>POWER(Table11[[#This Row],[Score (y)]],2)</f>
        <v>49</v>
      </c>
    </row>
    <row r="20" spans="1:13" ht="15.75" thickTop="1">
      <c r="A20" s="40" t="s">
        <v>141</v>
      </c>
      <c r="B20" s="12">
        <v>5</v>
      </c>
      <c r="C20" s="12">
        <v>5</v>
      </c>
      <c r="D20" s="12">
        <v>5</v>
      </c>
      <c r="E20" s="12">
        <v>5</v>
      </c>
      <c r="F20" s="12">
        <v>5</v>
      </c>
      <c r="G20" s="33">
        <v>25</v>
      </c>
      <c r="H20" s="40"/>
      <c r="I20" s="36">
        <f>ByTest!C20</f>
        <v>4.1951219512195124</v>
      </c>
      <c r="J20" s="36">
        <f>ByTest!D20</f>
        <v>10</v>
      </c>
      <c r="K20" s="36">
        <f>Table11[[#This Row],[Speed (x)]]*Table11[[#This Row],[Score (y)]]</f>
        <v>41.951219512195124</v>
      </c>
      <c r="L20" s="36">
        <f>POWER(Table11[[#This Row],[Speed (x)]],2)</f>
        <v>17.599048185603809</v>
      </c>
      <c r="M20" s="57">
        <f>POWER(Table11[[#This Row],[Score (y)]],2)</f>
        <v>100</v>
      </c>
    </row>
    <row r="21" spans="1:13" ht="15.75" thickBot="1">
      <c r="A21" s="48" t="s">
        <v>142</v>
      </c>
      <c r="B21" s="22">
        <f>SUM(K2:K6)</f>
        <v>133.22411913674091</v>
      </c>
      <c r="C21" s="22">
        <f>SUM(K7:K11)</f>
        <v>156.0911737943585</v>
      </c>
      <c r="D21" s="22">
        <f>SUM(K12:K16)</f>
        <v>177.81853868526335</v>
      </c>
      <c r="E21" s="22">
        <f>SUM(K17:K21)</f>
        <v>179.10011762159678</v>
      </c>
      <c r="F21" s="22">
        <f>SUM(K22:K26)</f>
        <v>128.58924370910674</v>
      </c>
      <c r="G21" s="38">
        <f>SUM(Table11[x*y])</f>
        <v>774.82319294706622</v>
      </c>
      <c r="H21" s="40"/>
      <c r="I21" s="36">
        <f>ByTest!C21</f>
        <v>4.3</v>
      </c>
      <c r="J21" s="36">
        <f>ByTest!D21</f>
        <v>6</v>
      </c>
      <c r="K21" s="36">
        <f>Table11[[#This Row],[Speed (x)]]*Table11[[#This Row],[Score (y)]]</f>
        <v>25.799999999999997</v>
      </c>
      <c r="L21" s="36">
        <f>POWER(Table11[[#This Row],[Speed (x)]],2)</f>
        <v>18.489999999999998</v>
      </c>
      <c r="M21" s="57">
        <f>POWER(Table11[[#This Row],[Score (y)]],2)</f>
        <v>36</v>
      </c>
    </row>
    <row r="22" spans="1:13">
      <c r="A22" s="48" t="s">
        <v>143</v>
      </c>
      <c r="B22" s="22">
        <f>SUM(I2:I6)</f>
        <v>17.665090982007435</v>
      </c>
      <c r="C22" s="22">
        <f>SUM(I7:I11)</f>
        <v>18.961380697328149</v>
      </c>
      <c r="D22" s="22">
        <f>SUM(I12:I16)</f>
        <v>19.441002432023176</v>
      </c>
      <c r="E22" s="22">
        <f>SUM(I17:I21)</f>
        <v>22.517398631481029</v>
      </c>
      <c r="F22" s="22">
        <f>SUM(I22:I26)</f>
        <v>18.416714107809998</v>
      </c>
      <c r="G22" s="38">
        <f>SUM(Table11[Speed (x)])</f>
        <v>97.001586850649772</v>
      </c>
      <c r="H22" s="41" t="s">
        <v>116</v>
      </c>
      <c r="I22" s="37">
        <f>ByTest!C22</f>
        <v>3.8222222222222224</v>
      </c>
      <c r="J22" s="37">
        <f>ByTest!D22</f>
        <v>5</v>
      </c>
      <c r="K22" s="37">
        <f>Table11[[#This Row],[Speed (x)]]*Table11[[#This Row],[Score (y)]]</f>
        <v>19.111111111111111</v>
      </c>
      <c r="L22" s="37">
        <f>POWER(Table11[[#This Row],[Speed (x)]],2)</f>
        <v>14.609382716049383</v>
      </c>
      <c r="M22" s="58">
        <f>POWER(Table11[[#This Row],[Score (y)]],2)</f>
        <v>25</v>
      </c>
    </row>
    <row r="23" spans="1:13">
      <c r="A23" s="48" t="s">
        <v>153</v>
      </c>
      <c r="B23" s="12">
        <f>SUM(J2:J6)</f>
        <v>40</v>
      </c>
      <c r="C23" s="12">
        <f>SUM(J7:J11)</f>
        <v>41</v>
      </c>
      <c r="D23" s="12">
        <f>SUM(J12:J16)</f>
        <v>46</v>
      </c>
      <c r="E23" s="12">
        <f>SUM(J17:J21)</f>
        <v>40</v>
      </c>
      <c r="F23" s="12">
        <f>SUM(J22:J26)</f>
        <v>36</v>
      </c>
      <c r="G23" s="33">
        <f>SUM(Table11[Score (y)])</f>
        <v>203</v>
      </c>
      <c r="H23" s="42"/>
      <c r="I23" s="36">
        <f>ByTest!C23</f>
        <v>2.9318181818181817</v>
      </c>
      <c r="J23" s="36">
        <f>ByTest!D23</f>
        <v>11</v>
      </c>
      <c r="K23" s="36">
        <f>Table11[[#This Row],[Speed (x)]]*Table11[[#This Row],[Score (y)]]</f>
        <v>32.25</v>
      </c>
      <c r="L23" s="36">
        <f>POWER(Table11[[#This Row],[Speed (x)]],2)</f>
        <v>8.5955578512396684</v>
      </c>
      <c r="M23" s="57">
        <f>POWER(Table11[[#This Row],[Score (y)]],2)</f>
        <v>121</v>
      </c>
    </row>
    <row r="24" spans="1:13" ht="17.25">
      <c r="A24" s="48" t="s">
        <v>144</v>
      </c>
      <c r="B24" s="22">
        <f>SUM(L2:L6)</f>
        <v>64.461083255547123</v>
      </c>
      <c r="C24" s="22">
        <f>SUM(L7:L11)</f>
        <v>73.089981392694057</v>
      </c>
      <c r="D24" s="22">
        <f>SUM(L12:L16)</f>
        <v>78.463525872562911</v>
      </c>
      <c r="E24" s="22">
        <f>SUM(L17:L21)</f>
        <v>101.97971810218478</v>
      </c>
      <c r="F24" s="22">
        <f>SUM(L22:L26)</f>
        <v>69.749850987443068</v>
      </c>
      <c r="G24" s="38">
        <f>SUM(Table11[x2])</f>
        <v>387.74415961043195</v>
      </c>
      <c r="H24" s="42"/>
      <c r="I24" s="36">
        <f>ByTest!C24</f>
        <v>3.3506493506493507</v>
      </c>
      <c r="J24" s="36">
        <f>ByTest!D24</f>
        <v>5</v>
      </c>
      <c r="K24" s="36">
        <f>Table11[[#This Row],[Speed (x)]]*Table11[[#This Row],[Score (y)]]</f>
        <v>16.753246753246753</v>
      </c>
      <c r="L24" s="36">
        <f>POWER(Table11[[#This Row],[Speed (x)]],2)</f>
        <v>11.226851071006916</v>
      </c>
      <c r="M24" s="57">
        <f>POWER(Table11[[#This Row],[Score (y)]],2)</f>
        <v>25</v>
      </c>
    </row>
    <row r="25" spans="1:13" ht="18" thickBot="1">
      <c r="A25" s="48" t="s">
        <v>145</v>
      </c>
      <c r="B25" s="12">
        <f>SUM(M2:M6)</f>
        <v>360</v>
      </c>
      <c r="C25" s="12">
        <f>SUM(M7:M11)</f>
        <v>351</v>
      </c>
      <c r="D25" s="12">
        <f>SUM(M12:M16)</f>
        <v>436</v>
      </c>
      <c r="E25" s="12">
        <f>SUM(M17:M21)</f>
        <v>330</v>
      </c>
      <c r="F25" s="12">
        <f>SUM(M22:M26)</f>
        <v>288</v>
      </c>
      <c r="G25" s="33">
        <f>SUM(Table11[y2])</f>
        <v>1765</v>
      </c>
      <c r="H25" s="42"/>
      <c r="I25" s="36">
        <f>ByTest!C25</f>
        <v>4.7777777777777777</v>
      </c>
      <c r="J25" s="36">
        <f>ByTest!D25</f>
        <v>6</v>
      </c>
      <c r="K25" s="36">
        <f>Table11[[#This Row],[Speed (x)]]*Table11[[#This Row],[Score (y)]]</f>
        <v>28.666666666666664</v>
      </c>
      <c r="L25" s="36">
        <f>POWER(Table11[[#This Row],[Speed (x)]],2)</f>
        <v>22.827160493827158</v>
      </c>
      <c r="M25" s="57">
        <f>POWER(Table11[[#This Row],[Score (y)]],2)</f>
        <v>36</v>
      </c>
    </row>
    <row r="26" spans="1:13" ht="15.75" thickBot="1">
      <c r="A26" s="49" t="s">
        <v>146</v>
      </c>
      <c r="B26" s="43">
        <f t="shared" ref="B26:F26" si="0">((B20*B21)-(B22*B23))/SQRT((B20*B25-B23*B23)-(B20*B24-B22*B22))</f>
        <v>-2.9388825990109266</v>
      </c>
      <c r="C26" s="43">
        <f t="shared" si="0"/>
        <v>0.36833688813516485</v>
      </c>
      <c r="D26" s="43">
        <f t="shared" si="0"/>
        <v>-0.73715622691461469</v>
      </c>
      <c r="E26" s="43">
        <f t="shared" si="0"/>
        <v>-0.75673751076182905</v>
      </c>
      <c r="F26" s="43">
        <f t="shared" si="0"/>
        <v>-1.7297823345514831</v>
      </c>
      <c r="G26" s="44">
        <f>((G20*G21)-(G22*G23))/SQRT((G20*G25-G23*G23)-(G20*G24-G22*G22))</f>
        <v>-6.2522702207257081</v>
      </c>
      <c r="H26" s="45"/>
      <c r="I26" s="46">
        <f>ByTest!C26</f>
        <v>3.5342465753424657</v>
      </c>
      <c r="J26" s="46">
        <f>ByTest!D26</f>
        <v>9</v>
      </c>
      <c r="K26" s="46">
        <f>Table11[[#This Row],[Speed (x)]]*Table11[[#This Row],[Score (y)]]</f>
        <v>31.80821917808219</v>
      </c>
      <c r="L26" s="46">
        <f>POWER(Table11[[#This Row],[Speed (x)]],2)</f>
        <v>12.490898855319946</v>
      </c>
      <c r="M26" s="59">
        <f>POWER(Table11[[#This Row],[Score (y)]],2)</f>
        <v>81</v>
      </c>
    </row>
    <row r="27" spans="1:13" ht="15.75" thickTop="1"/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Quiz</vt:lpstr>
      <vt:lpstr>Questionnaire</vt:lpstr>
      <vt:lpstr>ByTest</vt:lpstr>
      <vt:lpstr>ByTestByTime</vt:lpstr>
      <vt:lpstr>Dist</vt:lpstr>
      <vt:lpstr>tendency</vt:lpstr>
      <vt:lpstr>Charts 1</vt:lpstr>
      <vt:lpstr>Scatter for Correlation</vt:lpstr>
    </vt:vector>
  </TitlesOfParts>
  <Company>Worcester Polytechnic Institute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Goebel</dc:creator>
  <cp:lastModifiedBy>Alec Goebel</cp:lastModifiedBy>
  <cp:lastPrinted>2007-09-14T08:27:25Z</cp:lastPrinted>
  <dcterms:created xsi:type="dcterms:W3CDTF">2007-09-13T23:41:20Z</dcterms:created>
  <dcterms:modified xsi:type="dcterms:W3CDTF">2007-09-14T10:39:07Z</dcterms:modified>
</cp:coreProperties>
</file>