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rako\Desktop\"/>
    </mc:Choice>
  </mc:AlternateContent>
  <xr:revisionPtr revIDLastSave="0" documentId="8_{7E28F19A-DFB1-4F7D-BE4F-FDEC6D92B551}" xr6:coauthVersionLast="47" xr6:coauthVersionMax="47" xr10:uidLastSave="{00000000-0000-0000-0000-000000000000}"/>
  <bookViews>
    <workbookView xWindow="-120" yWindow="-120" windowWidth="29040" windowHeight="15840" tabRatio="813" activeTab="12" xr2:uid="{00000000-000D-0000-FFFF-FFFF00000000}"/>
  </bookViews>
  <sheets>
    <sheet name="prezentare" sheetId="1" r:id="rId1"/>
    <sheet name="Prev_vanzari" sheetId="3" r:id="rId2"/>
    <sheet name="Obiective de afacere" sheetId="4" r:id="rId3"/>
    <sheet name="Obiective de marja bruta" sheetId="6" r:id="rId4"/>
    <sheet name="Costuri variabile " sheetId="5" r:id="rId5"/>
    <sheet name="Costuri fixe" sheetId="7" r:id="rId6"/>
    <sheet name="Cash flow" sheetId="8" r:id="rId7"/>
    <sheet name="Bilant" sheetId="9" r:id="rId8"/>
    <sheet name="CPP" sheetId="10" r:id="rId9"/>
    <sheet name="Tebel Investitii" sheetId="11" r:id="rId10"/>
    <sheet name="Imobilizari" sheetId="12" r:id="rId11"/>
    <sheet name="detalii" sheetId="2" r:id="rId12"/>
    <sheet name="randament" sheetId="13" r:id="rId13"/>
    <sheet name="credit" sheetId="14" r:id="rId14"/>
    <sheet name="Foaie1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3" l="1"/>
  <c r="G21" i="13" s="1"/>
  <c r="D20" i="13"/>
  <c r="E20" i="13"/>
  <c r="F20" i="13"/>
  <c r="D6" i="13"/>
  <c r="E6" i="13"/>
  <c r="F6" i="13"/>
  <c r="D5" i="13"/>
  <c r="E5" i="13"/>
  <c r="F5" i="13"/>
  <c r="G91" i="11"/>
  <c r="E91" i="11"/>
  <c r="H89" i="11"/>
  <c r="G89" i="11"/>
  <c r="E89" i="11"/>
  <c r="G84" i="11"/>
  <c r="E84" i="11"/>
  <c r="G82" i="11"/>
  <c r="E82" i="11"/>
  <c r="E72" i="11"/>
  <c r="G65" i="11"/>
  <c r="E65" i="11"/>
  <c r="G63" i="11"/>
  <c r="E63" i="11"/>
  <c r="G53" i="11"/>
  <c r="E53" i="11"/>
  <c r="G46" i="11"/>
  <c r="E46" i="11"/>
  <c r="G44" i="11"/>
  <c r="E44" i="11"/>
  <c r="G34" i="11"/>
  <c r="E34" i="11"/>
  <c r="G27" i="11"/>
  <c r="E27" i="11"/>
  <c r="G25" i="11"/>
  <c r="E25" i="11"/>
  <c r="E8" i="11"/>
  <c r="G6" i="11"/>
  <c r="E6" i="11"/>
  <c r="E44" i="5"/>
  <c r="E56" i="5" s="1"/>
  <c r="F43" i="5"/>
  <c r="F55" i="5" s="1"/>
  <c r="D43" i="5"/>
  <c r="D55" i="5" s="1"/>
  <c r="E31" i="5"/>
  <c r="F31" i="5"/>
  <c r="F44" i="5" s="1"/>
  <c r="F56" i="5" s="1"/>
  <c r="G31" i="5"/>
  <c r="G44" i="5" s="1"/>
  <c r="G56" i="5" s="1"/>
  <c r="H31" i="5"/>
  <c r="H44" i="5" s="1"/>
  <c r="H56" i="5" s="1"/>
  <c r="D31" i="5"/>
  <c r="D44" i="5" s="1"/>
  <c r="D56" i="5" s="1"/>
  <c r="E30" i="5"/>
  <c r="E43" i="5" s="1"/>
  <c r="E55" i="5" s="1"/>
  <c r="F30" i="5"/>
  <c r="G30" i="5"/>
  <c r="G43" i="5" s="1"/>
  <c r="G55" i="5" s="1"/>
  <c r="D30" i="5"/>
  <c r="D11" i="9"/>
  <c r="L61" i="7" l="1"/>
  <c r="J61" i="7"/>
  <c r="H61" i="7"/>
  <c r="F61" i="7"/>
  <c r="D61" i="7"/>
  <c r="L60" i="7"/>
  <c r="L63" i="7" s="1"/>
  <c r="L56" i="7"/>
  <c r="J56" i="7"/>
  <c r="F56" i="7"/>
  <c r="E10" i="9" s="1"/>
  <c r="E11" i="9" s="1"/>
  <c r="G40" i="6"/>
  <c r="F40" i="6"/>
  <c r="G45" i="5"/>
  <c r="G46" i="5"/>
  <c r="I6" i="5"/>
  <c r="I7" i="5"/>
  <c r="G32" i="5"/>
  <c r="G33" i="5"/>
  <c r="H56" i="7"/>
  <c r="F10" i="9" s="1"/>
  <c r="F11" i="9" s="1"/>
  <c r="G70" i="6"/>
  <c r="G68" i="6"/>
  <c r="G55" i="6"/>
  <c r="G53" i="6"/>
  <c r="G38" i="6"/>
  <c r="G24" i="6"/>
  <c r="G22" i="6"/>
  <c r="G8" i="6"/>
  <c r="G6" i="6"/>
  <c r="D12" i="3"/>
  <c r="E12" i="3"/>
  <c r="F12" i="3"/>
  <c r="G12" i="3"/>
  <c r="H12" i="3"/>
  <c r="I12" i="3"/>
  <c r="I17" i="3" s="1"/>
  <c r="I22" i="3" s="1"/>
  <c r="J12" i="3"/>
  <c r="K12" i="3"/>
  <c r="K17" i="3" s="1"/>
  <c r="K22" i="3" s="1"/>
  <c r="L12" i="3"/>
  <c r="L17" i="3" s="1"/>
  <c r="L22" i="3" s="1"/>
  <c r="M12" i="3"/>
  <c r="N12" i="3"/>
  <c r="O12" i="3"/>
  <c r="D13" i="3"/>
  <c r="E13" i="3"/>
  <c r="E18" i="3" s="1"/>
  <c r="E23" i="3" s="1"/>
  <c r="F13" i="3"/>
  <c r="G13" i="3"/>
  <c r="G18" i="3" s="1"/>
  <c r="G23" i="3" s="1"/>
  <c r="H13" i="3"/>
  <c r="H18" i="3" s="1"/>
  <c r="H23" i="3" s="1"/>
  <c r="I13" i="3"/>
  <c r="J13" i="3"/>
  <c r="K13" i="3"/>
  <c r="L13" i="3"/>
  <c r="M13" i="3"/>
  <c r="M18" i="3" s="1"/>
  <c r="M23" i="3" s="1"/>
  <c r="N13" i="3"/>
  <c r="O13" i="3"/>
  <c r="O18" i="3" s="1"/>
  <c r="O23" i="3" s="1"/>
  <c r="D14" i="3"/>
  <c r="D19" i="3" s="1"/>
  <c r="D24" i="3" s="1"/>
  <c r="E14" i="3"/>
  <c r="F14" i="3"/>
  <c r="G14" i="3"/>
  <c r="H14" i="3"/>
  <c r="I14" i="3"/>
  <c r="I19" i="3" s="1"/>
  <c r="I24" i="3" s="1"/>
  <c r="J14" i="3"/>
  <c r="K14" i="3"/>
  <c r="K19" i="3" s="1"/>
  <c r="K24" i="3" s="1"/>
  <c r="L14" i="3"/>
  <c r="M14" i="3"/>
  <c r="N14" i="3"/>
  <c r="O14" i="3"/>
  <c r="E10" i="3"/>
  <c r="F10" i="3"/>
  <c r="G10" i="3"/>
  <c r="H10" i="3"/>
  <c r="I10" i="3"/>
  <c r="J10" i="3"/>
  <c r="K10" i="3"/>
  <c r="L10" i="3"/>
  <c r="L15" i="3" s="1"/>
  <c r="L20" i="3" s="1"/>
  <c r="M10" i="3"/>
  <c r="N10" i="3"/>
  <c r="O10" i="3"/>
  <c r="E11" i="3"/>
  <c r="E16" i="3" s="1"/>
  <c r="E21" i="3" s="1"/>
  <c r="F11" i="3"/>
  <c r="F16" i="3" s="1"/>
  <c r="F21" i="3" s="1"/>
  <c r="G11" i="3"/>
  <c r="H11" i="3"/>
  <c r="I11" i="3"/>
  <c r="I16" i="3" s="1"/>
  <c r="I21" i="3" s="1"/>
  <c r="J11" i="3"/>
  <c r="J16" i="3" s="1"/>
  <c r="J21" i="3" s="1"/>
  <c r="K11" i="3"/>
  <c r="L11" i="3"/>
  <c r="M11" i="3"/>
  <c r="M16" i="3" s="1"/>
  <c r="M21" i="3" s="1"/>
  <c r="N11" i="3"/>
  <c r="N16" i="3" s="1"/>
  <c r="N21" i="3" s="1"/>
  <c r="O11" i="3"/>
  <c r="D11" i="3"/>
  <c r="D10" i="3"/>
  <c r="D17" i="3"/>
  <c r="D22" i="3" s="1"/>
  <c r="E17" i="3"/>
  <c r="E22" i="3" s="1"/>
  <c r="F17" i="3"/>
  <c r="F22" i="3" s="1"/>
  <c r="G17" i="3"/>
  <c r="G22" i="3" s="1"/>
  <c r="H17" i="3"/>
  <c r="H22" i="3" s="1"/>
  <c r="J17" i="3"/>
  <c r="J22" i="3" s="1"/>
  <c r="M17" i="3"/>
  <c r="M22" i="3" s="1"/>
  <c r="N17" i="3"/>
  <c r="N22" i="3" s="1"/>
  <c r="O17" i="3"/>
  <c r="O22" i="3" s="1"/>
  <c r="D18" i="3"/>
  <c r="D23" i="3" s="1"/>
  <c r="F18" i="3"/>
  <c r="F23" i="3" s="1"/>
  <c r="I18" i="3"/>
  <c r="I23" i="3" s="1"/>
  <c r="J18" i="3"/>
  <c r="J23" i="3" s="1"/>
  <c r="K18" i="3"/>
  <c r="K23" i="3" s="1"/>
  <c r="L18" i="3"/>
  <c r="L23" i="3" s="1"/>
  <c r="N18" i="3"/>
  <c r="N23" i="3" s="1"/>
  <c r="E19" i="3"/>
  <c r="E24" i="3" s="1"/>
  <c r="F19" i="3"/>
  <c r="F24" i="3" s="1"/>
  <c r="G19" i="3"/>
  <c r="G24" i="3" s="1"/>
  <c r="H19" i="3"/>
  <c r="H24" i="3" s="1"/>
  <c r="J19" i="3"/>
  <c r="J24" i="3" s="1"/>
  <c r="L19" i="3"/>
  <c r="L24" i="3" s="1"/>
  <c r="M19" i="3"/>
  <c r="M24" i="3" s="1"/>
  <c r="N19" i="3"/>
  <c r="N24" i="3" s="1"/>
  <c r="O19" i="3"/>
  <c r="O24" i="3" s="1"/>
  <c r="E15" i="3"/>
  <c r="E20" i="3" s="1"/>
  <c r="F15" i="3"/>
  <c r="F20" i="3" s="1"/>
  <c r="G15" i="3"/>
  <c r="G20" i="3" s="1"/>
  <c r="H15" i="3"/>
  <c r="H20" i="3" s="1"/>
  <c r="I15" i="3"/>
  <c r="I20" i="3" s="1"/>
  <c r="J15" i="3"/>
  <c r="J20" i="3" s="1"/>
  <c r="K15" i="3"/>
  <c r="K20" i="3" s="1"/>
  <c r="M15" i="3"/>
  <c r="M20" i="3" s="1"/>
  <c r="N15" i="3"/>
  <c r="N20" i="3" s="1"/>
  <c r="O15" i="3"/>
  <c r="O20" i="3" s="1"/>
  <c r="G16" i="3"/>
  <c r="G21" i="3" s="1"/>
  <c r="H16" i="3"/>
  <c r="H21" i="3" s="1"/>
  <c r="K16" i="3"/>
  <c r="K21" i="3" s="1"/>
  <c r="L16" i="3"/>
  <c r="L21" i="3" s="1"/>
  <c r="O16" i="3"/>
  <c r="O21" i="3" s="1"/>
  <c r="D16" i="3"/>
  <c r="D21" i="3" s="1"/>
  <c r="D15" i="3"/>
  <c r="D20" i="3" s="1"/>
  <c r="D25" i="3" s="1"/>
  <c r="O27" i="3" l="1"/>
  <c r="E28" i="3"/>
  <c r="K28" i="3"/>
  <c r="M28" i="3"/>
  <c r="G29" i="3"/>
  <c r="I29" i="3"/>
  <c r="O29" i="3"/>
  <c r="F27" i="3"/>
  <c r="G27" i="3"/>
  <c r="D28" i="3"/>
  <c r="F28" i="3"/>
  <c r="G28" i="3"/>
  <c r="H28" i="3"/>
  <c r="I28" i="3"/>
  <c r="J28" i="3"/>
  <c r="L28" i="3"/>
  <c r="N28" i="3"/>
  <c r="O28" i="3"/>
  <c r="D29" i="3"/>
  <c r="E29" i="3"/>
  <c r="F29" i="3"/>
  <c r="H29" i="3"/>
  <c r="J29" i="3"/>
  <c r="K29" i="3"/>
  <c r="L29" i="3"/>
  <c r="M29" i="3"/>
  <c r="N29" i="3"/>
  <c r="E25" i="3"/>
  <c r="F25" i="3"/>
  <c r="G25" i="3"/>
  <c r="I25" i="3"/>
  <c r="N25" i="3"/>
  <c r="O25" i="3"/>
  <c r="I26" i="3"/>
  <c r="J26" i="3"/>
  <c r="K26" i="3"/>
  <c r="D27" i="3"/>
  <c r="E27" i="3"/>
  <c r="H27" i="3"/>
  <c r="I27" i="3"/>
  <c r="J27" i="3"/>
  <c r="K27" i="3"/>
  <c r="L27" i="3"/>
  <c r="M27" i="3"/>
  <c r="N27" i="3"/>
  <c r="K25" i="3"/>
  <c r="L25" i="3"/>
  <c r="M25" i="3"/>
  <c r="L26" i="3"/>
  <c r="M26" i="3"/>
  <c r="N26" i="3"/>
  <c r="O26" i="3"/>
  <c r="H25" i="3"/>
  <c r="J25" i="3"/>
  <c r="E26" i="3"/>
  <c r="F26" i="3"/>
  <c r="G26" i="3"/>
  <c r="H26" i="3"/>
  <c r="D26" i="3"/>
  <c r="L48" i="8" l="1"/>
  <c r="L50" i="8" s="1"/>
  <c r="I2" i="5"/>
  <c r="M6" i="4"/>
  <c r="N6" i="4" s="1"/>
  <c r="O6" i="4" s="1"/>
  <c r="P6" i="4" s="1"/>
  <c r="Q6" i="4" s="1"/>
  <c r="D2" i="13"/>
  <c r="E3" i="12"/>
  <c r="I14" i="5"/>
  <c r="I26" i="5" s="1"/>
  <c r="I39" i="5" s="1"/>
  <c r="I51" i="5" s="1"/>
  <c r="D5" i="10"/>
  <c r="F5" i="10" s="1"/>
  <c r="H5" i="10" s="1"/>
  <c r="J5" i="10" s="1"/>
  <c r="L5" i="10" s="1"/>
  <c r="N5" i="10" s="1"/>
  <c r="P5" i="10" s="1"/>
  <c r="D7" i="9"/>
  <c r="H7" i="9" s="1"/>
  <c r="D51" i="7"/>
  <c r="F51" i="7" s="1"/>
  <c r="H51" i="7" s="1"/>
  <c r="J51" i="7" s="1"/>
  <c r="L51" i="7" s="1"/>
  <c r="D26" i="7"/>
  <c r="E26" i="7" s="1"/>
  <c r="F26" i="7" s="1"/>
  <c r="G26" i="7" s="1"/>
  <c r="H26" i="7" s="1"/>
  <c r="D3" i="7"/>
  <c r="E3" i="7" s="1"/>
  <c r="F3" i="7" s="1"/>
  <c r="G3" i="7" s="1"/>
  <c r="H3" i="7" s="1"/>
  <c r="C3" i="6"/>
  <c r="C19" i="6" s="1"/>
  <c r="C35" i="6" s="1"/>
  <c r="C50" i="6" s="1"/>
  <c r="C65" i="6" s="1"/>
  <c r="D22" i="14"/>
  <c r="D19" i="14"/>
  <c r="D18" i="14" s="1"/>
  <c r="P18" i="14" s="1"/>
  <c r="P15" i="14"/>
  <c r="P16" i="14"/>
  <c r="P20" i="14"/>
  <c r="P21" i="14"/>
  <c r="P22" i="14"/>
  <c r="E18" i="14"/>
  <c r="F18" i="14"/>
  <c r="G18" i="14"/>
  <c r="H18" i="14"/>
  <c r="I18" i="14"/>
  <c r="J18" i="14"/>
  <c r="K18" i="14"/>
  <c r="L18" i="14"/>
  <c r="M18" i="14"/>
  <c r="N18" i="14"/>
  <c r="O18" i="14"/>
  <c r="O14" i="14"/>
  <c r="N14" i="14"/>
  <c r="M14" i="14"/>
  <c r="L14" i="14"/>
  <c r="K14" i="14"/>
  <c r="J14" i="14"/>
  <c r="I14" i="14"/>
  <c r="H14" i="14"/>
  <c r="G14" i="14"/>
  <c r="F14" i="14"/>
  <c r="E14" i="14"/>
  <c r="P14" i="14" s="1"/>
  <c r="R215" i="8"/>
  <c r="R182" i="8"/>
  <c r="R149" i="8"/>
  <c r="R116" i="8"/>
  <c r="R51" i="8"/>
  <c r="R213" i="8"/>
  <c r="R180" i="8"/>
  <c r="R147" i="8"/>
  <c r="R114" i="8"/>
  <c r="R49" i="8"/>
  <c r="D18" i="8"/>
  <c r="E18" i="8"/>
  <c r="F18" i="8"/>
  <c r="G18" i="8"/>
  <c r="H18" i="8"/>
  <c r="I18" i="8"/>
  <c r="J18" i="8"/>
  <c r="K18" i="8"/>
  <c r="L18" i="8"/>
  <c r="M18" i="8"/>
  <c r="N18" i="8"/>
  <c r="O18" i="8"/>
  <c r="R18" i="8"/>
  <c r="O16" i="8"/>
  <c r="N16" i="8"/>
  <c r="M16" i="8"/>
  <c r="L16" i="8"/>
  <c r="K16" i="8"/>
  <c r="J16" i="8"/>
  <c r="I16" i="8"/>
  <c r="H16" i="8"/>
  <c r="G16" i="8"/>
  <c r="F16" i="8"/>
  <c r="E16" i="8"/>
  <c r="D16" i="8"/>
  <c r="O15" i="8"/>
  <c r="O17" i="8" s="1"/>
  <c r="N15" i="8"/>
  <c r="N17" i="8" s="1"/>
  <c r="M15" i="8"/>
  <c r="M17" i="8" s="1"/>
  <c r="L15" i="8"/>
  <c r="L17" i="8" s="1"/>
  <c r="K15" i="8"/>
  <c r="K17" i="8" s="1"/>
  <c r="J15" i="8"/>
  <c r="J17" i="8" s="1"/>
  <c r="I15" i="8"/>
  <c r="I17" i="8" s="1"/>
  <c r="H15" i="8"/>
  <c r="H17" i="8" s="1"/>
  <c r="G15" i="8"/>
  <c r="G17" i="8" s="1"/>
  <c r="F15" i="8"/>
  <c r="F17" i="8" s="1"/>
  <c r="E15" i="8"/>
  <c r="E17" i="8" s="1"/>
  <c r="D15" i="8"/>
  <c r="D17" i="8" s="1"/>
  <c r="D60" i="13"/>
  <c r="E60" i="13" s="1"/>
  <c r="F60" i="13" s="1"/>
  <c r="D14" i="8"/>
  <c r="P203" i="8"/>
  <c r="P204" i="8"/>
  <c r="P205" i="8"/>
  <c r="P206" i="8"/>
  <c r="P207" i="8"/>
  <c r="P208" i="8"/>
  <c r="P209" i="8"/>
  <c r="P210" i="8"/>
  <c r="P220" i="8"/>
  <c r="P221" i="8"/>
  <c r="P222" i="8"/>
  <c r="P223" i="8"/>
  <c r="H46" i="13"/>
  <c r="G46" i="13"/>
  <c r="D23" i="13"/>
  <c r="E23" i="13" s="1"/>
  <c r="P5" i="3"/>
  <c r="D5" i="4" s="1"/>
  <c r="P6" i="3"/>
  <c r="E5" i="4" s="1"/>
  <c r="P7" i="3"/>
  <c r="F5" i="4" s="1"/>
  <c r="F5" i="5" s="1"/>
  <c r="P8" i="3"/>
  <c r="G5" i="4" s="1"/>
  <c r="P9" i="3"/>
  <c r="H5" i="4" s="1"/>
  <c r="H5" i="5" s="1"/>
  <c r="D21" i="7"/>
  <c r="D54" i="7" s="1"/>
  <c r="E21" i="7"/>
  <c r="F21" i="7"/>
  <c r="H54" i="7" s="1"/>
  <c r="D46" i="13"/>
  <c r="D21" i="13" s="1"/>
  <c r="L14" i="7"/>
  <c r="N6" i="13"/>
  <c r="E46" i="13"/>
  <c r="E21" i="13" s="1"/>
  <c r="F46" i="13"/>
  <c r="F21" i="13" s="1"/>
  <c r="D53" i="8"/>
  <c r="E53" i="8" s="1"/>
  <c r="F53" i="8" s="1"/>
  <c r="G53" i="8" s="1"/>
  <c r="H53" i="8" s="1"/>
  <c r="I53" i="8" s="1"/>
  <c r="J53" i="8" s="1"/>
  <c r="K53" i="8" s="1"/>
  <c r="L53" i="8" s="1"/>
  <c r="M53" i="8" s="1"/>
  <c r="N53" i="8" s="1"/>
  <c r="O53" i="8" s="1"/>
  <c r="D86" i="8"/>
  <c r="E86" i="8" s="1"/>
  <c r="F86" i="8" s="1"/>
  <c r="G86" i="8" s="1"/>
  <c r="H86" i="8" s="1"/>
  <c r="I86" i="8" s="1"/>
  <c r="J86" i="8" s="1"/>
  <c r="K86" i="8" s="1"/>
  <c r="L86" i="8" s="1"/>
  <c r="M86" i="8" s="1"/>
  <c r="N86" i="8" s="1"/>
  <c r="O86" i="8" s="1"/>
  <c r="G21" i="7"/>
  <c r="D118" i="8"/>
  <c r="E118" i="8" s="1"/>
  <c r="H21" i="7"/>
  <c r="D151" i="8"/>
  <c r="E151" i="8" s="1"/>
  <c r="D20" i="8"/>
  <c r="E20" i="8" s="1"/>
  <c r="F20" i="8" s="1"/>
  <c r="G20" i="8" s="1"/>
  <c r="H20" i="8" s="1"/>
  <c r="I20" i="8" s="1"/>
  <c r="J20" i="8" s="1"/>
  <c r="K20" i="8" s="1"/>
  <c r="L20" i="8" s="1"/>
  <c r="M20" i="8" s="1"/>
  <c r="N20" i="8" s="1"/>
  <c r="O20" i="8" s="1"/>
  <c r="L10" i="13"/>
  <c r="E28" i="13"/>
  <c r="E31" i="13"/>
  <c r="D28" i="13"/>
  <c r="D31" i="13"/>
  <c r="D35" i="13" s="1"/>
  <c r="D36" i="13" s="1"/>
  <c r="B19" i="13"/>
  <c r="B20" i="13"/>
  <c r="B21" i="13"/>
  <c r="B22" i="13" s="1"/>
  <c r="B23" i="13" s="1"/>
  <c r="B24" i="13" s="1"/>
  <c r="B25" i="13" s="1"/>
  <c r="H10" i="9"/>
  <c r="H14" i="9" s="1"/>
  <c r="I10" i="9"/>
  <c r="I14" i="9"/>
  <c r="I32" i="9" s="1"/>
  <c r="E32" i="9" s="1"/>
  <c r="J10" i="9"/>
  <c r="J14" i="9" s="1"/>
  <c r="H11" i="9"/>
  <c r="I11" i="9"/>
  <c r="J11" i="9"/>
  <c r="H12" i="9"/>
  <c r="I12" i="9"/>
  <c r="J12" i="9"/>
  <c r="I13" i="9"/>
  <c r="J13" i="9"/>
  <c r="J17" i="9"/>
  <c r="J23" i="9" s="1"/>
  <c r="D19" i="9"/>
  <c r="D23" i="9" s="1"/>
  <c r="E19" i="9"/>
  <c r="F19" i="9"/>
  <c r="D20" i="9"/>
  <c r="E20" i="9"/>
  <c r="F20" i="9"/>
  <c r="D21" i="9"/>
  <c r="E21" i="9"/>
  <c r="F21" i="9"/>
  <c r="H23" i="9"/>
  <c r="I23" i="9"/>
  <c r="H25" i="9"/>
  <c r="H30" i="9" s="1"/>
  <c r="I25" i="9"/>
  <c r="I30" i="9"/>
  <c r="J25" i="9"/>
  <c r="J30" i="9"/>
  <c r="H26" i="9"/>
  <c r="I26" i="9"/>
  <c r="J26" i="9"/>
  <c r="H27" i="9"/>
  <c r="I27" i="9"/>
  <c r="J27" i="9"/>
  <c r="H28" i="9"/>
  <c r="I28" i="9"/>
  <c r="J28" i="9"/>
  <c r="H29" i="9"/>
  <c r="I29" i="9"/>
  <c r="J29" i="9"/>
  <c r="P6" i="8"/>
  <c r="P7" i="8"/>
  <c r="P8" i="8"/>
  <c r="P9" i="8"/>
  <c r="P10" i="8"/>
  <c r="P11" i="8"/>
  <c r="P12" i="8"/>
  <c r="P13" i="8"/>
  <c r="P23" i="8"/>
  <c r="P24" i="8"/>
  <c r="P25" i="8"/>
  <c r="P26" i="8"/>
  <c r="P39" i="8"/>
  <c r="P40" i="8"/>
  <c r="P41" i="8"/>
  <c r="P42" i="8"/>
  <c r="P43" i="8"/>
  <c r="P44" i="8"/>
  <c r="P45" i="8"/>
  <c r="P46" i="8"/>
  <c r="P56" i="8"/>
  <c r="P57" i="8"/>
  <c r="P58" i="8"/>
  <c r="P59" i="8"/>
  <c r="P72" i="8"/>
  <c r="P73" i="8"/>
  <c r="P74" i="8"/>
  <c r="P75" i="8"/>
  <c r="P76" i="8"/>
  <c r="P77" i="8"/>
  <c r="P78" i="8"/>
  <c r="P79" i="8"/>
  <c r="P89" i="8"/>
  <c r="P90" i="8"/>
  <c r="P91" i="8"/>
  <c r="P92" i="8"/>
  <c r="P104" i="8"/>
  <c r="P105" i="8"/>
  <c r="P106" i="8"/>
  <c r="P107" i="8"/>
  <c r="P108" i="8"/>
  <c r="P109" i="8"/>
  <c r="P110" i="8"/>
  <c r="P111" i="8"/>
  <c r="P121" i="8"/>
  <c r="P122" i="8"/>
  <c r="P123" i="8"/>
  <c r="P124" i="8"/>
  <c r="P137" i="8"/>
  <c r="P138" i="8"/>
  <c r="P139" i="8"/>
  <c r="P140" i="8"/>
  <c r="P141" i="8"/>
  <c r="P142" i="8"/>
  <c r="P143" i="8"/>
  <c r="P144" i="8"/>
  <c r="P154" i="8"/>
  <c r="P155" i="8"/>
  <c r="P156" i="8"/>
  <c r="P157" i="8"/>
  <c r="P170" i="8"/>
  <c r="P171" i="8"/>
  <c r="P172" i="8"/>
  <c r="P173" i="8"/>
  <c r="P174" i="8"/>
  <c r="P175" i="8"/>
  <c r="P176" i="8"/>
  <c r="P177" i="8"/>
  <c r="P187" i="8"/>
  <c r="P188" i="8"/>
  <c r="P189" i="8"/>
  <c r="P190" i="8"/>
  <c r="D22" i="7"/>
  <c r="E22" i="7"/>
  <c r="F22" i="7"/>
  <c r="G22" i="7"/>
  <c r="H22" i="7"/>
  <c r="D184" i="8"/>
  <c r="E184" i="8" s="1"/>
  <c r="F184" i="8" s="1"/>
  <c r="G184" i="8" s="1"/>
  <c r="H184" i="8" s="1"/>
  <c r="I184" i="8" s="1"/>
  <c r="J184" i="8" s="1"/>
  <c r="K184" i="8" s="1"/>
  <c r="L184" i="8" s="1"/>
  <c r="M184" i="8" s="1"/>
  <c r="N184" i="8" s="1"/>
  <c r="O184" i="8" s="1"/>
  <c r="D38" i="7"/>
  <c r="E44" i="7"/>
  <c r="F55" i="7" s="1"/>
  <c r="F44" i="7"/>
  <c r="F44" i="13" s="1"/>
  <c r="D87" i="8" s="1"/>
  <c r="E87" i="8" s="1"/>
  <c r="F87" i="8" s="1"/>
  <c r="G87" i="8" s="1"/>
  <c r="H87" i="8" s="1"/>
  <c r="I87" i="8" s="1"/>
  <c r="J87" i="8" s="1"/>
  <c r="K87" i="8" s="1"/>
  <c r="L87" i="8" s="1"/>
  <c r="M87" i="8" s="1"/>
  <c r="N87" i="8" s="1"/>
  <c r="O87" i="8" s="1"/>
  <c r="G44" i="7"/>
  <c r="H44" i="7"/>
  <c r="E45" i="7"/>
  <c r="H45" i="7"/>
  <c r="D88" i="8"/>
  <c r="E88" i="8" s="1"/>
  <c r="F88" i="8" s="1"/>
  <c r="G88" i="8" s="1"/>
  <c r="H88" i="8" s="1"/>
  <c r="I88" i="8" s="1"/>
  <c r="J88" i="8" s="1"/>
  <c r="K88" i="8" s="1"/>
  <c r="L88" i="8" s="1"/>
  <c r="M88" i="8" s="1"/>
  <c r="N88" i="8" s="1"/>
  <c r="O88" i="8" s="1"/>
  <c r="D219" i="8"/>
  <c r="E219" i="8" s="1"/>
  <c r="F219" i="8" s="1"/>
  <c r="G219" i="8" s="1"/>
  <c r="H219" i="8" s="1"/>
  <c r="I219" i="8" s="1"/>
  <c r="J219" i="8" s="1"/>
  <c r="K219" i="8" s="1"/>
  <c r="L219" i="8" s="1"/>
  <c r="M219" i="8" s="1"/>
  <c r="N219" i="8" s="1"/>
  <c r="O219" i="8" s="1"/>
  <c r="D60" i="7"/>
  <c r="D63" i="7" s="1"/>
  <c r="J60" i="7"/>
  <c r="F63" i="7"/>
  <c r="D6" i="10"/>
  <c r="F6" i="10"/>
  <c r="G12" i="10" s="1"/>
  <c r="H6" i="10"/>
  <c r="I9" i="10" s="1"/>
  <c r="J6" i="10"/>
  <c r="K9" i="10" s="1"/>
  <c r="L6" i="10"/>
  <c r="N6" i="10"/>
  <c r="P6" i="10"/>
  <c r="Q24" i="10" s="1"/>
  <c r="D7" i="10"/>
  <c r="E7" i="10" s="1"/>
  <c r="F7" i="10"/>
  <c r="G7" i="10" s="1"/>
  <c r="H7" i="10"/>
  <c r="I7" i="10" s="1"/>
  <c r="J7" i="10"/>
  <c r="L7" i="10"/>
  <c r="M7" i="10" s="1"/>
  <c r="N7" i="10"/>
  <c r="O7" i="10"/>
  <c r="P7" i="10"/>
  <c r="D8" i="10"/>
  <c r="F8" i="10"/>
  <c r="G8" i="10" s="1"/>
  <c r="H8" i="10"/>
  <c r="J8" i="10"/>
  <c r="L8" i="10"/>
  <c r="N8" i="10"/>
  <c r="O8" i="10"/>
  <c r="P8" i="10"/>
  <c r="Q8" i="10" s="1"/>
  <c r="D9" i="10"/>
  <c r="E9" i="10"/>
  <c r="F9" i="10"/>
  <c r="G9" i="10" s="1"/>
  <c r="H9" i="10"/>
  <c r="J9" i="10"/>
  <c r="L9" i="10"/>
  <c r="N9" i="10"/>
  <c r="O9" i="10" s="1"/>
  <c r="P9" i="10"/>
  <c r="Q9" i="10" s="1"/>
  <c r="D10" i="10"/>
  <c r="E10" i="10" s="1"/>
  <c r="F10" i="10"/>
  <c r="G10" i="10" s="1"/>
  <c r="H10" i="10"/>
  <c r="J10" i="10"/>
  <c r="L10" i="10"/>
  <c r="N10" i="10"/>
  <c r="O10" i="10" s="1"/>
  <c r="P10" i="10"/>
  <c r="D11" i="10"/>
  <c r="E11" i="10" s="1"/>
  <c r="F11" i="10"/>
  <c r="G11" i="10" s="1"/>
  <c r="H11" i="10"/>
  <c r="J11" i="10"/>
  <c r="L11" i="10"/>
  <c r="N11" i="10"/>
  <c r="P11" i="10"/>
  <c r="D12" i="10"/>
  <c r="E12" i="10" s="1"/>
  <c r="F12" i="10"/>
  <c r="H12" i="10"/>
  <c r="H13" i="10" s="1"/>
  <c r="J12" i="10"/>
  <c r="L12" i="10"/>
  <c r="N12" i="10"/>
  <c r="O12" i="10" s="1"/>
  <c r="P12" i="10"/>
  <c r="Q12" i="10" s="1"/>
  <c r="D14" i="10"/>
  <c r="E14" i="10" s="1"/>
  <c r="F14" i="10"/>
  <c r="G14" i="10" s="1"/>
  <c r="H14" i="10"/>
  <c r="J14" i="10"/>
  <c r="L14" i="10"/>
  <c r="N14" i="10"/>
  <c r="O14" i="10" s="1"/>
  <c r="P14" i="10"/>
  <c r="D15" i="10"/>
  <c r="E15" i="10" s="1"/>
  <c r="F15" i="10"/>
  <c r="H15" i="10"/>
  <c r="J15" i="10"/>
  <c r="L15" i="10"/>
  <c r="N15" i="10"/>
  <c r="O15" i="10"/>
  <c r="P15" i="10"/>
  <c r="D16" i="10"/>
  <c r="E16" i="10" s="1"/>
  <c r="F16" i="10"/>
  <c r="H16" i="10"/>
  <c r="I16" i="10" s="1"/>
  <c r="J16" i="10"/>
  <c r="L16" i="10"/>
  <c r="N16" i="10"/>
  <c r="O16" i="10" s="1"/>
  <c r="P16" i="10"/>
  <c r="E17" i="10"/>
  <c r="O17" i="10"/>
  <c r="D19" i="10"/>
  <c r="E19" i="10" s="1"/>
  <c r="F19" i="10"/>
  <c r="G19" i="10" s="1"/>
  <c r="H19" i="10"/>
  <c r="J19" i="10"/>
  <c r="L19" i="10"/>
  <c r="N19" i="10"/>
  <c r="O19" i="10" s="1"/>
  <c r="P19" i="10"/>
  <c r="O24" i="10"/>
  <c r="E21" i="12"/>
  <c r="I8" i="12"/>
  <c r="F9" i="12"/>
  <c r="G9" i="12" s="1"/>
  <c r="I9" i="12"/>
  <c r="J9" i="12" s="1"/>
  <c r="D10" i="12"/>
  <c r="F10" i="12" s="1"/>
  <c r="G10" i="12" s="1"/>
  <c r="E10" i="12"/>
  <c r="H10" i="12"/>
  <c r="H21" i="12" s="1"/>
  <c r="L10" i="12"/>
  <c r="L21" i="12" s="1"/>
  <c r="D11" i="12"/>
  <c r="F11" i="12" s="1"/>
  <c r="G11" i="12" s="1"/>
  <c r="K11" i="12" s="1"/>
  <c r="H11" i="12"/>
  <c r="L11" i="12"/>
  <c r="D12" i="12"/>
  <c r="E12" i="12"/>
  <c r="F12" i="12"/>
  <c r="G12" i="12" s="1"/>
  <c r="H12" i="12"/>
  <c r="I12" i="12" s="1"/>
  <c r="L12" i="12"/>
  <c r="D13" i="12"/>
  <c r="E13" i="12"/>
  <c r="H13" i="12"/>
  <c r="I13" i="12" s="1"/>
  <c r="L13" i="12"/>
  <c r="D14" i="12"/>
  <c r="E14" i="12"/>
  <c r="F14" i="12"/>
  <c r="G14" i="12"/>
  <c r="H14" i="12"/>
  <c r="I14" i="12"/>
  <c r="J14" i="12" s="1"/>
  <c r="L14" i="12"/>
  <c r="D15" i="12"/>
  <c r="E15" i="12"/>
  <c r="H15" i="12"/>
  <c r="I15" i="12"/>
  <c r="L15" i="12"/>
  <c r="D16" i="12"/>
  <c r="F16" i="12" s="1"/>
  <c r="G16" i="12" s="1"/>
  <c r="K16" i="12" s="1"/>
  <c r="E16" i="12"/>
  <c r="H16" i="12"/>
  <c r="L16" i="12"/>
  <c r="D17" i="12"/>
  <c r="E17" i="12"/>
  <c r="I17" i="12" s="1"/>
  <c r="H17" i="12"/>
  <c r="L17" i="12"/>
  <c r="D18" i="12"/>
  <c r="E18" i="12"/>
  <c r="H18" i="12"/>
  <c r="L18" i="12"/>
  <c r="D19" i="12"/>
  <c r="E19" i="12"/>
  <c r="F19" i="12" s="1"/>
  <c r="H19" i="12"/>
  <c r="I19" i="12" s="1"/>
  <c r="L19" i="12"/>
  <c r="D20" i="12"/>
  <c r="E20" i="12"/>
  <c r="F20" i="12"/>
  <c r="G20" i="12" s="1"/>
  <c r="H20" i="12"/>
  <c r="I20" i="12" s="1"/>
  <c r="L20" i="12"/>
  <c r="E29" i="12"/>
  <c r="F29" i="12"/>
  <c r="F42" i="12" s="1"/>
  <c r="H29" i="12"/>
  <c r="H42" i="12" s="1"/>
  <c r="L29" i="12"/>
  <c r="L42" i="12" s="1"/>
  <c r="E30" i="12"/>
  <c r="F30" i="12"/>
  <c r="G30" i="12" s="1"/>
  <c r="H30" i="12"/>
  <c r="L30" i="12"/>
  <c r="E31" i="12"/>
  <c r="F31" i="12" s="1"/>
  <c r="H31" i="12"/>
  <c r="L31" i="12"/>
  <c r="E32" i="12"/>
  <c r="F32" i="12"/>
  <c r="G32" i="12" s="1"/>
  <c r="K32" i="12" s="1"/>
  <c r="O32" i="12" s="1"/>
  <c r="H32" i="12"/>
  <c r="L32" i="12"/>
  <c r="E33" i="12"/>
  <c r="F33" i="12" s="1"/>
  <c r="H33" i="12"/>
  <c r="I33" i="12"/>
  <c r="M33" i="12" s="1"/>
  <c r="N33" i="12" s="1"/>
  <c r="L33" i="12"/>
  <c r="E34" i="12"/>
  <c r="G34" i="12" s="1"/>
  <c r="H34" i="12"/>
  <c r="L34" i="12"/>
  <c r="E35" i="12"/>
  <c r="H35" i="12"/>
  <c r="L35" i="12"/>
  <c r="E36" i="12"/>
  <c r="G36" i="12" s="1"/>
  <c r="H36" i="12"/>
  <c r="L36" i="12"/>
  <c r="E37" i="12"/>
  <c r="G37" i="12" s="1"/>
  <c r="H37" i="12"/>
  <c r="L37" i="12"/>
  <c r="E38" i="12"/>
  <c r="H38" i="12"/>
  <c r="I38" i="12"/>
  <c r="J38" i="12" s="1"/>
  <c r="K38" i="12" s="1"/>
  <c r="L38" i="12"/>
  <c r="E39" i="12"/>
  <c r="I39" i="12" s="1"/>
  <c r="H39" i="12"/>
  <c r="L39" i="12"/>
  <c r="E40" i="12"/>
  <c r="F40" i="12" s="1"/>
  <c r="G40" i="12" s="1"/>
  <c r="K40" i="12" s="1"/>
  <c r="O40" i="12" s="1"/>
  <c r="H40" i="12"/>
  <c r="L40" i="12"/>
  <c r="E41" i="12"/>
  <c r="I41" i="12" s="1"/>
  <c r="H41" i="12"/>
  <c r="L41" i="12"/>
  <c r="E51" i="12"/>
  <c r="E64" i="12"/>
  <c r="H51" i="12"/>
  <c r="H64" i="12"/>
  <c r="L51" i="12"/>
  <c r="L64" i="12" s="1"/>
  <c r="E52" i="12"/>
  <c r="F52" i="12"/>
  <c r="H52" i="12"/>
  <c r="L52" i="12"/>
  <c r="E53" i="12"/>
  <c r="F53" i="12"/>
  <c r="G53" i="12" s="1"/>
  <c r="H53" i="12"/>
  <c r="I53" i="12" s="1"/>
  <c r="J53" i="12" s="1"/>
  <c r="L53" i="12"/>
  <c r="E54" i="12"/>
  <c r="H54" i="12"/>
  <c r="I54" i="12" s="1"/>
  <c r="M54" i="12" s="1"/>
  <c r="N54" i="12" s="1"/>
  <c r="L54" i="12"/>
  <c r="E55" i="12"/>
  <c r="H55" i="12"/>
  <c r="L55" i="12"/>
  <c r="E56" i="12"/>
  <c r="F56" i="12"/>
  <c r="G56" i="12" s="1"/>
  <c r="K56" i="12" s="1"/>
  <c r="H56" i="12"/>
  <c r="L56" i="12"/>
  <c r="E57" i="12"/>
  <c r="G57" i="12" s="1"/>
  <c r="H57" i="12"/>
  <c r="L57" i="12"/>
  <c r="E58" i="12"/>
  <c r="H58" i="12"/>
  <c r="I58" i="12" s="1"/>
  <c r="J58" i="12" s="1"/>
  <c r="L58" i="12"/>
  <c r="M58" i="12" s="1"/>
  <c r="N58" i="12" s="1"/>
  <c r="E59" i="12"/>
  <c r="H59" i="12"/>
  <c r="I59" i="12"/>
  <c r="J59" i="12"/>
  <c r="L59" i="12"/>
  <c r="E60" i="12"/>
  <c r="F60" i="12" s="1"/>
  <c r="G60" i="12" s="1"/>
  <c r="K60" i="12" s="1"/>
  <c r="O60" i="12" s="1"/>
  <c r="H60" i="12"/>
  <c r="L60" i="12"/>
  <c r="E61" i="12"/>
  <c r="H61" i="12"/>
  <c r="I61" i="12"/>
  <c r="M61" i="12" s="1"/>
  <c r="N61" i="12" s="1"/>
  <c r="L61" i="12"/>
  <c r="E62" i="12"/>
  <c r="I62" i="12" s="1"/>
  <c r="H62" i="12"/>
  <c r="L62" i="12"/>
  <c r="E63" i="12"/>
  <c r="H63" i="12"/>
  <c r="L63" i="12"/>
  <c r="M63" i="12" s="1"/>
  <c r="N63" i="12" s="1"/>
  <c r="E73" i="12"/>
  <c r="F73" i="12"/>
  <c r="F86" i="12" s="1"/>
  <c r="H73" i="12"/>
  <c r="I73" i="12" s="1"/>
  <c r="L73" i="12"/>
  <c r="E74" i="12"/>
  <c r="H74" i="12"/>
  <c r="L74" i="12"/>
  <c r="E75" i="12"/>
  <c r="F75" i="12"/>
  <c r="G75" i="12" s="1"/>
  <c r="H75" i="12"/>
  <c r="I75" i="12" s="1"/>
  <c r="L75" i="12"/>
  <c r="E76" i="12"/>
  <c r="F76" i="12"/>
  <c r="H76" i="12"/>
  <c r="I76" i="12"/>
  <c r="M76" i="12" s="1"/>
  <c r="N76" i="12" s="1"/>
  <c r="L76" i="12"/>
  <c r="E77" i="12"/>
  <c r="H77" i="12"/>
  <c r="I77" i="12" s="1"/>
  <c r="L77" i="12"/>
  <c r="E78" i="12"/>
  <c r="H78" i="12"/>
  <c r="I78" i="12" s="1"/>
  <c r="L78" i="12"/>
  <c r="E79" i="12"/>
  <c r="H79" i="12"/>
  <c r="L79" i="12"/>
  <c r="E80" i="12"/>
  <c r="H80" i="12"/>
  <c r="L80" i="12"/>
  <c r="E81" i="12"/>
  <c r="F81" i="12" s="1"/>
  <c r="G81" i="12" s="1"/>
  <c r="H81" i="12"/>
  <c r="L81" i="12"/>
  <c r="E82" i="12"/>
  <c r="H82" i="12"/>
  <c r="L82" i="12"/>
  <c r="F83" i="12"/>
  <c r="G83" i="12" s="1"/>
  <c r="H83" i="12"/>
  <c r="I83" i="12" s="1"/>
  <c r="L83" i="12"/>
  <c r="E84" i="12"/>
  <c r="I84" i="12" s="1"/>
  <c r="J84" i="12" s="1"/>
  <c r="H84" i="12"/>
  <c r="L84" i="12"/>
  <c r="E85" i="12"/>
  <c r="F85" i="12"/>
  <c r="G85" i="12" s="1"/>
  <c r="H85" i="12"/>
  <c r="I85" i="12"/>
  <c r="J85" i="12" s="1"/>
  <c r="L85" i="12"/>
  <c r="L86" i="12"/>
  <c r="I3" i="4"/>
  <c r="I16" i="4" s="1"/>
  <c r="I29" i="4" s="1"/>
  <c r="I43" i="4" s="1"/>
  <c r="I56" i="4" s="1"/>
  <c r="D6" i="6"/>
  <c r="E6" i="6"/>
  <c r="F6" i="6"/>
  <c r="H6" i="6"/>
  <c r="D8" i="6"/>
  <c r="E8" i="6"/>
  <c r="F8" i="6"/>
  <c r="H8" i="6"/>
  <c r="D22" i="6"/>
  <c r="E22" i="6"/>
  <c r="F22" i="6"/>
  <c r="H22" i="6"/>
  <c r="D24" i="6"/>
  <c r="E24" i="6"/>
  <c r="F24" i="6"/>
  <c r="H24" i="6"/>
  <c r="D38" i="6"/>
  <c r="E38" i="6"/>
  <c r="F38" i="6"/>
  <c r="H38" i="6"/>
  <c r="D40" i="6"/>
  <c r="E40" i="6"/>
  <c r="H40" i="6"/>
  <c r="D53" i="6"/>
  <c r="E53" i="6"/>
  <c r="F53" i="6"/>
  <c r="H53" i="6"/>
  <c r="D55" i="6"/>
  <c r="E55" i="6"/>
  <c r="F55" i="6"/>
  <c r="H55" i="6"/>
  <c r="D68" i="6"/>
  <c r="E68" i="6"/>
  <c r="F68" i="6"/>
  <c r="H68" i="6"/>
  <c r="D70" i="6"/>
  <c r="E70" i="6"/>
  <c r="F70" i="6"/>
  <c r="H70" i="6"/>
  <c r="B5" i="3"/>
  <c r="B10" i="3" s="1"/>
  <c r="B15" i="3" s="1"/>
  <c r="B20" i="3" s="1"/>
  <c r="B25" i="3" s="1"/>
  <c r="K5" i="2"/>
  <c r="E17" i="2"/>
  <c r="E16" i="2"/>
  <c r="E15" i="2" s="1"/>
  <c r="N15" i="2"/>
  <c r="D16" i="2"/>
  <c r="D17" i="2" s="1"/>
  <c r="D18" i="2" s="1"/>
  <c r="N16" i="2"/>
  <c r="N17" i="2"/>
  <c r="N18" i="2"/>
  <c r="N24" i="2" s="1"/>
  <c r="I3" i="11"/>
  <c r="I22" i="11" s="1"/>
  <c r="I41" i="11" s="1"/>
  <c r="I60" i="11" s="1"/>
  <c r="I79" i="11" s="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E18" i="11"/>
  <c r="F18" i="11"/>
  <c r="G18" i="11"/>
  <c r="H18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E37" i="11"/>
  <c r="F37" i="11"/>
  <c r="G37" i="11"/>
  <c r="H37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E56" i="11"/>
  <c r="F56" i="11"/>
  <c r="G56" i="11"/>
  <c r="H56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E75" i="11"/>
  <c r="F75" i="11"/>
  <c r="G75" i="11"/>
  <c r="H75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E94" i="11"/>
  <c r="F94" i="11"/>
  <c r="G94" i="11"/>
  <c r="H94" i="11"/>
  <c r="D218" i="8"/>
  <c r="E218" i="8" s="1"/>
  <c r="G45" i="7"/>
  <c r="F45" i="7"/>
  <c r="D120" i="8"/>
  <c r="E120" i="8" s="1"/>
  <c r="F120" i="8" s="1"/>
  <c r="J54" i="12"/>
  <c r="F82" i="12"/>
  <c r="G82" i="12" s="1"/>
  <c r="I82" i="12"/>
  <c r="J82" i="12" s="1"/>
  <c r="K82" i="12" s="1"/>
  <c r="F74" i="12"/>
  <c r="I74" i="12"/>
  <c r="F62" i="12"/>
  <c r="F63" i="12"/>
  <c r="G63" i="12"/>
  <c r="K63" i="12" s="1"/>
  <c r="O63" i="12" s="1"/>
  <c r="I52" i="12"/>
  <c r="M52" i="12" s="1"/>
  <c r="N52" i="12" s="1"/>
  <c r="J13" i="10"/>
  <c r="J18" i="10" s="1"/>
  <c r="F78" i="12"/>
  <c r="G78" i="12" s="1"/>
  <c r="G76" i="12"/>
  <c r="F58" i="12"/>
  <c r="G58" i="12" s="1"/>
  <c r="I40" i="12"/>
  <c r="J40" i="12" s="1"/>
  <c r="M38" i="12"/>
  <c r="N38" i="12" s="1"/>
  <c r="F35" i="12"/>
  <c r="G35" i="12" s="1"/>
  <c r="G29" i="12"/>
  <c r="G42" i="12" s="1"/>
  <c r="D22" i="8"/>
  <c r="E22" i="8" s="1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I79" i="12"/>
  <c r="J79" i="12"/>
  <c r="F54" i="12"/>
  <c r="G54" i="12"/>
  <c r="M9" i="12"/>
  <c r="N9" i="12" s="1"/>
  <c r="I60" i="12"/>
  <c r="M60" i="12" s="1"/>
  <c r="N60" i="12" s="1"/>
  <c r="F55" i="12"/>
  <c r="G55" i="12" s="1"/>
  <c r="H86" i="12"/>
  <c r="F79" i="12"/>
  <c r="G79" i="12"/>
  <c r="G74" i="12"/>
  <c r="K74" i="12" s="1"/>
  <c r="I63" i="12"/>
  <c r="F59" i="12"/>
  <c r="G59" i="12" s="1"/>
  <c r="K59" i="12" s="1"/>
  <c r="I56" i="12"/>
  <c r="I55" i="12"/>
  <c r="M55" i="12" s="1"/>
  <c r="N55" i="12" s="1"/>
  <c r="G52" i="12"/>
  <c r="F51" i="12"/>
  <c r="G51" i="12" s="1"/>
  <c r="F38" i="12"/>
  <c r="G38" i="12"/>
  <c r="D217" i="8"/>
  <c r="E24" i="10"/>
  <c r="E8" i="10"/>
  <c r="M79" i="12"/>
  <c r="N79" i="12" s="1"/>
  <c r="K79" i="12"/>
  <c r="O79" i="12" s="1"/>
  <c r="J74" i="12"/>
  <c r="M74" i="12"/>
  <c r="N74" i="12" s="1"/>
  <c r="J60" i="12"/>
  <c r="M40" i="12"/>
  <c r="N40" i="12" s="1"/>
  <c r="J63" i="12"/>
  <c r="D186" i="8"/>
  <c r="D185" i="8"/>
  <c r="E185" i="8" s="1"/>
  <c r="F185" i="8" s="1"/>
  <c r="G185" i="8" s="1"/>
  <c r="H185" i="8" s="1"/>
  <c r="I185" i="8" s="1"/>
  <c r="J185" i="8" s="1"/>
  <c r="K185" i="8" s="1"/>
  <c r="L185" i="8" s="1"/>
  <c r="M185" i="8" s="1"/>
  <c r="N185" i="8" s="1"/>
  <c r="O185" i="8" s="1"/>
  <c r="J52" i="12"/>
  <c r="K52" i="12" s="1"/>
  <c r="O52" i="12" s="1"/>
  <c r="J56" i="12"/>
  <c r="L13" i="10"/>
  <c r="L18" i="10" s="1"/>
  <c r="J33" i="12"/>
  <c r="M85" i="12"/>
  <c r="N85" i="12" s="1"/>
  <c r="M15" i="12"/>
  <c r="N15" i="12" s="1"/>
  <c r="J15" i="12"/>
  <c r="F34" i="12"/>
  <c r="I16" i="12"/>
  <c r="F41" i="12"/>
  <c r="G41" i="12" s="1"/>
  <c r="F17" i="12"/>
  <c r="G17" i="12"/>
  <c r="F8" i="12"/>
  <c r="F80" i="12"/>
  <c r="G80" i="12" s="1"/>
  <c r="K80" i="12" s="1"/>
  <c r="O80" i="12" s="1"/>
  <c r="I80" i="12"/>
  <c r="M80" i="12" s="1"/>
  <c r="N80" i="12" s="1"/>
  <c r="J61" i="12"/>
  <c r="I35" i="12"/>
  <c r="F37" i="12"/>
  <c r="I37" i="12"/>
  <c r="J37" i="12" s="1"/>
  <c r="F36" i="12"/>
  <c r="I18" i="12"/>
  <c r="F77" i="12"/>
  <c r="G77" i="12"/>
  <c r="G73" i="12"/>
  <c r="G86" i="12" s="1"/>
  <c r="E86" i="12"/>
  <c r="F61" i="12"/>
  <c r="G61" i="12"/>
  <c r="K61" i="12" s="1"/>
  <c r="O61" i="12" s="1"/>
  <c r="F57" i="12"/>
  <c r="I51" i="12"/>
  <c r="M51" i="12" s="1"/>
  <c r="F18" i="12"/>
  <c r="G18" i="12" s="1"/>
  <c r="F15" i="12"/>
  <c r="G15" i="12"/>
  <c r="K15" i="12" s="1"/>
  <c r="O15" i="12" s="1"/>
  <c r="I11" i="12"/>
  <c r="M11" i="12" s="1"/>
  <c r="N11" i="12" s="1"/>
  <c r="O11" i="10"/>
  <c r="N13" i="10"/>
  <c r="O13" i="10" s="1"/>
  <c r="E42" i="12"/>
  <c r="I32" i="12"/>
  <c r="M32" i="12" s="1"/>
  <c r="N32" i="12" s="1"/>
  <c r="E7" i="9"/>
  <c r="J11" i="12"/>
  <c r="I64" i="12"/>
  <c r="J16" i="12"/>
  <c r="M16" i="12"/>
  <c r="N16" i="12" s="1"/>
  <c r="O16" i="12" s="1"/>
  <c r="J18" i="12"/>
  <c r="K18" i="12" s="1"/>
  <c r="O18" i="12" s="1"/>
  <c r="M18" i="12"/>
  <c r="N18" i="12" s="1"/>
  <c r="J32" i="12"/>
  <c r="M37" i="12"/>
  <c r="N37" i="12" s="1"/>
  <c r="J35" i="12"/>
  <c r="K35" i="12" s="1"/>
  <c r="O35" i="12" s="1"/>
  <c r="M35" i="12"/>
  <c r="N35" i="12"/>
  <c r="J80" i="12"/>
  <c r="F7" i="9"/>
  <c r="J7" i="9" s="1"/>
  <c r="I7" i="9"/>
  <c r="L180" i="8"/>
  <c r="L182" i="8"/>
  <c r="L179" i="8"/>
  <c r="L181" i="8" s="1"/>
  <c r="N180" i="8"/>
  <c r="N179" i="8"/>
  <c r="N181" i="8" s="1"/>
  <c r="N182" i="8"/>
  <c r="L213" i="8"/>
  <c r="L212" i="8"/>
  <c r="L214" i="8" s="1"/>
  <c r="L215" i="8"/>
  <c r="K180" i="8"/>
  <c r="K179" i="8"/>
  <c r="K182" i="8"/>
  <c r="I182" i="8"/>
  <c r="I180" i="8"/>
  <c r="I179" i="8"/>
  <c r="I181" i="8" s="1"/>
  <c r="F179" i="8"/>
  <c r="F181" i="8" s="1"/>
  <c r="F182" i="8"/>
  <c r="F180" i="8"/>
  <c r="E179" i="8"/>
  <c r="E180" i="8"/>
  <c r="E182" i="8"/>
  <c r="D180" i="8"/>
  <c r="D182" i="8"/>
  <c r="D179" i="8"/>
  <c r="D181" i="8" s="1"/>
  <c r="N212" i="8"/>
  <c r="N214" i="8" s="1"/>
  <c r="N215" i="8"/>
  <c r="N213" i="8"/>
  <c r="O182" i="8"/>
  <c r="O180" i="8"/>
  <c r="O179" i="8"/>
  <c r="O181" i="8" s="1"/>
  <c r="K213" i="8"/>
  <c r="K212" i="8"/>
  <c r="K214" i="8" s="1"/>
  <c r="K215" i="8"/>
  <c r="J179" i="8"/>
  <c r="J182" i="8"/>
  <c r="J180" i="8"/>
  <c r="I213" i="8"/>
  <c r="I212" i="8"/>
  <c r="I214" i="8" s="1"/>
  <c r="I215" i="8"/>
  <c r="G182" i="8"/>
  <c r="G179" i="8"/>
  <c r="G181" i="8" s="1"/>
  <c r="G180" i="8"/>
  <c r="F213" i="8"/>
  <c r="F212" i="8"/>
  <c r="F214" i="8" s="1"/>
  <c r="F215" i="8"/>
  <c r="E215" i="8"/>
  <c r="E213" i="8"/>
  <c r="E212" i="8"/>
  <c r="O212" i="8"/>
  <c r="O214" i="8" s="1"/>
  <c r="O213" i="8"/>
  <c r="O215" i="8"/>
  <c r="M179" i="8"/>
  <c r="M181" i="8" s="1"/>
  <c r="M182" i="8"/>
  <c r="M180" i="8"/>
  <c r="J215" i="8"/>
  <c r="J213" i="8"/>
  <c r="J212" i="8"/>
  <c r="J214" i="8" s="1"/>
  <c r="H182" i="8"/>
  <c r="H179" i="8"/>
  <c r="H181" i="8" s="1"/>
  <c r="H180" i="8"/>
  <c r="G215" i="8"/>
  <c r="G212" i="8"/>
  <c r="G214" i="8" s="1"/>
  <c r="G213" i="8"/>
  <c r="M212" i="8"/>
  <c r="M214" i="8" s="1"/>
  <c r="M215" i="8"/>
  <c r="M213" i="8"/>
  <c r="H213" i="8"/>
  <c r="H212" i="8"/>
  <c r="H214" i="8" s="1"/>
  <c r="H215" i="8"/>
  <c r="G23" i="13" l="1"/>
  <c r="E35" i="13"/>
  <c r="E36" i="13" s="1"/>
  <c r="F23" i="13"/>
  <c r="I94" i="11"/>
  <c r="I56" i="11"/>
  <c r="I18" i="11"/>
  <c r="G64" i="12"/>
  <c r="K53" i="12"/>
  <c r="K78" i="12"/>
  <c r="M83" i="12"/>
  <c r="N83" i="12" s="1"/>
  <c r="J83" i="12"/>
  <c r="J20" i="12"/>
  <c r="M20" i="12"/>
  <c r="N20" i="12" s="1"/>
  <c r="K83" i="12"/>
  <c r="O83" i="12" s="1"/>
  <c r="I86" i="12"/>
  <c r="M73" i="12"/>
  <c r="J73" i="12"/>
  <c r="J86" i="12" s="1"/>
  <c r="J62" i="12"/>
  <c r="M62" i="12"/>
  <c r="N62" i="12" s="1"/>
  <c r="M13" i="12"/>
  <c r="N13" i="12" s="1"/>
  <c r="J13" i="12"/>
  <c r="H32" i="9"/>
  <c r="D32" i="9" s="1"/>
  <c r="K41" i="12"/>
  <c r="O41" i="12" s="1"/>
  <c r="K85" i="12"/>
  <c r="O85" i="12" s="1"/>
  <c r="M39" i="12"/>
  <c r="N39" i="12" s="1"/>
  <c r="J39" i="12"/>
  <c r="M17" i="12"/>
  <c r="N17" i="12" s="1"/>
  <c r="J17" i="12"/>
  <c r="K17" i="12" s="1"/>
  <c r="J78" i="12"/>
  <c r="M78" i="12"/>
  <c r="N78" i="12" s="1"/>
  <c r="M77" i="12"/>
  <c r="N77" i="12" s="1"/>
  <c r="J77" i="12"/>
  <c r="K77" i="12" s="1"/>
  <c r="O77" i="12" s="1"/>
  <c r="M75" i="12"/>
  <c r="N75" i="12" s="1"/>
  <c r="J75" i="12"/>
  <c r="K75" i="12" s="1"/>
  <c r="N51" i="12"/>
  <c r="N64" i="12" s="1"/>
  <c r="M64" i="12"/>
  <c r="O74" i="12"/>
  <c r="K58" i="12"/>
  <c r="O58" i="12" s="1"/>
  <c r="O59" i="12"/>
  <c r="K37" i="12"/>
  <c r="O37" i="12" s="1"/>
  <c r="K76" i="12"/>
  <c r="O76" i="12" s="1"/>
  <c r="J41" i="12"/>
  <c r="M41" i="12"/>
  <c r="N41" i="12" s="1"/>
  <c r="O38" i="12"/>
  <c r="J19" i="12"/>
  <c r="M19" i="12"/>
  <c r="N19" i="12" s="1"/>
  <c r="M12" i="12"/>
  <c r="N12" i="12" s="1"/>
  <c r="J12" i="12"/>
  <c r="P13" i="10"/>
  <c r="J51" i="12"/>
  <c r="J64" i="12" s="1"/>
  <c r="O11" i="12"/>
  <c r="I10" i="12"/>
  <c r="D13" i="10"/>
  <c r="E13" i="10" s="1"/>
  <c r="J55" i="12"/>
  <c r="K55" i="12" s="1"/>
  <c r="O55" i="12" s="1"/>
  <c r="M14" i="12"/>
  <c r="N14" i="12" s="1"/>
  <c r="I34" i="12"/>
  <c r="I29" i="12"/>
  <c r="F84" i="12"/>
  <c r="G84" i="12" s="1"/>
  <c r="J76" i="12"/>
  <c r="M59" i="12"/>
  <c r="N59" i="12" s="1"/>
  <c r="G19" i="12"/>
  <c r="G24" i="10"/>
  <c r="K16" i="10"/>
  <c r="K54" i="12"/>
  <c r="O54" i="12" s="1"/>
  <c r="F23" i="9"/>
  <c r="I36" i="12"/>
  <c r="M56" i="12"/>
  <c r="N56" i="12" s="1"/>
  <c r="O56" i="12" s="1"/>
  <c r="F39" i="12"/>
  <c r="G39" i="12" s="1"/>
  <c r="K39" i="12" s="1"/>
  <c r="O39" i="12" s="1"/>
  <c r="G17" i="10"/>
  <c r="G16" i="10"/>
  <c r="K14" i="10"/>
  <c r="I31" i="12"/>
  <c r="G62" i="12"/>
  <c r="K62" i="12" s="1"/>
  <c r="M84" i="12"/>
  <c r="N84" i="12" s="1"/>
  <c r="G33" i="12"/>
  <c r="K33" i="12" s="1"/>
  <c r="O33" i="12" s="1"/>
  <c r="I15" i="10"/>
  <c r="H18" i="10"/>
  <c r="I81" i="12"/>
  <c r="I57" i="12"/>
  <c r="G15" i="10"/>
  <c r="M10" i="10"/>
  <c r="D44" i="7"/>
  <c r="D55" i="7" s="1"/>
  <c r="D57" i="7" s="1"/>
  <c r="D56" i="7"/>
  <c r="P19" i="14"/>
  <c r="M82" i="12"/>
  <c r="N82" i="12" s="1"/>
  <c r="O82" i="12" s="1"/>
  <c r="F64" i="12"/>
  <c r="K73" i="12"/>
  <c r="G31" i="12"/>
  <c r="I21" i="12"/>
  <c r="F13" i="10"/>
  <c r="F21" i="12"/>
  <c r="F8" i="5"/>
  <c r="F9" i="5"/>
  <c r="F12" i="6" s="1"/>
  <c r="E7" i="4"/>
  <c r="E5" i="5"/>
  <c r="D7" i="4"/>
  <c r="D7" i="6" s="1"/>
  <c r="D5" i="5"/>
  <c r="H9" i="5"/>
  <c r="H12" i="6" s="1"/>
  <c r="H8" i="5"/>
  <c r="H11" i="6" s="1"/>
  <c r="G7" i="4"/>
  <c r="G7" i="6" s="1"/>
  <c r="G5" i="5"/>
  <c r="G5" i="6"/>
  <c r="H43" i="13"/>
  <c r="D150" i="8" s="1"/>
  <c r="E150" i="8" s="1"/>
  <c r="L54" i="7"/>
  <c r="G43" i="13"/>
  <c r="D117" i="8" s="1"/>
  <c r="E117" i="8" s="1"/>
  <c r="F117" i="8" s="1"/>
  <c r="G117" i="8" s="1"/>
  <c r="H117" i="8" s="1"/>
  <c r="I117" i="8" s="1"/>
  <c r="J54" i="7"/>
  <c r="H44" i="13"/>
  <c r="D152" i="8" s="1"/>
  <c r="E152" i="8" s="1"/>
  <c r="F152" i="8" s="1"/>
  <c r="G152" i="8" s="1"/>
  <c r="H152" i="8" s="1"/>
  <c r="I152" i="8" s="1"/>
  <c r="J152" i="8" s="1"/>
  <c r="K152" i="8" s="1"/>
  <c r="L152" i="8" s="1"/>
  <c r="M152" i="8" s="1"/>
  <c r="N152" i="8" s="1"/>
  <c r="O152" i="8" s="1"/>
  <c r="L55" i="7"/>
  <c r="G44" i="13"/>
  <c r="D119" i="8" s="1"/>
  <c r="E119" i="8" s="1"/>
  <c r="F119" i="8" s="1"/>
  <c r="G119" i="8" s="1"/>
  <c r="H119" i="8" s="1"/>
  <c r="I119" i="8" s="1"/>
  <c r="J119" i="8" s="1"/>
  <c r="K119" i="8" s="1"/>
  <c r="L119" i="8" s="1"/>
  <c r="M119" i="8" s="1"/>
  <c r="N119" i="8" s="1"/>
  <c r="O119" i="8" s="1"/>
  <c r="J55" i="7"/>
  <c r="D45" i="7"/>
  <c r="J63" i="7"/>
  <c r="H63" i="7"/>
  <c r="K9" i="12"/>
  <c r="O9" i="12" s="1"/>
  <c r="J8" i="12"/>
  <c r="M8" i="12"/>
  <c r="G8" i="12"/>
  <c r="G21" i="12" s="1"/>
  <c r="E43" i="13"/>
  <c r="D52" i="8" s="1"/>
  <c r="E52" i="8" s="1"/>
  <c r="F52" i="8" s="1"/>
  <c r="G52" i="8" s="1"/>
  <c r="F54" i="7"/>
  <c r="D55" i="8"/>
  <c r="E55" i="8" s="1"/>
  <c r="F55" i="8" s="1"/>
  <c r="G55" i="8" s="1"/>
  <c r="H55" i="8" s="1"/>
  <c r="I55" i="8" s="1"/>
  <c r="J55" i="8" s="1"/>
  <c r="K55" i="8" s="1"/>
  <c r="L55" i="8" s="1"/>
  <c r="M55" i="8" s="1"/>
  <c r="N55" i="8" s="1"/>
  <c r="O55" i="8" s="1"/>
  <c r="H55" i="7"/>
  <c r="E44" i="13"/>
  <c r="D54" i="8" s="1"/>
  <c r="E54" i="8" s="1"/>
  <c r="F54" i="8" s="1"/>
  <c r="G54" i="8" s="1"/>
  <c r="H54" i="8" s="1"/>
  <c r="I54" i="8" s="1"/>
  <c r="J54" i="8" s="1"/>
  <c r="K54" i="8" s="1"/>
  <c r="L54" i="8" s="1"/>
  <c r="M54" i="8" s="1"/>
  <c r="N54" i="8" s="1"/>
  <c r="O54" i="8" s="1"/>
  <c r="G24" i="13"/>
  <c r="D216" i="8"/>
  <c r="E216" i="8" s="1"/>
  <c r="F216" i="8" s="1"/>
  <c r="G216" i="8" s="1"/>
  <c r="H216" i="8" s="1"/>
  <c r="I216" i="8" s="1"/>
  <c r="J216" i="8" s="1"/>
  <c r="K216" i="8" s="1"/>
  <c r="L216" i="8" s="1"/>
  <c r="M216" i="8" s="1"/>
  <c r="N216" i="8" s="1"/>
  <c r="D183" i="8"/>
  <c r="E183" i="8" s="1"/>
  <c r="F183" i="8" s="1"/>
  <c r="G183" i="8" s="1"/>
  <c r="F43" i="13"/>
  <c r="D43" i="13"/>
  <c r="G49" i="8"/>
  <c r="E48" i="8"/>
  <c r="E50" i="8" s="1"/>
  <c r="G20" i="4"/>
  <c r="P19" i="3"/>
  <c r="H31" i="4" s="1"/>
  <c r="L51" i="8"/>
  <c r="G9" i="4"/>
  <c r="K49" i="8"/>
  <c r="H49" i="8"/>
  <c r="E49" i="8"/>
  <c r="E51" i="8"/>
  <c r="P22" i="3"/>
  <c r="F45" i="4" s="1"/>
  <c r="F42" i="5" s="1"/>
  <c r="M48" i="8"/>
  <c r="M50" i="8" s="1"/>
  <c r="L49" i="8"/>
  <c r="O48" i="8"/>
  <c r="O50" i="8" s="1"/>
  <c r="O82" i="8"/>
  <c r="O81" i="8"/>
  <c r="O83" i="8" s="1"/>
  <c r="N51" i="8"/>
  <c r="M49" i="8"/>
  <c r="O49" i="8"/>
  <c r="N48" i="8"/>
  <c r="N50" i="8" s="1"/>
  <c r="M84" i="8"/>
  <c r="M51" i="8"/>
  <c r="P14" i="3"/>
  <c r="H18" i="4" s="1"/>
  <c r="H20" i="4" s="1"/>
  <c r="P13" i="3"/>
  <c r="G18" i="4" s="1"/>
  <c r="I81" i="8"/>
  <c r="I83" i="8" s="1"/>
  <c r="H82" i="8"/>
  <c r="O51" i="8"/>
  <c r="O84" i="8"/>
  <c r="N81" i="8"/>
  <c r="N83" i="8" s="1"/>
  <c r="N84" i="8"/>
  <c r="N49" i="8"/>
  <c r="N82" i="8"/>
  <c r="N113" i="8"/>
  <c r="N115" i="8" s="1"/>
  <c r="N116" i="8"/>
  <c r="N114" i="8"/>
  <c r="M82" i="8"/>
  <c r="M81" i="8"/>
  <c r="M83" i="8" s="1"/>
  <c r="M113" i="8"/>
  <c r="M115" i="8" s="1"/>
  <c r="I82" i="8"/>
  <c r="L81" i="8"/>
  <c r="L83" i="8" s="1"/>
  <c r="K48" i="8"/>
  <c r="K50" i="8" s="1"/>
  <c r="K51" i="8"/>
  <c r="J82" i="8"/>
  <c r="J49" i="8"/>
  <c r="J81" i="8"/>
  <c r="J83" i="8" s="1"/>
  <c r="J51" i="8"/>
  <c r="J48" i="8"/>
  <c r="J50" i="8" s="1"/>
  <c r="J84" i="8"/>
  <c r="I49" i="8"/>
  <c r="I48" i="8"/>
  <c r="I50" i="8" s="1"/>
  <c r="I51" i="8"/>
  <c r="I84" i="8"/>
  <c r="H48" i="8"/>
  <c r="H50" i="8" s="1"/>
  <c r="H84" i="8"/>
  <c r="H81" i="8"/>
  <c r="H83" i="8" s="1"/>
  <c r="G81" i="8"/>
  <c r="G83" i="8" s="1"/>
  <c r="G51" i="8"/>
  <c r="G48" i="8"/>
  <c r="G50" i="8" s="1"/>
  <c r="F49" i="8"/>
  <c r="F48" i="8"/>
  <c r="F50" i="8" s="1"/>
  <c r="F51" i="8"/>
  <c r="P18" i="8"/>
  <c r="P10" i="3"/>
  <c r="D18" i="4" s="1"/>
  <c r="D17" i="5" s="1"/>
  <c r="H5" i="6"/>
  <c r="H7" i="4"/>
  <c r="F7" i="4"/>
  <c r="F5" i="6"/>
  <c r="D51" i="8"/>
  <c r="P17" i="3"/>
  <c r="F31" i="4" s="1"/>
  <c r="F29" i="5" s="1"/>
  <c r="D49" i="8"/>
  <c r="P12" i="3"/>
  <c r="F18" i="4" s="1"/>
  <c r="D114" i="8"/>
  <c r="E7" i="6"/>
  <c r="E9" i="4"/>
  <c r="E9" i="6" s="1"/>
  <c r="P11" i="3"/>
  <c r="E18" i="4" s="1"/>
  <c r="P17" i="8"/>
  <c r="I5" i="4"/>
  <c r="I5" i="6" s="1"/>
  <c r="P15" i="8"/>
  <c r="E5" i="6"/>
  <c r="D81" i="8"/>
  <c r="D83" i="8" s="1"/>
  <c r="D48" i="8"/>
  <c r="D9" i="4"/>
  <c r="D9" i="6" s="1"/>
  <c r="D5" i="6"/>
  <c r="D116" i="8"/>
  <c r="D84" i="8"/>
  <c r="P16" i="8"/>
  <c r="D82" i="8"/>
  <c r="P182" i="8"/>
  <c r="P180" i="8"/>
  <c r="Q13" i="10"/>
  <c r="P18" i="10"/>
  <c r="J20" i="10"/>
  <c r="J22" i="10"/>
  <c r="K18" i="10"/>
  <c r="I18" i="10"/>
  <c r="H22" i="10"/>
  <c r="H20" i="10"/>
  <c r="G13" i="10"/>
  <c r="F18" i="10"/>
  <c r="M18" i="10"/>
  <c r="L20" i="10"/>
  <c r="L22" i="10"/>
  <c r="I17" i="10"/>
  <c r="M8" i="10"/>
  <c r="Q7" i="10"/>
  <c r="M24" i="10"/>
  <c r="K17" i="10"/>
  <c r="Q14" i="10"/>
  <c r="D18" i="10"/>
  <c r="K13" i="10"/>
  <c r="M19" i="10"/>
  <c r="K19" i="10"/>
  <c r="K7" i="10"/>
  <c r="K10" i="10"/>
  <c r="M12" i="10"/>
  <c r="I24" i="10"/>
  <c r="I19" i="10"/>
  <c r="I14" i="10"/>
  <c r="Q11" i="10"/>
  <c r="Q16" i="10"/>
  <c r="M15" i="10"/>
  <c r="I10" i="10"/>
  <c r="Q19" i="10"/>
  <c r="M11" i="10"/>
  <c r="Q10" i="10"/>
  <c r="M9" i="10"/>
  <c r="I8" i="10"/>
  <c r="M13" i="10"/>
  <c r="K15" i="10"/>
  <c r="M17" i="10"/>
  <c r="K12" i="10"/>
  <c r="K24" i="10"/>
  <c r="I12" i="10"/>
  <c r="Q17" i="10"/>
  <c r="K8" i="10"/>
  <c r="N18" i="10"/>
  <c r="M14" i="10"/>
  <c r="I13" i="10"/>
  <c r="K11" i="10"/>
  <c r="M16" i="10"/>
  <c r="Q15" i="10"/>
  <c r="I11" i="10"/>
  <c r="P86" i="8"/>
  <c r="P88" i="8"/>
  <c r="P185" i="8"/>
  <c r="E181" i="8"/>
  <c r="G120" i="8"/>
  <c r="H120" i="8" s="1"/>
  <c r="I120" i="8" s="1"/>
  <c r="J120" i="8" s="1"/>
  <c r="K120" i="8" s="1"/>
  <c r="L120" i="8" s="1"/>
  <c r="M120" i="8" s="1"/>
  <c r="N120" i="8" s="1"/>
  <c r="O120" i="8" s="1"/>
  <c r="E214" i="8"/>
  <c r="E186" i="8"/>
  <c r="F186" i="8" s="1"/>
  <c r="G186" i="8" s="1"/>
  <c r="H186" i="8" s="1"/>
  <c r="I186" i="8" s="1"/>
  <c r="J186" i="8" s="1"/>
  <c r="K186" i="8" s="1"/>
  <c r="L186" i="8" s="1"/>
  <c r="M186" i="8" s="1"/>
  <c r="N186" i="8" s="1"/>
  <c r="O186" i="8" s="1"/>
  <c r="J181" i="8"/>
  <c r="P20" i="8"/>
  <c r="P53" i="8"/>
  <c r="P219" i="8"/>
  <c r="P22" i="8"/>
  <c r="F151" i="8"/>
  <c r="G151" i="8" s="1"/>
  <c r="H151" i="8" s="1"/>
  <c r="I151" i="8" s="1"/>
  <c r="J151" i="8" s="1"/>
  <c r="K151" i="8" s="1"/>
  <c r="L151" i="8" s="1"/>
  <c r="M151" i="8" s="1"/>
  <c r="N151" i="8" s="1"/>
  <c r="O151" i="8" s="1"/>
  <c r="P87" i="8"/>
  <c r="F118" i="8"/>
  <c r="G118" i="8" s="1"/>
  <c r="H118" i="8" s="1"/>
  <c r="I118" i="8" s="1"/>
  <c r="J118" i="8" s="1"/>
  <c r="K118" i="8" s="1"/>
  <c r="L118" i="8" s="1"/>
  <c r="M118" i="8" s="1"/>
  <c r="N118" i="8" s="1"/>
  <c r="O118" i="8" s="1"/>
  <c r="P179" i="8"/>
  <c r="K181" i="8"/>
  <c r="F218" i="8"/>
  <c r="G218" i="8" s="1"/>
  <c r="H218" i="8" s="1"/>
  <c r="I218" i="8" s="1"/>
  <c r="J218" i="8" s="1"/>
  <c r="K218" i="8" s="1"/>
  <c r="L218" i="8" s="1"/>
  <c r="M218" i="8" s="1"/>
  <c r="N218" i="8" s="1"/>
  <c r="O218" i="8" s="1"/>
  <c r="E217" i="8"/>
  <c r="F217" i="8" s="1"/>
  <c r="G217" i="8" s="1"/>
  <c r="H217" i="8" s="1"/>
  <c r="I217" i="8" s="1"/>
  <c r="J217" i="8" s="1"/>
  <c r="K217" i="8" s="1"/>
  <c r="L217" i="8" s="1"/>
  <c r="M217" i="8" s="1"/>
  <c r="N217" i="8" s="1"/>
  <c r="O217" i="8" s="1"/>
  <c r="P184" i="8"/>
  <c r="I75" i="11"/>
  <c r="I37" i="11"/>
  <c r="K84" i="12"/>
  <c r="O84" i="12" s="1"/>
  <c r="M53" i="12"/>
  <c r="N53" i="12" s="1"/>
  <c r="O53" i="12" s="1"/>
  <c r="I30" i="12"/>
  <c r="K20" i="12"/>
  <c r="O20" i="12" s="1"/>
  <c r="K19" i="12"/>
  <c r="O19" i="12" s="1"/>
  <c r="K14" i="12"/>
  <c r="O14" i="12" s="1"/>
  <c r="F13" i="12"/>
  <c r="G13" i="12" s="1"/>
  <c r="K13" i="12" s="1"/>
  <c r="O13" i="12" s="1"/>
  <c r="K12" i="12"/>
  <c r="O12" i="12" s="1"/>
  <c r="E23" i="9"/>
  <c r="J32" i="9"/>
  <c r="F32" i="9" s="1"/>
  <c r="H51" i="8"/>
  <c r="E24" i="12"/>
  <c r="J3" i="12"/>
  <c r="N3" i="12" s="1"/>
  <c r="D42" i="13"/>
  <c r="D18" i="13"/>
  <c r="E2" i="13"/>
  <c r="G45" i="13" l="1"/>
  <c r="P119" i="8"/>
  <c r="D44" i="13"/>
  <c r="D21" i="8" s="1"/>
  <c r="J36" i="12"/>
  <c r="K36" i="12" s="1"/>
  <c r="M36" i="12"/>
  <c r="N36" i="12" s="1"/>
  <c r="O78" i="12"/>
  <c r="P55" i="8"/>
  <c r="I42" i="12"/>
  <c r="M29" i="12"/>
  <c r="J29" i="12"/>
  <c r="M86" i="12"/>
  <c r="N73" i="12"/>
  <c r="N86" i="12" s="1"/>
  <c r="M31" i="12"/>
  <c r="N31" i="12" s="1"/>
  <c r="J31" i="12"/>
  <c r="J34" i="12"/>
  <c r="K34" i="12" s="1"/>
  <c r="O34" i="12" s="1"/>
  <c r="M34" i="12"/>
  <c r="N34" i="12" s="1"/>
  <c r="K86" i="12"/>
  <c r="M57" i="12"/>
  <c r="N57" i="12" s="1"/>
  <c r="J57" i="12"/>
  <c r="K57" i="12" s="1"/>
  <c r="O17" i="12"/>
  <c r="M81" i="12"/>
  <c r="N81" i="12" s="1"/>
  <c r="J81" i="12"/>
  <c r="K81" i="12" s="1"/>
  <c r="O81" i="12" s="1"/>
  <c r="O75" i="12"/>
  <c r="G17" i="5"/>
  <c r="G21" i="5" s="1"/>
  <c r="G28" i="6" s="1"/>
  <c r="G21" i="6"/>
  <c r="K51" i="12"/>
  <c r="J10" i="12"/>
  <c r="K10" i="12" s="1"/>
  <c r="M10" i="12"/>
  <c r="N10" i="12" s="1"/>
  <c r="O62" i="12"/>
  <c r="K31" i="12"/>
  <c r="O31" i="12" s="1"/>
  <c r="H37" i="6"/>
  <c r="H29" i="5"/>
  <c r="H10" i="5"/>
  <c r="F45" i="5"/>
  <c r="F46" i="5"/>
  <c r="F59" i="6" s="1"/>
  <c r="G22" i="4"/>
  <c r="G23" i="4" s="1"/>
  <c r="G26" i="6" s="1"/>
  <c r="G23" i="6"/>
  <c r="I5" i="5"/>
  <c r="D9" i="5"/>
  <c r="D8" i="5"/>
  <c r="D11" i="6" s="1"/>
  <c r="E9" i="5"/>
  <c r="E12" i="6" s="1"/>
  <c r="E8" i="5"/>
  <c r="G8" i="5"/>
  <c r="G9" i="5"/>
  <c r="G12" i="6" s="1"/>
  <c r="F32" i="5"/>
  <c r="F33" i="5"/>
  <c r="F10" i="5"/>
  <c r="F11" i="6"/>
  <c r="H57" i="7"/>
  <c r="L57" i="7"/>
  <c r="F57" i="7"/>
  <c r="N8" i="12"/>
  <c r="N21" i="12" s="1"/>
  <c r="M21" i="12"/>
  <c r="K8" i="12"/>
  <c r="P218" i="8"/>
  <c r="P151" i="8"/>
  <c r="P118" i="8"/>
  <c r="J57" i="7"/>
  <c r="P54" i="8"/>
  <c r="E45" i="13"/>
  <c r="K224" i="8"/>
  <c r="E224" i="8"/>
  <c r="F224" i="8"/>
  <c r="D191" i="8"/>
  <c r="G10" i="4"/>
  <c r="G10" i="6" s="1"/>
  <c r="G9" i="6"/>
  <c r="E191" i="8"/>
  <c r="D85" i="8"/>
  <c r="E85" i="8" s="1"/>
  <c r="F85" i="8" s="1"/>
  <c r="G85" i="8" s="1"/>
  <c r="H85" i="8" s="1"/>
  <c r="I85" i="8" s="1"/>
  <c r="F45" i="13"/>
  <c r="D45" i="13"/>
  <c r="D19" i="8"/>
  <c r="I116" i="8"/>
  <c r="L113" i="8"/>
  <c r="L115" i="8" s="1"/>
  <c r="L116" i="8"/>
  <c r="P23" i="3"/>
  <c r="H33" i="4"/>
  <c r="H39" i="6" s="1"/>
  <c r="D21" i="6"/>
  <c r="P27" i="3"/>
  <c r="F58" i="4" s="1"/>
  <c r="F54" i="5" s="1"/>
  <c r="F58" i="5" s="1"/>
  <c r="F74" i="6" s="1"/>
  <c r="L82" i="8"/>
  <c r="L114" i="8"/>
  <c r="L84" i="8"/>
  <c r="L147" i="8"/>
  <c r="P16" i="3"/>
  <c r="E31" i="4" s="1"/>
  <c r="G84" i="8"/>
  <c r="G82" i="8"/>
  <c r="E60" i="8"/>
  <c r="I6" i="4"/>
  <c r="I6" i="6" s="1"/>
  <c r="P29" i="3"/>
  <c r="H58" i="4" s="1"/>
  <c r="H54" i="5" s="1"/>
  <c r="H58" i="5" s="1"/>
  <c r="H74" i="6" s="1"/>
  <c r="I113" i="8"/>
  <c r="I115" i="8" s="1"/>
  <c r="I114" i="8"/>
  <c r="P28" i="3"/>
  <c r="P24" i="3"/>
  <c r="H45" i="4" s="1"/>
  <c r="P18" i="3"/>
  <c r="G31" i="4" s="1"/>
  <c r="H17" i="5"/>
  <c r="H21" i="5" s="1"/>
  <c r="H28" i="6" s="1"/>
  <c r="H21" i="6"/>
  <c r="G57" i="5"/>
  <c r="G58" i="5"/>
  <c r="G74" i="6" s="1"/>
  <c r="G59" i="6"/>
  <c r="L146" i="8"/>
  <c r="L148" i="8" s="1"/>
  <c r="F47" i="4"/>
  <c r="F54" i="6" s="1"/>
  <c r="F52" i="6"/>
  <c r="H35" i="4"/>
  <c r="H41" i="6" s="1"/>
  <c r="G44" i="6"/>
  <c r="G20" i="5"/>
  <c r="G27" i="6" s="1"/>
  <c r="P49" i="8"/>
  <c r="P15" i="3"/>
  <c r="F60" i="8"/>
  <c r="H23" i="6"/>
  <c r="H22" i="4"/>
  <c r="O114" i="8"/>
  <c r="O113" i="8"/>
  <c r="O115" i="8" s="1"/>
  <c r="O116" i="8"/>
  <c r="N149" i="8"/>
  <c r="N147" i="8"/>
  <c r="N146" i="8"/>
  <c r="N148" i="8" s="1"/>
  <c r="M114" i="8"/>
  <c r="M116" i="8"/>
  <c r="L149" i="8"/>
  <c r="K84" i="8"/>
  <c r="K82" i="8"/>
  <c r="K81" i="8"/>
  <c r="K83" i="8" s="1"/>
  <c r="J116" i="8"/>
  <c r="J114" i="8"/>
  <c r="J113" i="8"/>
  <c r="J115" i="8" s="1"/>
  <c r="I147" i="8"/>
  <c r="I149" i="8"/>
  <c r="I146" i="8"/>
  <c r="I148" i="8" s="1"/>
  <c r="H116" i="8"/>
  <c r="H114" i="8"/>
  <c r="H113" i="8"/>
  <c r="I7" i="4"/>
  <c r="G113" i="8"/>
  <c r="G116" i="8"/>
  <c r="G114" i="8"/>
  <c r="D20" i="4"/>
  <c r="D21" i="5"/>
  <c r="F84" i="8"/>
  <c r="F81" i="8"/>
  <c r="F82" i="8"/>
  <c r="I18" i="4"/>
  <c r="I21" i="6" s="1"/>
  <c r="E81" i="8"/>
  <c r="E84" i="8"/>
  <c r="E82" i="8"/>
  <c r="H7" i="6"/>
  <c r="H9" i="4"/>
  <c r="H9" i="6" s="1"/>
  <c r="F33" i="4"/>
  <c r="F37" i="6"/>
  <c r="F20" i="4"/>
  <c r="F17" i="5"/>
  <c r="F21" i="6"/>
  <c r="F9" i="4"/>
  <c r="F7" i="6"/>
  <c r="E20" i="4"/>
  <c r="E21" i="6"/>
  <c r="E17" i="5"/>
  <c r="E10" i="4"/>
  <c r="E10" i="6" s="1"/>
  <c r="P48" i="8"/>
  <c r="D50" i="8"/>
  <c r="P50" i="8" s="1"/>
  <c r="D113" i="8"/>
  <c r="P21" i="3"/>
  <c r="E45" i="4" s="1"/>
  <c r="E42" i="5" s="1"/>
  <c r="D10" i="4"/>
  <c r="N20" i="10"/>
  <c r="N22" i="10"/>
  <c r="O18" i="10"/>
  <c r="D20" i="10"/>
  <c r="E18" i="10"/>
  <c r="D22" i="10"/>
  <c r="K20" i="10"/>
  <c r="J23" i="10"/>
  <c r="K23" i="10" s="1"/>
  <c r="I20" i="10"/>
  <c r="H23" i="10"/>
  <c r="I23" i="10" s="1"/>
  <c r="G18" i="10"/>
  <c r="F20" i="10"/>
  <c r="F22" i="10"/>
  <c r="P22" i="10"/>
  <c r="P20" i="10"/>
  <c r="Q18" i="10"/>
  <c r="M20" i="10"/>
  <c r="L23" i="10"/>
  <c r="M23" i="10" s="1"/>
  <c r="H183" i="8"/>
  <c r="G191" i="8"/>
  <c r="P152" i="8"/>
  <c r="P181" i="8"/>
  <c r="F150" i="8"/>
  <c r="J224" i="8"/>
  <c r="L224" i="8"/>
  <c r="P217" i="8"/>
  <c r="M224" i="8"/>
  <c r="N224" i="8"/>
  <c r="O216" i="8"/>
  <c r="J117" i="8"/>
  <c r="H52" i="8"/>
  <c r="I52" i="8" s="1"/>
  <c r="G60" i="8"/>
  <c r="H224" i="8"/>
  <c r="F191" i="8"/>
  <c r="P186" i="8"/>
  <c r="I224" i="8"/>
  <c r="P120" i="8"/>
  <c r="G224" i="8"/>
  <c r="D213" i="8"/>
  <c r="P213" i="8" s="1"/>
  <c r="D215" i="8"/>
  <c r="P215" i="8" s="1"/>
  <c r="D212" i="8"/>
  <c r="E18" i="13"/>
  <c r="F2" i="13"/>
  <c r="F18" i="13" s="1"/>
  <c r="D67" i="13"/>
  <c r="D58" i="13"/>
  <c r="E42" i="13"/>
  <c r="E46" i="12"/>
  <c r="J24" i="12"/>
  <c r="N24" i="12" s="1"/>
  <c r="P51" i="8"/>
  <c r="J30" i="12"/>
  <c r="K30" i="12" s="1"/>
  <c r="M30" i="12"/>
  <c r="N30" i="12" s="1"/>
  <c r="E21" i="8" l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K64" i="12"/>
  <c r="O51" i="12"/>
  <c r="O64" i="12" s="1"/>
  <c r="K29" i="12"/>
  <c r="J42" i="12"/>
  <c r="O73" i="12"/>
  <c r="O86" i="12" s="1"/>
  <c r="N29" i="12"/>
  <c r="N42" i="12" s="1"/>
  <c r="M42" i="12"/>
  <c r="J21" i="12"/>
  <c r="O10" i="12"/>
  <c r="O36" i="12"/>
  <c r="O57" i="12"/>
  <c r="G33" i="4"/>
  <c r="G37" i="6"/>
  <c r="H52" i="6"/>
  <c r="H42" i="5"/>
  <c r="G10" i="5"/>
  <c r="G11" i="6"/>
  <c r="G13" i="6" s="1"/>
  <c r="G14" i="6" s="1"/>
  <c r="E33" i="4"/>
  <c r="E29" i="5"/>
  <c r="E11" i="6"/>
  <c r="E13" i="6" s="1"/>
  <c r="E14" i="6" s="1"/>
  <c r="E10" i="5"/>
  <c r="G25" i="6"/>
  <c r="E46" i="5"/>
  <c r="E45" i="5"/>
  <c r="I8" i="5"/>
  <c r="I11" i="6" s="1"/>
  <c r="D10" i="5"/>
  <c r="H33" i="5"/>
  <c r="H44" i="6" s="1"/>
  <c r="H32" i="5"/>
  <c r="I9" i="5"/>
  <c r="I12" i="6" s="1"/>
  <c r="D12" i="6"/>
  <c r="H57" i="5"/>
  <c r="H59" i="5" s="1"/>
  <c r="O8" i="12"/>
  <c r="O21" i="12" s="1"/>
  <c r="K21" i="12"/>
  <c r="D153" i="8"/>
  <c r="H45" i="13"/>
  <c r="H93" i="8"/>
  <c r="G22" i="5"/>
  <c r="D93" i="8"/>
  <c r="H60" i="8"/>
  <c r="E19" i="8"/>
  <c r="D27" i="8"/>
  <c r="D29" i="8" s="1"/>
  <c r="D31" i="8" s="1"/>
  <c r="E5" i="8" s="1"/>
  <c r="E14" i="8" s="1"/>
  <c r="H67" i="6"/>
  <c r="G58" i="4"/>
  <c r="G45" i="4"/>
  <c r="H20" i="5"/>
  <c r="H22" i="5" s="1"/>
  <c r="F60" i="4"/>
  <c r="F62" i="4" s="1"/>
  <c r="F71" i="6" s="1"/>
  <c r="F67" i="6"/>
  <c r="H60" i="4"/>
  <c r="H69" i="6" s="1"/>
  <c r="G93" i="8"/>
  <c r="D23" i="6"/>
  <c r="I19" i="4"/>
  <c r="I22" i="6" s="1"/>
  <c r="F57" i="5"/>
  <c r="F59" i="5" s="1"/>
  <c r="E37" i="6"/>
  <c r="I125" i="8"/>
  <c r="I7" i="6"/>
  <c r="I8" i="4"/>
  <c r="I8" i="6" s="1"/>
  <c r="H47" i="4"/>
  <c r="D31" i="4"/>
  <c r="D29" i="5" s="1"/>
  <c r="G73" i="6"/>
  <c r="G59" i="5"/>
  <c r="F49" i="4"/>
  <c r="F56" i="6" s="1"/>
  <c r="G58" i="6"/>
  <c r="G47" i="5"/>
  <c r="H36" i="4"/>
  <c r="H42" i="6" s="1"/>
  <c r="G43" i="6"/>
  <c r="G34" i="5"/>
  <c r="G29" i="6"/>
  <c r="G30" i="6" s="1"/>
  <c r="H23" i="4"/>
  <c r="H26" i="6" s="1"/>
  <c r="H25" i="6"/>
  <c r="O146" i="8"/>
  <c r="O148" i="8" s="1"/>
  <c r="O147" i="8"/>
  <c r="O149" i="8"/>
  <c r="M149" i="8"/>
  <c r="M147" i="8"/>
  <c r="M146" i="8"/>
  <c r="M148" i="8" s="1"/>
  <c r="K113" i="8"/>
  <c r="K115" i="8" s="1"/>
  <c r="K116" i="8"/>
  <c r="K114" i="8"/>
  <c r="J149" i="8"/>
  <c r="J146" i="8"/>
  <c r="J148" i="8" s="1"/>
  <c r="J147" i="8"/>
  <c r="H10" i="4"/>
  <c r="H10" i="6" s="1"/>
  <c r="H13" i="6" s="1"/>
  <c r="H14" i="6" s="1"/>
  <c r="D52" i="7"/>
  <c r="H115" i="8"/>
  <c r="H125" i="8" s="1"/>
  <c r="M7" i="4"/>
  <c r="I17" i="5"/>
  <c r="I18" i="5" s="1"/>
  <c r="H149" i="8"/>
  <c r="H147" i="8"/>
  <c r="H146" i="8"/>
  <c r="H148" i="8" s="1"/>
  <c r="D20" i="5"/>
  <c r="D22" i="5" s="1"/>
  <c r="D22" i="4"/>
  <c r="D25" i="6" s="1"/>
  <c r="G115" i="8"/>
  <c r="G125" i="8" s="1"/>
  <c r="G146" i="8"/>
  <c r="G148" i="8" s="1"/>
  <c r="G149" i="8"/>
  <c r="G147" i="8"/>
  <c r="P82" i="8"/>
  <c r="F116" i="8"/>
  <c r="F114" i="8"/>
  <c r="F113" i="8"/>
  <c r="P84" i="8"/>
  <c r="F83" i="8"/>
  <c r="F93" i="8" s="1"/>
  <c r="E116" i="8"/>
  <c r="E114" i="8"/>
  <c r="E113" i="8"/>
  <c r="P20" i="3"/>
  <c r="D45" i="4" s="1"/>
  <c r="D42" i="5" s="1"/>
  <c r="E83" i="8"/>
  <c r="E93" i="8" s="1"/>
  <c r="P81" i="8"/>
  <c r="F10" i="4"/>
  <c r="F10" i="6" s="1"/>
  <c r="F13" i="6" s="1"/>
  <c r="F14" i="6" s="1"/>
  <c r="F9" i="6"/>
  <c r="F21" i="5"/>
  <c r="F28" i="6" s="1"/>
  <c r="F20" i="5"/>
  <c r="F22" i="4"/>
  <c r="F25" i="6" s="1"/>
  <c r="F23" i="6"/>
  <c r="F35" i="4"/>
  <c r="F41" i="6" s="1"/>
  <c r="F39" i="6"/>
  <c r="F58" i="6"/>
  <c r="F47" i="5"/>
  <c r="F44" i="6"/>
  <c r="E47" i="4"/>
  <c r="E52" i="6"/>
  <c r="D115" i="8"/>
  <c r="E20" i="5"/>
  <c r="E21" i="5"/>
  <c r="E28" i="6" s="1"/>
  <c r="D146" i="8"/>
  <c r="P26" i="3"/>
  <c r="E58" i="4" s="1"/>
  <c r="D149" i="8"/>
  <c r="D147" i="8"/>
  <c r="E22" i="4"/>
  <c r="E25" i="6" s="1"/>
  <c r="E23" i="6"/>
  <c r="I20" i="4"/>
  <c r="E39" i="6"/>
  <c r="E35" i="4"/>
  <c r="D60" i="8"/>
  <c r="D10" i="6"/>
  <c r="D28" i="6"/>
  <c r="F23" i="10"/>
  <c r="G23" i="10" s="1"/>
  <c r="G20" i="10"/>
  <c r="Q20" i="10"/>
  <c r="P23" i="10"/>
  <c r="Q23" i="10" s="1"/>
  <c r="D23" i="10"/>
  <c r="E23" i="10" s="1"/>
  <c r="E20" i="10"/>
  <c r="N23" i="10"/>
  <c r="O23" i="10" s="1"/>
  <c r="O20" i="10"/>
  <c r="J52" i="8"/>
  <c r="I60" i="8"/>
  <c r="G150" i="8"/>
  <c r="K117" i="8"/>
  <c r="J125" i="8"/>
  <c r="J85" i="8"/>
  <c r="I93" i="8"/>
  <c r="O224" i="8"/>
  <c r="P216" i="8"/>
  <c r="I183" i="8"/>
  <c r="H191" i="8"/>
  <c r="O30" i="12"/>
  <c r="E68" i="12"/>
  <c r="J68" i="12" s="1"/>
  <c r="N68" i="12" s="1"/>
  <c r="J46" i="12"/>
  <c r="N46" i="12" s="1"/>
  <c r="E67" i="13"/>
  <c r="E58" i="13"/>
  <c r="F42" i="13"/>
  <c r="D214" i="8"/>
  <c r="P214" i="8" s="1"/>
  <c r="P212" i="8"/>
  <c r="P21" i="8" l="1"/>
  <c r="H73" i="6"/>
  <c r="K42" i="12"/>
  <c r="O29" i="12"/>
  <c r="O42" i="12" s="1"/>
  <c r="H34" i="5"/>
  <c r="H43" i="6"/>
  <c r="H45" i="6" s="1"/>
  <c r="H46" i="6" s="1"/>
  <c r="D32" i="5"/>
  <c r="D33" i="5"/>
  <c r="D44" i="6" s="1"/>
  <c r="I29" i="5"/>
  <c r="I30" i="5" s="1"/>
  <c r="G47" i="4"/>
  <c r="G52" i="6"/>
  <c r="H45" i="5"/>
  <c r="H58" i="6" s="1"/>
  <c r="H46" i="5"/>
  <c r="H59" i="6" s="1"/>
  <c r="D66" i="7"/>
  <c r="D65" i="7"/>
  <c r="D67" i="7" s="1"/>
  <c r="E67" i="7" s="1"/>
  <c r="H27" i="6"/>
  <c r="H29" i="6" s="1"/>
  <c r="H30" i="6" s="1"/>
  <c r="G60" i="4"/>
  <c r="G67" i="6"/>
  <c r="I10" i="5"/>
  <c r="N7" i="4"/>
  <c r="F52" i="7"/>
  <c r="G62" i="7" s="1"/>
  <c r="D46" i="5"/>
  <c r="D45" i="5"/>
  <c r="E32" i="5"/>
  <c r="E33" i="5"/>
  <c r="E44" i="6" s="1"/>
  <c r="G35" i="4"/>
  <c r="G39" i="6"/>
  <c r="D13" i="6"/>
  <c r="D14" i="6" s="1"/>
  <c r="E153" i="8"/>
  <c r="F153" i="8" s="1"/>
  <c r="G153" i="8" s="1"/>
  <c r="H153" i="8" s="1"/>
  <c r="I153" i="8" s="1"/>
  <c r="J153" i="8" s="1"/>
  <c r="K153" i="8" s="1"/>
  <c r="L153" i="8" s="1"/>
  <c r="M153" i="8" s="1"/>
  <c r="N153" i="8" s="1"/>
  <c r="O153" i="8" s="1"/>
  <c r="P5" i="8"/>
  <c r="P14" i="8" s="1"/>
  <c r="F19" i="8"/>
  <c r="E27" i="8"/>
  <c r="E29" i="8" s="1"/>
  <c r="E31" i="8" s="1"/>
  <c r="F5" i="8" s="1"/>
  <c r="F14" i="8" s="1"/>
  <c r="F63" i="4"/>
  <c r="F72" i="6" s="1"/>
  <c r="F69" i="6"/>
  <c r="I45" i="4"/>
  <c r="I42" i="5" s="1"/>
  <c r="H62" i="4"/>
  <c r="H71" i="6" s="1"/>
  <c r="F73" i="6"/>
  <c r="I21" i="4"/>
  <c r="H49" i="4"/>
  <c r="H54" i="6"/>
  <c r="P224" i="8"/>
  <c r="D224" i="8"/>
  <c r="I31" i="4"/>
  <c r="D33" i="4"/>
  <c r="D37" i="6"/>
  <c r="F50" i="4"/>
  <c r="F57" i="6" s="1"/>
  <c r="F60" i="6" s="1"/>
  <c r="F61" i="6" s="1"/>
  <c r="D27" i="6"/>
  <c r="P116" i="8"/>
  <c r="P113" i="8"/>
  <c r="F36" i="4"/>
  <c r="F42" i="6" s="1"/>
  <c r="E23" i="4"/>
  <c r="E26" i="6" s="1"/>
  <c r="K147" i="8"/>
  <c r="K149" i="8"/>
  <c r="K146" i="8"/>
  <c r="K148" i="8" s="1"/>
  <c r="E56" i="7"/>
  <c r="E63" i="7"/>
  <c r="G57" i="7"/>
  <c r="E57" i="7"/>
  <c r="E62" i="7"/>
  <c r="G61" i="7"/>
  <c r="D23" i="4"/>
  <c r="D26" i="6" s="1"/>
  <c r="G56" i="7"/>
  <c r="E55" i="7"/>
  <c r="E61" i="7"/>
  <c r="G63" i="7"/>
  <c r="I9" i="4"/>
  <c r="I9" i="6" s="1"/>
  <c r="E54" i="7"/>
  <c r="E60" i="7"/>
  <c r="I19" i="5"/>
  <c r="F147" i="8"/>
  <c r="F149" i="8"/>
  <c r="F146" i="8"/>
  <c r="P83" i="8"/>
  <c r="P114" i="8"/>
  <c r="F115" i="8"/>
  <c r="F125" i="8" s="1"/>
  <c r="I23" i="6"/>
  <c r="I10" i="4"/>
  <c r="I21" i="5"/>
  <c r="I28" i="6" s="1"/>
  <c r="E115" i="8"/>
  <c r="E125" i="8" s="1"/>
  <c r="E149" i="8"/>
  <c r="E146" i="8"/>
  <c r="E147" i="8"/>
  <c r="P25" i="3"/>
  <c r="D47" i="4"/>
  <c r="D52" i="6"/>
  <c r="F43" i="6"/>
  <c r="F34" i="5"/>
  <c r="F22" i="5"/>
  <c r="F27" i="6"/>
  <c r="F23" i="4"/>
  <c r="E36" i="4"/>
  <c r="E42" i="6" s="1"/>
  <c r="E41" i="6"/>
  <c r="E22" i="5"/>
  <c r="E27" i="6"/>
  <c r="D125" i="8"/>
  <c r="I20" i="5"/>
  <c r="I27" i="6" s="1"/>
  <c r="E59" i="6"/>
  <c r="D148" i="8"/>
  <c r="D158" i="8" s="1"/>
  <c r="E67" i="6"/>
  <c r="E54" i="5"/>
  <c r="E60" i="4"/>
  <c r="E54" i="6"/>
  <c r="E49" i="4"/>
  <c r="E56" i="6" s="1"/>
  <c r="L117" i="8"/>
  <c r="K125" i="8"/>
  <c r="J183" i="8"/>
  <c r="I191" i="8"/>
  <c r="H150" i="8"/>
  <c r="K85" i="8"/>
  <c r="J93" i="8"/>
  <c r="K52" i="8"/>
  <c r="J60" i="8"/>
  <c r="F67" i="13"/>
  <c r="F58" i="13"/>
  <c r="G42" i="13"/>
  <c r="H42" i="13" s="1"/>
  <c r="I31" i="5" l="1"/>
  <c r="E34" i="5"/>
  <c r="E43" i="6"/>
  <c r="I13" i="6"/>
  <c r="I14" i="6" s="1"/>
  <c r="I52" i="6"/>
  <c r="G36" i="4"/>
  <c r="G42" i="6" s="1"/>
  <c r="G45" i="6" s="1"/>
  <c r="G46" i="6" s="1"/>
  <c r="G41" i="6"/>
  <c r="G62" i="4"/>
  <c r="G69" i="6"/>
  <c r="G49" i="4"/>
  <c r="G54" i="6"/>
  <c r="F65" i="7"/>
  <c r="G60" i="7"/>
  <c r="G55" i="7"/>
  <c r="G54" i="7"/>
  <c r="F66" i="7"/>
  <c r="G158" i="8"/>
  <c r="I10" i="6"/>
  <c r="D3" i="13"/>
  <c r="P153" i="8"/>
  <c r="F75" i="6"/>
  <c r="F76" i="6" s="1"/>
  <c r="G19" i="8"/>
  <c r="F27" i="8"/>
  <c r="F29" i="8" s="1"/>
  <c r="F31" i="8" s="1"/>
  <c r="G5" i="8" s="1"/>
  <c r="G14" i="8" s="1"/>
  <c r="I44" i="5"/>
  <c r="I46" i="4"/>
  <c r="I53" i="6" s="1"/>
  <c r="I32" i="4"/>
  <c r="I38" i="6" s="1"/>
  <c r="D34" i="5"/>
  <c r="I34" i="5" s="1"/>
  <c r="D43" i="6"/>
  <c r="H63" i="4"/>
  <c r="H72" i="6" s="1"/>
  <c r="H75" i="6" s="1"/>
  <c r="H76" i="6" s="1"/>
  <c r="H47" i="5"/>
  <c r="I33" i="5"/>
  <c r="I44" i="6" s="1"/>
  <c r="F45" i="6"/>
  <c r="F46" i="6" s="1"/>
  <c r="H56" i="6"/>
  <c r="H50" i="4"/>
  <c r="H57" i="6" s="1"/>
  <c r="H60" i="6" s="1"/>
  <c r="H61" i="6" s="1"/>
  <c r="I37" i="6"/>
  <c r="D68" i="7"/>
  <c r="E68" i="7" s="1"/>
  <c r="D29" i="6"/>
  <c r="D30" i="6" s="1"/>
  <c r="D39" i="6"/>
  <c r="D35" i="4"/>
  <c r="I33" i="4"/>
  <c r="D58" i="4"/>
  <c r="P30" i="3"/>
  <c r="P147" i="8"/>
  <c r="E29" i="6"/>
  <c r="E30" i="6" s="1"/>
  <c r="I43" i="5"/>
  <c r="E45" i="6"/>
  <c r="E46" i="6" s="1"/>
  <c r="P149" i="8"/>
  <c r="M8" i="4"/>
  <c r="P115" i="8"/>
  <c r="F148" i="8"/>
  <c r="F158" i="8" s="1"/>
  <c r="I22" i="5"/>
  <c r="E148" i="8"/>
  <c r="E158" i="8" s="1"/>
  <c r="I45" i="5"/>
  <c r="I58" i="6" s="1"/>
  <c r="P146" i="8"/>
  <c r="I47" i="4"/>
  <c r="D54" i="6"/>
  <c r="D49" i="4"/>
  <c r="D56" i="6" s="1"/>
  <c r="F26" i="6"/>
  <c r="F29" i="6" s="1"/>
  <c r="F30" i="6" s="1"/>
  <c r="I23" i="4"/>
  <c r="E3" i="13" s="1"/>
  <c r="E50" i="4"/>
  <c r="E69" i="6"/>
  <c r="E62" i="4"/>
  <c r="E71" i="6" s="1"/>
  <c r="E58" i="6"/>
  <c r="E47" i="5"/>
  <c r="I24" i="6"/>
  <c r="I22" i="4"/>
  <c r="I25" i="6" s="1"/>
  <c r="E58" i="5"/>
  <c r="E57" i="5"/>
  <c r="K60" i="8"/>
  <c r="L52" i="8"/>
  <c r="I150" i="8"/>
  <c r="H158" i="8"/>
  <c r="K183" i="8"/>
  <c r="J191" i="8"/>
  <c r="L85" i="8"/>
  <c r="K93" i="8"/>
  <c r="M117" i="8"/>
  <c r="L125" i="8"/>
  <c r="G50" i="4" l="1"/>
  <c r="G57" i="6" s="1"/>
  <c r="G60" i="6" s="1"/>
  <c r="G61" i="6" s="1"/>
  <c r="G56" i="6"/>
  <c r="F67" i="7"/>
  <c r="G63" i="4"/>
  <c r="G72" i="6" s="1"/>
  <c r="G75" i="6" s="1"/>
  <c r="G76" i="6" s="1"/>
  <c r="G71" i="6"/>
  <c r="I34" i="4"/>
  <c r="H52" i="7"/>
  <c r="H66" i="7" s="1"/>
  <c r="I48" i="4"/>
  <c r="I55" i="6" s="1"/>
  <c r="J52" i="7"/>
  <c r="J65" i="7" s="1"/>
  <c r="H19" i="8"/>
  <c r="G27" i="8"/>
  <c r="G29" i="8" s="1"/>
  <c r="G31" i="8" s="1"/>
  <c r="H5" i="8" s="1"/>
  <c r="H14" i="8" s="1"/>
  <c r="I32" i="5"/>
  <c r="I43" i="6" s="1"/>
  <c r="D67" i="6"/>
  <c r="D54" i="5"/>
  <c r="D58" i="5" s="1"/>
  <c r="D74" i="6" s="1"/>
  <c r="P148" i="8"/>
  <c r="O7" i="4"/>
  <c r="I39" i="6"/>
  <c r="D41" i="6"/>
  <c r="D36" i="4"/>
  <c r="D60" i="4"/>
  <c r="I58" i="4"/>
  <c r="P7" i="4"/>
  <c r="I54" i="6"/>
  <c r="D58" i="6"/>
  <c r="D47" i="5"/>
  <c r="I47" i="5" s="1"/>
  <c r="D4" i="13" s="1"/>
  <c r="D50" i="4"/>
  <c r="D57" i="6" s="1"/>
  <c r="D59" i="6"/>
  <c r="I46" i="5"/>
  <c r="I59" i="6" s="1"/>
  <c r="N8" i="4"/>
  <c r="I26" i="6"/>
  <c r="I29" i="6"/>
  <c r="I30" i="6" s="1"/>
  <c r="E57" i="6"/>
  <c r="E60" i="6" s="1"/>
  <c r="E61" i="6" s="1"/>
  <c r="E63" i="4"/>
  <c r="E59" i="5"/>
  <c r="E73" i="6"/>
  <c r="E74" i="6"/>
  <c r="N117" i="8"/>
  <c r="M125" i="8"/>
  <c r="M52" i="8"/>
  <c r="L60" i="8"/>
  <c r="L183" i="8"/>
  <c r="K191" i="8"/>
  <c r="J150" i="8"/>
  <c r="I158" i="8"/>
  <c r="L93" i="8"/>
  <c r="M85" i="8"/>
  <c r="G67" i="7" l="1"/>
  <c r="F68" i="7"/>
  <c r="G68" i="7" s="1"/>
  <c r="I63" i="7"/>
  <c r="I56" i="7"/>
  <c r="I62" i="7"/>
  <c r="I60" i="7"/>
  <c r="I61" i="7"/>
  <c r="H65" i="7"/>
  <c r="H67" i="7" s="1"/>
  <c r="I54" i="7"/>
  <c r="I55" i="7"/>
  <c r="I57" i="7"/>
  <c r="D69" i="13"/>
  <c r="I19" i="8"/>
  <c r="H27" i="8"/>
  <c r="H29" i="8" s="1"/>
  <c r="H31" i="8" s="1"/>
  <c r="I5" i="8" s="1"/>
  <c r="I14" i="8" s="1"/>
  <c r="I59" i="4"/>
  <c r="I68" i="6" s="1"/>
  <c r="I60" i="4"/>
  <c r="D57" i="5"/>
  <c r="I57" i="5" s="1"/>
  <c r="I73" i="6" s="1"/>
  <c r="I67" i="6"/>
  <c r="K62" i="7"/>
  <c r="I54" i="5"/>
  <c r="I55" i="5" s="1"/>
  <c r="D42" i="6"/>
  <c r="D45" i="6" s="1"/>
  <c r="I36" i="4"/>
  <c r="F3" i="13" s="1"/>
  <c r="D62" i="4"/>
  <c r="D71" i="6" s="1"/>
  <c r="I40" i="6"/>
  <c r="I35" i="4"/>
  <c r="I41" i="6" s="1"/>
  <c r="D69" i="6"/>
  <c r="I49" i="4"/>
  <c r="I56" i="6" s="1"/>
  <c r="I50" i="4"/>
  <c r="I57" i="6" s="1"/>
  <c r="D60" i="6"/>
  <c r="D61" i="6" s="1"/>
  <c r="I58" i="5"/>
  <c r="I74" i="6" s="1"/>
  <c r="E72" i="6"/>
  <c r="E75" i="6" s="1"/>
  <c r="K150" i="8"/>
  <c r="J158" i="8"/>
  <c r="M183" i="8"/>
  <c r="L191" i="8"/>
  <c r="N85" i="8"/>
  <c r="M93" i="8"/>
  <c r="N52" i="8"/>
  <c r="M60" i="8"/>
  <c r="O117" i="8"/>
  <c r="N125" i="8"/>
  <c r="H68" i="7" l="1"/>
  <c r="I68" i="7" s="1"/>
  <c r="I67" i="7"/>
  <c r="I69" i="6"/>
  <c r="L52" i="7"/>
  <c r="J19" i="8"/>
  <c r="I27" i="8"/>
  <c r="I29" i="8" s="1"/>
  <c r="I31" i="8" s="1"/>
  <c r="J5" i="8" s="1"/>
  <c r="J14" i="8" s="1"/>
  <c r="I61" i="4"/>
  <c r="I70" i="6" s="1"/>
  <c r="Q7" i="4"/>
  <c r="D59" i="5"/>
  <c r="I59" i="5" s="1"/>
  <c r="E4" i="13" s="1"/>
  <c r="J66" i="7"/>
  <c r="J67" i="7" s="1"/>
  <c r="D73" i="6"/>
  <c r="K60" i="7"/>
  <c r="K54" i="7"/>
  <c r="K55" i="7"/>
  <c r="K61" i="7"/>
  <c r="K63" i="7"/>
  <c r="K57" i="7"/>
  <c r="O8" i="4"/>
  <c r="I42" i="6"/>
  <c r="D46" i="6"/>
  <c r="I45" i="6"/>
  <c r="I46" i="6" s="1"/>
  <c r="D63" i="4"/>
  <c r="P8" i="4"/>
  <c r="K56" i="7"/>
  <c r="I56" i="5"/>
  <c r="D59" i="13"/>
  <c r="D61" i="13" s="1"/>
  <c r="D68" i="13"/>
  <c r="D70" i="13" s="1"/>
  <c r="I60" i="6"/>
  <c r="I61" i="6" s="1"/>
  <c r="E76" i="6"/>
  <c r="O85" i="8"/>
  <c r="N93" i="8"/>
  <c r="N183" i="8"/>
  <c r="M191" i="8"/>
  <c r="O125" i="8"/>
  <c r="P117" i="8"/>
  <c r="P125" i="8" s="1"/>
  <c r="O52" i="8"/>
  <c r="N60" i="8"/>
  <c r="L150" i="8"/>
  <c r="K158" i="8"/>
  <c r="K67" i="7" l="1"/>
  <c r="J68" i="7"/>
  <c r="L66" i="7"/>
  <c r="M56" i="7"/>
  <c r="L65" i="7"/>
  <c r="L67" i="7" s="1"/>
  <c r="M63" i="7"/>
  <c r="M60" i="7"/>
  <c r="M61" i="7"/>
  <c r="M62" i="7"/>
  <c r="M55" i="7"/>
  <c r="M54" i="7"/>
  <c r="M57" i="7"/>
  <c r="E69" i="13"/>
  <c r="K19" i="8"/>
  <c r="J27" i="8"/>
  <c r="J29" i="8" s="1"/>
  <c r="J31" i="8" s="1"/>
  <c r="K5" i="8" s="1"/>
  <c r="K14" i="8" s="1"/>
  <c r="K68" i="7"/>
  <c r="I62" i="4"/>
  <c r="I71" i="6" s="1"/>
  <c r="F59" i="13"/>
  <c r="F61" i="13" s="1"/>
  <c r="D7" i="13"/>
  <c r="D19" i="13" s="1"/>
  <c r="D24" i="13" s="1"/>
  <c r="F4" i="13"/>
  <c r="F69" i="13"/>
  <c r="D72" i="6"/>
  <c r="D75" i="6" s="1"/>
  <c r="I63" i="4"/>
  <c r="O183" i="8"/>
  <c r="N191" i="8"/>
  <c r="M150" i="8"/>
  <c r="L158" i="8"/>
  <c r="O93" i="8"/>
  <c r="P85" i="8"/>
  <c r="P93" i="8" s="1"/>
  <c r="O60" i="8"/>
  <c r="P52" i="8"/>
  <c r="P60" i="8" s="1"/>
  <c r="M67" i="7" l="1"/>
  <c r="L68" i="7"/>
  <c r="M68" i="7" s="1"/>
  <c r="L19" i="8"/>
  <c r="K27" i="8"/>
  <c r="K29" i="8" s="1"/>
  <c r="K31" i="8" s="1"/>
  <c r="L5" i="8" s="1"/>
  <c r="L14" i="8" s="1"/>
  <c r="F7" i="13"/>
  <c r="F19" i="13" s="1"/>
  <c r="F24" i="13" s="1"/>
  <c r="D76" i="6"/>
  <c r="I75" i="6"/>
  <c r="I76" i="6" s="1"/>
  <c r="I72" i="6"/>
  <c r="Q8" i="4"/>
  <c r="E59" i="13"/>
  <c r="E61" i="13" s="1"/>
  <c r="D62" i="13" s="1"/>
  <c r="D64" i="13" s="1"/>
  <c r="N150" i="8"/>
  <c r="M158" i="8"/>
  <c r="O191" i="8"/>
  <c r="P183" i="8"/>
  <c r="P191" i="8" s="1"/>
  <c r="M19" i="8" l="1"/>
  <c r="L27" i="8"/>
  <c r="L29" i="8" s="1"/>
  <c r="L31" i="8" s="1"/>
  <c r="M5" i="8" s="1"/>
  <c r="M14" i="8" s="1"/>
  <c r="F68" i="13"/>
  <c r="F70" i="13" s="1"/>
  <c r="E7" i="13"/>
  <c r="E68" i="13"/>
  <c r="E70" i="13" s="1"/>
  <c r="O150" i="8"/>
  <c r="N158" i="8"/>
  <c r="N19" i="8" l="1"/>
  <c r="M27" i="8"/>
  <c r="M29" i="8" s="1"/>
  <c r="M31" i="8" s="1"/>
  <c r="N5" i="8" s="1"/>
  <c r="N14" i="8" s="1"/>
  <c r="D71" i="13"/>
  <c r="E19" i="13"/>
  <c r="E24" i="13" s="1"/>
  <c r="H24" i="13" s="1"/>
  <c r="D25" i="13" s="1"/>
  <c r="D13" i="13"/>
  <c r="D14" i="13" s="1"/>
  <c r="O158" i="8"/>
  <c r="P150" i="8"/>
  <c r="P158" i="8" s="1"/>
  <c r="O19" i="8" l="1"/>
  <c r="N27" i="8"/>
  <c r="N29" i="8" s="1"/>
  <c r="N31" i="8" s="1"/>
  <c r="O5" i="8" s="1"/>
  <c r="O14" i="8" s="1"/>
  <c r="O27" i="8" l="1"/>
  <c r="O29" i="8" s="1"/>
  <c r="O31" i="8" s="1"/>
  <c r="P31" i="8" s="1"/>
  <c r="D38" i="8" s="1"/>
  <c r="P19" i="8"/>
  <c r="P27" i="8" s="1"/>
  <c r="P29" i="8" s="1"/>
  <c r="D47" i="8" l="1"/>
  <c r="D62" i="8" s="1"/>
  <c r="D64" i="8" s="1"/>
  <c r="E38" i="8" s="1"/>
  <c r="E47" i="8" s="1"/>
  <c r="E62" i="8" s="1"/>
  <c r="E64" i="8" s="1"/>
  <c r="F38" i="8" s="1"/>
  <c r="F47" i="8" s="1"/>
  <c r="F62" i="8" s="1"/>
  <c r="F64" i="8" s="1"/>
  <c r="G38" i="8" s="1"/>
  <c r="G47" i="8" s="1"/>
  <c r="G62" i="8" s="1"/>
  <c r="G64" i="8" s="1"/>
  <c r="H38" i="8" s="1"/>
  <c r="H47" i="8" s="1"/>
  <c r="H62" i="8" s="1"/>
  <c r="H64" i="8" s="1"/>
  <c r="I38" i="8" s="1"/>
  <c r="I47" i="8" s="1"/>
  <c r="I62" i="8" s="1"/>
  <c r="I64" i="8" s="1"/>
  <c r="J38" i="8" s="1"/>
  <c r="J47" i="8" s="1"/>
  <c r="J62" i="8" s="1"/>
  <c r="J64" i="8" s="1"/>
  <c r="K38" i="8" s="1"/>
  <c r="K47" i="8" s="1"/>
  <c r="K62" i="8" s="1"/>
  <c r="K64" i="8" s="1"/>
  <c r="L38" i="8" s="1"/>
  <c r="L47" i="8" s="1"/>
  <c r="L62" i="8" s="1"/>
  <c r="L64" i="8" s="1"/>
  <c r="M38" i="8" s="1"/>
  <c r="M47" i="8" s="1"/>
  <c r="M62" i="8" s="1"/>
  <c r="M64" i="8" s="1"/>
  <c r="N38" i="8" s="1"/>
  <c r="N47" i="8" s="1"/>
  <c r="N62" i="8" s="1"/>
  <c r="N64" i="8" s="1"/>
  <c r="O38" i="8" s="1"/>
  <c r="O47" i="8" s="1"/>
  <c r="O62" i="8" s="1"/>
  <c r="O64" i="8" s="1"/>
  <c r="P64" i="8" s="1"/>
  <c r="D71" i="8" s="1"/>
  <c r="P38" i="8"/>
  <c r="P47" i="8" s="1"/>
  <c r="P62" i="8" s="1"/>
  <c r="D80" i="8" l="1"/>
  <c r="D95" i="8" s="1"/>
  <c r="D97" i="8" s="1"/>
  <c r="E71" i="8" s="1"/>
  <c r="E80" i="8" s="1"/>
  <c r="E95" i="8" s="1"/>
  <c r="E97" i="8" s="1"/>
  <c r="F71" i="8" s="1"/>
  <c r="F80" i="8" s="1"/>
  <c r="F95" i="8" s="1"/>
  <c r="F97" i="8" s="1"/>
  <c r="G71" i="8" s="1"/>
  <c r="G80" i="8" s="1"/>
  <c r="G95" i="8" s="1"/>
  <c r="G97" i="8" s="1"/>
  <c r="H71" i="8" s="1"/>
  <c r="H80" i="8" s="1"/>
  <c r="H95" i="8" s="1"/>
  <c r="H97" i="8" s="1"/>
  <c r="I71" i="8" s="1"/>
  <c r="I80" i="8" s="1"/>
  <c r="I95" i="8" s="1"/>
  <c r="I97" i="8" s="1"/>
  <c r="J71" i="8" s="1"/>
  <c r="J80" i="8" s="1"/>
  <c r="J95" i="8" s="1"/>
  <c r="J97" i="8" s="1"/>
  <c r="K71" i="8" s="1"/>
  <c r="K80" i="8" s="1"/>
  <c r="K95" i="8" s="1"/>
  <c r="K97" i="8" s="1"/>
  <c r="L71" i="8" s="1"/>
  <c r="L80" i="8" s="1"/>
  <c r="L95" i="8" s="1"/>
  <c r="L97" i="8" s="1"/>
  <c r="M71" i="8" s="1"/>
  <c r="M80" i="8" s="1"/>
  <c r="M95" i="8" s="1"/>
  <c r="M97" i="8" s="1"/>
  <c r="N71" i="8" s="1"/>
  <c r="N80" i="8" s="1"/>
  <c r="N95" i="8" s="1"/>
  <c r="N97" i="8" s="1"/>
  <c r="O71" i="8" s="1"/>
  <c r="O80" i="8" s="1"/>
  <c r="O95" i="8" s="1"/>
  <c r="O97" i="8" s="1"/>
  <c r="D103" i="8" s="1"/>
  <c r="P71" i="8"/>
  <c r="P80" i="8" s="1"/>
  <c r="P95" i="8" s="1"/>
  <c r="D112" i="8" l="1"/>
  <c r="D127" i="8" s="1"/>
  <c r="D129" i="8" s="1"/>
  <c r="E103" i="8" s="1"/>
  <c r="E112" i="8" s="1"/>
  <c r="E127" i="8" s="1"/>
  <c r="E129" i="8" s="1"/>
  <c r="F103" i="8" s="1"/>
  <c r="F112" i="8" s="1"/>
  <c r="F127" i="8" s="1"/>
  <c r="F129" i="8" s="1"/>
  <c r="G103" i="8" s="1"/>
  <c r="G112" i="8" s="1"/>
  <c r="G127" i="8" s="1"/>
  <c r="G129" i="8" s="1"/>
  <c r="H103" i="8" s="1"/>
  <c r="H112" i="8" s="1"/>
  <c r="H127" i="8" s="1"/>
  <c r="H129" i="8" s="1"/>
  <c r="I103" i="8" s="1"/>
  <c r="I112" i="8" s="1"/>
  <c r="I127" i="8" s="1"/>
  <c r="I129" i="8" s="1"/>
  <c r="J103" i="8" s="1"/>
  <c r="J112" i="8" s="1"/>
  <c r="J127" i="8" s="1"/>
  <c r="J129" i="8" s="1"/>
  <c r="K103" i="8" s="1"/>
  <c r="K112" i="8" s="1"/>
  <c r="K127" i="8" s="1"/>
  <c r="K129" i="8" s="1"/>
  <c r="L103" i="8" s="1"/>
  <c r="L112" i="8" s="1"/>
  <c r="L127" i="8" s="1"/>
  <c r="L129" i="8" s="1"/>
  <c r="M103" i="8" s="1"/>
  <c r="M112" i="8" s="1"/>
  <c r="M127" i="8" s="1"/>
  <c r="M129" i="8" s="1"/>
  <c r="N103" i="8" s="1"/>
  <c r="N112" i="8" s="1"/>
  <c r="N127" i="8" s="1"/>
  <c r="N129" i="8" s="1"/>
  <c r="O103" i="8" s="1"/>
  <c r="O112" i="8" s="1"/>
  <c r="O127" i="8" s="1"/>
  <c r="O129" i="8" s="1"/>
  <c r="P129" i="8" s="1"/>
  <c r="D136" i="8" s="1"/>
  <c r="P103" i="8"/>
  <c r="P112" i="8" s="1"/>
  <c r="P127" i="8" s="1"/>
  <c r="D145" i="8" l="1"/>
  <c r="D160" i="8" s="1"/>
  <c r="D162" i="8" s="1"/>
  <c r="E136" i="8" s="1"/>
  <c r="E145" i="8" s="1"/>
  <c r="E160" i="8" s="1"/>
  <c r="E162" i="8" s="1"/>
  <c r="F136" i="8" s="1"/>
  <c r="F145" i="8" s="1"/>
  <c r="F160" i="8" s="1"/>
  <c r="F162" i="8" s="1"/>
  <c r="G136" i="8" s="1"/>
  <c r="G145" i="8" s="1"/>
  <c r="G160" i="8" s="1"/>
  <c r="G162" i="8" s="1"/>
  <c r="H136" i="8" s="1"/>
  <c r="H145" i="8" s="1"/>
  <c r="H160" i="8" s="1"/>
  <c r="H162" i="8" s="1"/>
  <c r="I136" i="8" s="1"/>
  <c r="I145" i="8" s="1"/>
  <c r="I160" i="8" s="1"/>
  <c r="I162" i="8" s="1"/>
  <c r="J136" i="8" s="1"/>
  <c r="J145" i="8" s="1"/>
  <c r="J160" i="8" s="1"/>
  <c r="J162" i="8" s="1"/>
  <c r="K136" i="8" s="1"/>
  <c r="K145" i="8" s="1"/>
  <c r="K160" i="8" s="1"/>
  <c r="K162" i="8" s="1"/>
  <c r="L136" i="8" s="1"/>
  <c r="L145" i="8" s="1"/>
  <c r="L160" i="8" s="1"/>
  <c r="L162" i="8" s="1"/>
  <c r="M136" i="8" s="1"/>
  <c r="M145" i="8" s="1"/>
  <c r="M160" i="8" s="1"/>
  <c r="M162" i="8" s="1"/>
  <c r="N136" i="8" s="1"/>
  <c r="N145" i="8" s="1"/>
  <c r="N160" i="8" s="1"/>
  <c r="N162" i="8" s="1"/>
  <c r="O136" i="8" s="1"/>
  <c r="O145" i="8" s="1"/>
  <c r="O160" i="8" s="1"/>
  <c r="O162" i="8" s="1"/>
  <c r="P162" i="8" s="1"/>
  <c r="D169" i="8" s="1"/>
  <c r="P136" i="8"/>
  <c r="P145" i="8" s="1"/>
  <c r="P160" i="8" s="1"/>
  <c r="D178" i="8" l="1"/>
  <c r="D193" i="8" s="1"/>
  <c r="D195" i="8" s="1"/>
  <c r="E169" i="8" s="1"/>
  <c r="E178" i="8" s="1"/>
  <c r="E193" i="8" s="1"/>
  <c r="E195" i="8" s="1"/>
  <c r="F169" i="8" s="1"/>
  <c r="F178" i="8" s="1"/>
  <c r="F193" i="8" s="1"/>
  <c r="F195" i="8" s="1"/>
  <c r="G169" i="8" s="1"/>
  <c r="G178" i="8" s="1"/>
  <c r="G193" i="8" s="1"/>
  <c r="G195" i="8" s="1"/>
  <c r="H169" i="8" s="1"/>
  <c r="H178" i="8" s="1"/>
  <c r="H193" i="8" s="1"/>
  <c r="H195" i="8" s="1"/>
  <c r="I169" i="8" s="1"/>
  <c r="I178" i="8" s="1"/>
  <c r="I193" i="8" s="1"/>
  <c r="I195" i="8" s="1"/>
  <c r="J169" i="8" s="1"/>
  <c r="J178" i="8" s="1"/>
  <c r="J193" i="8" s="1"/>
  <c r="J195" i="8" s="1"/>
  <c r="K169" i="8" s="1"/>
  <c r="K178" i="8" s="1"/>
  <c r="K193" i="8" s="1"/>
  <c r="K195" i="8" s="1"/>
  <c r="L169" i="8" s="1"/>
  <c r="L178" i="8" s="1"/>
  <c r="L193" i="8" s="1"/>
  <c r="L195" i="8" s="1"/>
  <c r="M169" i="8" s="1"/>
  <c r="M178" i="8" s="1"/>
  <c r="M193" i="8" s="1"/>
  <c r="M195" i="8" s="1"/>
  <c r="N169" i="8" s="1"/>
  <c r="N178" i="8" s="1"/>
  <c r="N193" i="8" s="1"/>
  <c r="N195" i="8" s="1"/>
  <c r="O169" i="8" s="1"/>
  <c r="O178" i="8" s="1"/>
  <c r="O193" i="8" s="1"/>
  <c r="O195" i="8" s="1"/>
  <c r="D202" i="8" s="1"/>
  <c r="P169" i="8"/>
  <c r="P178" i="8" s="1"/>
  <c r="P193" i="8" s="1"/>
  <c r="D211" i="8" l="1"/>
  <c r="D226" i="8" s="1"/>
  <c r="D228" i="8" s="1"/>
  <c r="E202" i="8" s="1"/>
  <c r="E211" i="8" s="1"/>
  <c r="E226" i="8" s="1"/>
  <c r="E228" i="8" s="1"/>
  <c r="F202" i="8" s="1"/>
  <c r="F211" i="8" s="1"/>
  <c r="F226" i="8" s="1"/>
  <c r="F228" i="8" s="1"/>
  <c r="G202" i="8" s="1"/>
  <c r="G211" i="8" s="1"/>
  <c r="G226" i="8" s="1"/>
  <c r="G228" i="8" s="1"/>
  <c r="H202" i="8" s="1"/>
  <c r="H211" i="8" s="1"/>
  <c r="H226" i="8" s="1"/>
  <c r="H228" i="8" s="1"/>
  <c r="I202" i="8" s="1"/>
  <c r="I211" i="8" s="1"/>
  <c r="I226" i="8" s="1"/>
  <c r="I228" i="8" s="1"/>
  <c r="J202" i="8" s="1"/>
  <c r="J211" i="8" s="1"/>
  <c r="J226" i="8" s="1"/>
  <c r="J228" i="8" s="1"/>
  <c r="K202" i="8" s="1"/>
  <c r="K211" i="8" s="1"/>
  <c r="K226" i="8" s="1"/>
  <c r="K228" i="8" s="1"/>
  <c r="L202" i="8" s="1"/>
  <c r="L211" i="8" s="1"/>
  <c r="L226" i="8" s="1"/>
  <c r="L228" i="8" s="1"/>
  <c r="M202" i="8" s="1"/>
  <c r="M211" i="8" s="1"/>
  <c r="M226" i="8" s="1"/>
  <c r="M228" i="8" s="1"/>
  <c r="N202" i="8" s="1"/>
  <c r="N211" i="8" s="1"/>
  <c r="N226" i="8" s="1"/>
  <c r="N228" i="8" s="1"/>
  <c r="O202" i="8" s="1"/>
  <c r="O211" i="8" s="1"/>
  <c r="O226" i="8" s="1"/>
  <c r="O228" i="8" s="1"/>
  <c r="P202" i="8"/>
  <c r="P211" i="8" s="1"/>
  <c r="P226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Name</author>
  </authors>
  <commentList>
    <comment ref="C7" authorId="0" shapeId="0" xr:uid="{00000000-0006-0000-0D00-000001000000}">
      <text>
        <r>
          <rPr>
            <b/>
            <sz val="10"/>
            <color indexed="81"/>
            <rFont val="Tahoma"/>
            <family val="2"/>
          </rPr>
          <t>Name:</t>
        </r>
        <r>
          <rPr>
            <sz val="10"/>
            <color indexed="81"/>
            <rFont val="Tahoma"/>
            <family val="2"/>
          </rPr>
          <t xml:space="preserve">
aplicat la valoarea creditului, platibil integral la acordarea creditului</t>
        </r>
      </text>
    </comment>
    <comment ref="C8" authorId="0" shapeId="0" xr:uid="{00000000-0006-0000-0D00-000002000000}">
      <text>
        <r>
          <rPr>
            <b/>
            <sz val="10"/>
            <color indexed="81"/>
            <rFont val="Tahoma"/>
            <family val="2"/>
          </rPr>
          <t>Name:</t>
        </r>
        <r>
          <rPr>
            <sz val="10"/>
            <color indexed="81"/>
            <rFont val="Tahoma"/>
            <family val="2"/>
          </rPr>
          <t xml:space="preserve">
pe an si se aplica la soldul creditului aprobat
</t>
        </r>
      </text>
    </comment>
    <comment ref="C9" authorId="0" shapeId="0" xr:uid="{00000000-0006-0000-0D00-000003000000}">
      <text>
        <r>
          <rPr>
            <b/>
            <sz val="10"/>
            <color indexed="81"/>
            <rFont val="Tahoma"/>
            <family val="2"/>
          </rPr>
          <t>Name:</t>
        </r>
        <r>
          <rPr>
            <sz val="10"/>
            <color indexed="81"/>
            <rFont val="Tahoma"/>
            <family val="2"/>
          </rPr>
          <t xml:space="preserve">
semestrial, la soldul creditului</t>
        </r>
      </text>
    </comment>
    <comment ref="C10" authorId="0" shapeId="0" xr:uid="{00000000-0006-0000-0D00-000004000000}">
      <text>
        <r>
          <rPr>
            <b/>
            <sz val="10"/>
            <color indexed="81"/>
            <rFont val="Tahoma"/>
            <family val="2"/>
          </rPr>
          <t>Name:</t>
        </r>
        <r>
          <rPr>
            <sz val="10"/>
            <color indexed="81"/>
            <rFont val="Tahoma"/>
            <family val="2"/>
          </rPr>
          <t xml:space="preserve">
se achita doar daca se refinanteaza din alta banca, ALTFEL COMISION 0%
</t>
        </r>
      </text>
    </comment>
  </commentList>
</comments>
</file>

<file path=xl/sharedStrings.xml><?xml version="1.0" encoding="utf-8"?>
<sst xmlns="http://schemas.openxmlformats.org/spreadsheetml/2006/main" count="1259" uniqueCount="368">
  <si>
    <t>first year forecasting</t>
  </si>
  <si>
    <t>Product Description</t>
  </si>
  <si>
    <t>Quantity produced annually</t>
  </si>
  <si>
    <t>Product A</t>
  </si>
  <si>
    <t>Information, orientation and regulation traffic signs</t>
  </si>
  <si>
    <t>Product B</t>
  </si>
  <si>
    <t>Ad banners</t>
  </si>
  <si>
    <t>Product C</t>
  </si>
  <si>
    <t>Accessories</t>
  </si>
  <si>
    <t>Service A</t>
  </si>
  <si>
    <t>Delivery</t>
  </si>
  <si>
    <t>Service B</t>
  </si>
  <si>
    <t>Installing</t>
  </si>
  <si>
    <t xml:space="preserve">January 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</si>
  <si>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</si>
  <si>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</si>
  <si>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</si>
  <si>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</si>
  <si>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</si>
  <si>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</si>
  <si>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</si>
  <si>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</si>
  <si>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</si>
  <si>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</si>
  <si>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</si>
  <si>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piece/service</t>
  </si>
  <si>
    <t>TOTAL</t>
  </si>
  <si>
    <t>OBJECTIVES OF BUSINESS</t>
  </si>
  <si>
    <t xml:space="preserve">     OBJECTIVES OF BUSINESS                        Table T1.1</t>
  </si>
  <si>
    <t>Ex.financiar</t>
  </si>
  <si>
    <t>Nr.Crt.</t>
  </si>
  <si>
    <t>Products, Services</t>
  </si>
  <si>
    <t>PRODUCT A</t>
  </si>
  <si>
    <t>PRODUCT B</t>
  </si>
  <si>
    <t>PRODUCT C</t>
  </si>
  <si>
    <t>SERVICE A</t>
  </si>
  <si>
    <t>SERVICE B</t>
  </si>
  <si>
    <t>Total</t>
  </si>
  <si>
    <t>Sales (units)</t>
  </si>
  <si>
    <t>Turnover graph (CAB si CAN)</t>
  </si>
  <si>
    <t>Price sale</t>
  </si>
  <si>
    <t>Anul (Ex.financiar)</t>
  </si>
  <si>
    <t>Annual Gross Business</t>
  </si>
  <si>
    <t>CAB</t>
  </si>
  <si>
    <t>Discount from the CAB,%</t>
  </si>
  <si>
    <t>CAN</t>
  </si>
  <si>
    <t>Discount from the CAB, the value</t>
  </si>
  <si>
    <t>Annual Net Business</t>
  </si>
  <si>
    <t>Values ​​are expressed in ROL</t>
  </si>
  <si>
    <t xml:space="preserve">     OBJECTIVES OF BUSINESS                        Table T1.2</t>
  </si>
  <si>
    <t xml:space="preserve">Ex.financiar </t>
  </si>
  <si>
    <t>Products, services</t>
  </si>
  <si>
    <t xml:space="preserve">     OBJECTIVES OF BUSINESS                        Table T1.3</t>
  </si>
  <si>
    <t xml:space="preserve">     OBJECTIVES OF BUSINESS                        Table T1.4</t>
  </si>
  <si>
    <t xml:space="preserve">     OBJECTIVES OF BUSINESS                        Table T1.5</t>
  </si>
  <si>
    <t>variable costs</t>
  </si>
  <si>
    <t xml:space="preserve">     VARIABLE COSTS                                     TABLE T2.1</t>
  </si>
  <si>
    <t>Products and / or services</t>
  </si>
  <si>
    <t>Raw material cost / unit</t>
  </si>
  <si>
    <t>Labor cost / unit</t>
  </si>
  <si>
    <t>Cost of raw materials</t>
  </si>
  <si>
    <t>Labor cost</t>
  </si>
  <si>
    <t>Total variable cost</t>
  </si>
  <si>
    <t xml:space="preserve">     VARIABLE COSTS                                TABELUL T2.2</t>
  </si>
  <si>
    <t xml:space="preserve">     VARIABLE COSTS                                          TABELUL T2.3</t>
  </si>
  <si>
    <t xml:space="preserve">     VARIABLE COSTS                                          TABELUL T2.4</t>
  </si>
  <si>
    <t xml:space="preserve">     VARIABLE COSTS                                           TABELUL T2.5</t>
  </si>
  <si>
    <t xml:space="preserve">Gross margin OBJECTIVES </t>
  </si>
  <si>
    <t xml:space="preserve">     GROSS MARGIN OBJECTIVES                                     TABLE T3.1</t>
  </si>
  <si>
    <t>Ex. fin.</t>
  </si>
  <si>
    <t>Rebate from the CAB,%</t>
  </si>
  <si>
    <t>Rebate from the CAB, the value</t>
  </si>
  <si>
    <t>Gross margin (value)</t>
  </si>
  <si>
    <t>Gross margin (%)</t>
  </si>
  <si>
    <t xml:space="preserve">     GROSS MARGIN OBJECTIVES                                     TABLE T3.2</t>
  </si>
  <si>
    <t xml:space="preserve">     GROSS MARGIN OBJECTIVES                                     TABLE T3.3</t>
  </si>
  <si>
    <t xml:space="preserve">     GROSS MARGIN OBJECTIVES                                     TABLE T3.4</t>
  </si>
  <si>
    <t>Nr. Crt.</t>
  </si>
  <si>
    <t xml:space="preserve">     GROSS MARGIN OBJECTIVES                                     TABLE T3.5</t>
  </si>
  <si>
    <t xml:space="preserve">                      T.27       Fixed production and design costs (ROL / year)</t>
  </si>
  <si>
    <t>Nature and purpose of expenditure:</t>
  </si>
  <si>
    <t>Rents for production (land, buildings, warehouses, offices, etc.).</t>
  </si>
  <si>
    <t>Electricity exclusively the product embedded in Variabile Cost</t>
  </si>
  <si>
    <t>Electricity exclusively the product embedded in Chelt.Variabile</t>
  </si>
  <si>
    <t>Heat, purely embedded in the product Variabile Cost</t>
  </si>
  <si>
    <t>Heat, purely embedded in the product Chelt.Variabile</t>
  </si>
  <si>
    <t>rol</t>
  </si>
  <si>
    <t>Other energy consumed for social needs (for ex.  Methane gaz)</t>
  </si>
  <si>
    <t>Other energy consumed for social needs (for ex.gaz methane)</t>
  </si>
  <si>
    <t>Cold water, hot water (capital consumption) only required water production process</t>
  </si>
  <si>
    <t>Rainwater calculated only for social</t>
  </si>
  <si>
    <t>Channel, hot and cold water properly consumed only social</t>
  </si>
  <si>
    <t>10 ani</t>
  </si>
  <si>
    <t>Expenses for production facilities</t>
  </si>
  <si>
    <t>hala</t>
  </si>
  <si>
    <t>Expenditures for maintenance and repairs for production machinery and equipment</t>
  </si>
  <si>
    <t>echip</t>
  </si>
  <si>
    <t>Insurance for manufacturing facilities</t>
  </si>
  <si>
    <t>invest tot</t>
  </si>
  <si>
    <t>Insurance for machinery</t>
  </si>
  <si>
    <t>Insurance for production machinery</t>
  </si>
  <si>
    <t>Depreciation for machinery, equipment, production facilities (buildings, warehouses, land)</t>
  </si>
  <si>
    <t>Taxes on land, buildings, vehicles for production</t>
  </si>
  <si>
    <t>Salaries indirectly productive (net): teaching personnel assigned production</t>
  </si>
  <si>
    <t>Social charges (taxes / salaries + more)</t>
  </si>
  <si>
    <t>Other</t>
  </si>
  <si>
    <t>Total, excluding amortization:</t>
  </si>
  <si>
    <t>TOTAL, including amortization:</t>
  </si>
  <si>
    <t xml:space="preserve">            T.29   Fixed Expenses Marketing and Administration (ROL / year)</t>
  </si>
  <si>
    <t>Depreciation for machinery, equipment, marketing facilities (buildings, warehouses, land)</t>
  </si>
  <si>
    <t>Taxes on land, buildings, vehicles for marketing</t>
  </si>
  <si>
    <t>Salaries indirectly productive (net): teaching personnel assigned marketing</t>
  </si>
  <si>
    <t>Financial year</t>
  </si>
  <si>
    <t>Fixed operating costs:</t>
  </si>
  <si>
    <t>Fixed production and design costs</t>
  </si>
  <si>
    <t>Fixed Expenses Marketing and Admin</t>
  </si>
  <si>
    <t>Depreciation</t>
  </si>
  <si>
    <t>Total operating expenses Fixed</t>
  </si>
  <si>
    <t>Other fixed costs:</t>
  </si>
  <si>
    <t>Financial expenses:</t>
  </si>
  <si>
    <t>Interest on loans</t>
  </si>
  <si>
    <t>bank charges</t>
  </si>
  <si>
    <t>Non-operating expenses</t>
  </si>
  <si>
    <t>Total Other Expenses Fixed</t>
  </si>
  <si>
    <t>Taxes</t>
  </si>
  <si>
    <t>Profit tax:</t>
  </si>
  <si>
    <t>VAT to pay</t>
  </si>
  <si>
    <t>Total taxes and fees</t>
  </si>
  <si>
    <t>Total Fixed Expenses:</t>
  </si>
  <si>
    <t>CASH FLOW</t>
  </si>
  <si>
    <t>Nr.crt</t>
  </si>
  <si>
    <t>Year 2023</t>
  </si>
  <si>
    <t>Aprilie</t>
  </si>
  <si>
    <t>Available</t>
  </si>
  <si>
    <t>Long-term loan</t>
  </si>
  <si>
    <t>Loan repayment</t>
  </si>
  <si>
    <t>Interest repayments on long-term loan</t>
  </si>
  <si>
    <t>Real Estate Investments</t>
  </si>
  <si>
    <t>Financial investment (IF)</t>
  </si>
  <si>
    <t>Positive interest (IF)</t>
  </si>
  <si>
    <t>Interests position</t>
  </si>
  <si>
    <t>Financial investment recovery</t>
  </si>
  <si>
    <t>Treasury balance outside Exploitation</t>
  </si>
  <si>
    <t>Clients (Annual Net Business)</t>
  </si>
  <si>
    <t>Suppliers of raw materials</t>
  </si>
  <si>
    <t>Bank charges</t>
  </si>
  <si>
    <t>Production Manager Salaries</t>
  </si>
  <si>
    <t>Fixed production costs</t>
  </si>
  <si>
    <t>Fixed Expenses design</t>
  </si>
  <si>
    <t>Fixed Expenses Marketing</t>
  </si>
  <si>
    <t>Fixed Expenses Administration</t>
  </si>
  <si>
    <t>Non-Operating Expenses</t>
  </si>
  <si>
    <t>Input Non-Operating</t>
  </si>
  <si>
    <t>Taxes (VAT + TAX)</t>
  </si>
  <si>
    <t>Concession fee (3.33%)</t>
  </si>
  <si>
    <t>Libra Operations</t>
  </si>
  <si>
    <t>Dividends paid</t>
  </si>
  <si>
    <t>Libra monthly</t>
  </si>
  <si>
    <t>Final treasury</t>
  </si>
  <si>
    <r>
      <rPr>
        <b/>
        <sz val="11"/>
        <color indexed="49"/>
        <rFont val="Arial"/>
        <family val="2"/>
        <charset val="238"/>
      </rPr>
      <t xml:space="preserve">Cash flow / </t>
    </r>
    <r>
      <rPr>
        <b/>
        <sz val="11"/>
        <rFont val="Arial"/>
        <family val="2"/>
      </rPr>
      <t>FLUX DE NUMERAR (FLUX DE TREZORERIE)</t>
    </r>
  </si>
  <si>
    <t>Anul</t>
  </si>
  <si>
    <t>dividends paid</t>
  </si>
  <si>
    <t>BALANCE estimates</t>
  </si>
  <si>
    <t>BALANCE ESTIMATES              Table T7</t>
  </si>
  <si>
    <t>ASSETS</t>
  </si>
  <si>
    <t>LIABILITIES</t>
  </si>
  <si>
    <t>Fixed Assets</t>
  </si>
  <si>
    <t>Fonduri</t>
  </si>
  <si>
    <t>Gross value of fixed assets</t>
  </si>
  <si>
    <t>Proprii:</t>
  </si>
  <si>
    <t>Amortization</t>
  </si>
  <si>
    <t>Subscribed Capital</t>
  </si>
  <si>
    <t>Legal reserve</t>
  </si>
  <si>
    <t>Retained earnings</t>
  </si>
  <si>
    <t>Net result Dividends</t>
  </si>
  <si>
    <t>TOTAL FIXED ASSETS</t>
  </si>
  <si>
    <t>TOTAL F.P</t>
  </si>
  <si>
    <t>Current assets</t>
  </si>
  <si>
    <t>Long-term liabilities</t>
  </si>
  <si>
    <t>INVENTORIES</t>
  </si>
  <si>
    <t>Bank loan</t>
  </si>
  <si>
    <t>Financial investment</t>
  </si>
  <si>
    <t>Claims</t>
  </si>
  <si>
    <t>Cash</t>
  </si>
  <si>
    <t>TOTAL A.C.</t>
  </si>
  <si>
    <t>TOTAL D.T.L.</t>
  </si>
  <si>
    <t>Short-term liabilities</t>
  </si>
  <si>
    <t>Dividends</t>
  </si>
  <si>
    <t>Fixed expences</t>
  </si>
  <si>
    <t>Salaries</t>
  </si>
  <si>
    <t xml:space="preserve"> </t>
  </si>
  <si>
    <t>Supliers</t>
  </si>
  <si>
    <t>TOTAL D.T.S.</t>
  </si>
  <si>
    <t>TOTAL ACTIV:</t>
  </si>
  <si>
    <t>TOTAL LIABILITIES</t>
  </si>
  <si>
    <t xml:space="preserve">profits and losses </t>
  </si>
  <si>
    <r>
      <t xml:space="preserve">PROFITS AND LOSSES  </t>
    </r>
    <r>
      <rPr>
        <b/>
        <sz val="10"/>
        <rFont val="Arial"/>
        <family val="2"/>
      </rPr>
      <t xml:space="preserve">                                         Table T6</t>
    </r>
  </si>
  <si>
    <t>Nr.crt.</t>
  </si>
  <si>
    <t>Discounts on AGB</t>
  </si>
  <si>
    <t>Expenses with Raw Materials</t>
  </si>
  <si>
    <t>Labor expenses directly productive</t>
  </si>
  <si>
    <t>Gross Margin</t>
  </si>
  <si>
    <t>Total fixed operating expenses</t>
  </si>
  <si>
    <t>Operating result</t>
  </si>
  <si>
    <t>Financial expenses</t>
  </si>
  <si>
    <t>Input Non-Operating (positive interest)</t>
  </si>
  <si>
    <t>Other inputs Non - Operating</t>
  </si>
  <si>
    <t>Result before taxes</t>
  </si>
  <si>
    <t>Income tax + VAT</t>
  </si>
  <si>
    <t>NET RESULT</t>
  </si>
  <si>
    <t>Benefit sharing:</t>
  </si>
  <si>
    <t>Reported benefit</t>
  </si>
  <si>
    <t>Table highlighting the key areas of investment in the company</t>
  </si>
  <si>
    <t>T.20</t>
  </si>
  <si>
    <t>Type of investment:</t>
  </si>
  <si>
    <t>Production</t>
  </si>
  <si>
    <t>Design</t>
  </si>
  <si>
    <t>Marketing</t>
  </si>
  <si>
    <t>Administration</t>
  </si>
  <si>
    <t>TOTAL:</t>
  </si>
  <si>
    <t>Land</t>
  </si>
  <si>
    <t>Estate</t>
  </si>
  <si>
    <t>various installations</t>
  </si>
  <si>
    <t>production machines and production equipment</t>
  </si>
  <si>
    <t>machinery prod.</t>
  </si>
  <si>
    <t>Computer: hard</t>
  </si>
  <si>
    <t>Computer: Software</t>
  </si>
  <si>
    <t>Licenses</t>
  </si>
  <si>
    <t>Licenses, patents</t>
  </si>
  <si>
    <t>Futrniture</t>
  </si>
  <si>
    <t>furniture</t>
  </si>
  <si>
    <t>Vehicles</t>
  </si>
  <si>
    <t>vehicles</t>
  </si>
  <si>
    <t>Set up cost</t>
  </si>
  <si>
    <t>Company formation expenses</t>
  </si>
  <si>
    <t>T.21</t>
  </si>
  <si>
    <t>T.22</t>
  </si>
  <si>
    <t>T.23</t>
  </si>
  <si>
    <t>PRODUCTION</t>
  </si>
  <si>
    <t>Exerc. Financiar.</t>
  </si>
  <si>
    <t xml:space="preserve">                   Ex.financiar  2009</t>
  </si>
  <si>
    <t xml:space="preserve">                     Ex.financiar  2010</t>
  </si>
  <si>
    <t>Gross assets</t>
  </si>
  <si>
    <t>Net</t>
  </si>
  <si>
    <t>Investments</t>
  </si>
  <si>
    <t>coefficient</t>
  </si>
  <si>
    <t>investment</t>
  </si>
  <si>
    <t>assets</t>
  </si>
  <si>
    <t>gross assets</t>
  </si>
  <si>
    <t>net assets</t>
  </si>
  <si>
    <t>Formula</t>
  </si>
  <si>
    <t>a</t>
  </si>
  <si>
    <t>b</t>
  </si>
  <si>
    <t>c = a x b</t>
  </si>
  <si>
    <t>d = b - c</t>
  </si>
  <si>
    <t>e</t>
  </si>
  <si>
    <t>f = b + e</t>
  </si>
  <si>
    <t>g = f x a</t>
  </si>
  <si>
    <t>h = d + e - g</t>
  </si>
  <si>
    <t>I</t>
  </si>
  <si>
    <t>j = f + I</t>
  </si>
  <si>
    <t>k = j x a</t>
  </si>
  <si>
    <t>m = h + I - k</t>
  </si>
  <si>
    <t>Natura of investment</t>
  </si>
  <si>
    <t>Furniture</t>
  </si>
  <si>
    <t>T.24</t>
  </si>
  <si>
    <t>RESEARCH</t>
  </si>
  <si>
    <t>T.25</t>
  </si>
  <si>
    <t>MARKETING</t>
  </si>
  <si>
    <t>SALES</t>
  </si>
  <si>
    <t>T.26</t>
  </si>
  <si>
    <t>ADMINISTRATION</t>
  </si>
  <si>
    <t>km</t>
  </si>
  <si>
    <t>24h</t>
  </si>
  <si>
    <t>mc</t>
  </si>
  <si>
    <t>instalatia Pitesti</t>
  </si>
  <si>
    <t>24 h</t>
  </si>
  <si>
    <t>transp</t>
  </si>
  <si>
    <t xml:space="preserve">linia veche </t>
  </si>
  <si>
    <t>6 mc/h</t>
  </si>
  <si>
    <t>linia noua</t>
  </si>
  <si>
    <t>15 mc/h</t>
  </si>
  <si>
    <t>145 euro</t>
  </si>
  <si>
    <t>38 euro</t>
  </si>
  <si>
    <t>centrifuga germ.</t>
  </si>
  <si>
    <t>instalatia Ploiesti</t>
  </si>
  <si>
    <t xml:space="preserve">instalatie procesare </t>
  </si>
  <si>
    <t>17 mc/h</t>
  </si>
  <si>
    <t>144 euro</t>
  </si>
  <si>
    <t xml:space="preserve">val totala </t>
  </si>
  <si>
    <t>data de exp.</t>
  </si>
  <si>
    <t>fact pana in prez.</t>
  </si>
  <si>
    <t xml:space="preserve">de facturat </t>
  </si>
  <si>
    <t>capacitate mc/h</t>
  </si>
  <si>
    <t>CONPET</t>
  </si>
  <si>
    <t>capacitate zi</t>
  </si>
  <si>
    <t>Petrom ARPECHIM</t>
  </si>
  <si>
    <t>capacitate luna</t>
  </si>
  <si>
    <t>Petrom Moreni</t>
  </si>
  <si>
    <t>capacitate anuala</t>
  </si>
  <si>
    <t>ROMGAZ</t>
  </si>
  <si>
    <t>Envisan</t>
  </si>
  <si>
    <t>5 ani</t>
  </si>
  <si>
    <t>Operating revenues</t>
  </si>
  <si>
    <t>Operating expenses</t>
  </si>
  <si>
    <t>Direct costs</t>
  </si>
  <si>
    <t>Indirect costs</t>
  </si>
  <si>
    <t>Operating results</t>
  </si>
  <si>
    <t>Name</t>
  </si>
  <si>
    <t>Average value</t>
  </si>
  <si>
    <t>Value of investment</t>
  </si>
  <si>
    <t>Net average profit</t>
  </si>
  <si>
    <t>Investment recovery duration</t>
  </si>
  <si>
    <t>Financial exercise</t>
  </si>
  <si>
    <t>Residual value</t>
  </si>
  <si>
    <t>Total acquired investments at RIRF/C of 3,4963641%</t>
  </si>
  <si>
    <t>Net cash flow</t>
  </si>
  <si>
    <t>Annual depreciation</t>
  </si>
  <si>
    <t>Discount rate RIRF/C</t>
  </si>
  <si>
    <r>
      <t xml:space="preserve">Discount rate plus one at the power of </t>
    </r>
    <r>
      <rPr>
        <i/>
        <sz val="10"/>
        <rFont val="Arial"/>
        <family val="2"/>
      </rPr>
      <t>i</t>
    </r>
    <r>
      <rPr>
        <sz val="10"/>
        <rFont val="Arial"/>
        <family val="2"/>
        <charset val="238"/>
      </rPr>
      <t xml:space="preserve"> </t>
    </r>
  </si>
  <si>
    <t>Equality terms according to formula</t>
  </si>
  <si>
    <t>VAN</t>
  </si>
  <si>
    <t>Total debt</t>
  </si>
  <si>
    <t>Debts for less than a year</t>
  </si>
  <si>
    <t>Debts for more than a year</t>
  </si>
  <si>
    <t>Total assets</t>
  </si>
  <si>
    <t>Fixed assets</t>
  </si>
  <si>
    <t>Accrued expenses</t>
  </si>
  <si>
    <t>Debt rate (RI = TD / TA)</t>
  </si>
  <si>
    <t>Debt rate (RI = TD / TA) in percentages</t>
  </si>
  <si>
    <t>Net cash flow for the next three years from the end of non refundable financing</t>
  </si>
  <si>
    <t>Annual Income</t>
  </si>
  <si>
    <t>Discount Rate</t>
  </si>
  <si>
    <t>1. Annual income</t>
  </si>
  <si>
    <t>2. Discount factor</t>
  </si>
  <si>
    <t>3. Report between 1 and 2</t>
  </si>
  <si>
    <t>4. Sum of reports</t>
  </si>
  <si>
    <t>5. Initial investment</t>
  </si>
  <si>
    <t>6. VAN = 4. - 5.</t>
  </si>
  <si>
    <t>1. Benefits from year 1</t>
  </si>
  <si>
    <t>2. Costs from year 1</t>
  </si>
  <si>
    <t>Credit value</t>
  </si>
  <si>
    <t>Credit period</t>
  </si>
  <si>
    <t>4 ani</t>
  </si>
  <si>
    <t>Interest rate</t>
  </si>
  <si>
    <t>Application review fee</t>
  </si>
  <si>
    <t>Risk and handling fee</t>
  </si>
  <si>
    <t>Administration fee</t>
  </si>
  <si>
    <t>Early repayment fee</t>
  </si>
  <si>
    <t>Nr. crt.</t>
  </si>
  <si>
    <t>Year</t>
  </si>
  <si>
    <t>January</t>
  </si>
  <si>
    <t>February</t>
  </si>
  <si>
    <t>Sept.</t>
  </si>
  <si>
    <t>Oct.</t>
  </si>
  <si>
    <t>Nov.</t>
  </si>
  <si>
    <t>Dec.</t>
  </si>
  <si>
    <t>Long term loan</t>
  </si>
  <si>
    <t>Repayment of long term loan</t>
  </si>
  <si>
    <t>Repayment of interest of long term loan</t>
  </si>
  <si>
    <t>Early repayment of long term loan</t>
  </si>
  <si>
    <t>Fees</t>
  </si>
  <si>
    <t>Net value of fixed assets</t>
  </si>
  <si>
    <t>Insurances</t>
  </si>
  <si>
    <t>Fixed costs production and design</t>
  </si>
  <si>
    <t>Fixed costs marketing and administration</t>
  </si>
  <si>
    <t>TOTAL FIXED COSTS</t>
  </si>
  <si>
    <t>Depreciation value 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</si>
</sst>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EUR]\ #,##0"/>
    <numFmt numFmtId="165" formatCode="0.0000"/>
    <numFmt numFmtId="166" formatCode="[$ROL]\ #,##0"/>
    <numFmt numFmtId="167" formatCode="#,##0\ [$EUR]"/>
  </numFmts>
  <fonts count="56">
    <font>
      <sz val="10"/>
      <name val="Arial"/>
      <family val="2"/>
      <charset val="238"/>
    </font>
    <font>
      <b/>
      <i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  <charset val="238"/>
    </font>
    <font>
      <b/>
      <sz val="10"/>
      <name val="Arial"/>
      <family val="2"/>
      <charset val="238"/>
    </font>
    <font>
      <sz val="8"/>
      <name val="Arial"/>
      <family val="2"/>
      <charset val="238"/>
    </font>
    <font>
      <sz val="10"/>
      <color indexed="17"/>
      <name val="Arial"/>
      <family val="2"/>
    </font>
    <font>
      <b/>
      <sz val="11"/>
      <name val="Arial-Rom"/>
    </font>
    <font>
      <sz val="8"/>
      <name val="Arial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b/>
      <sz val="10"/>
      <color indexed="8"/>
      <name val="Arial"/>
      <family val="2"/>
    </font>
    <font>
      <sz val="11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  <charset val="238"/>
    </font>
    <font>
      <sz val="8"/>
      <color indexed="17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color indexed="10"/>
      <name val="Arial"/>
      <family val="2"/>
    </font>
    <font>
      <b/>
      <sz val="10"/>
      <name val="Arial-Rom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2"/>
      <name val="Times New Roman"/>
      <family val="1"/>
    </font>
    <font>
      <i/>
      <sz val="10"/>
      <name val="Times New Roman"/>
      <family val="1"/>
    </font>
    <font>
      <b/>
      <i/>
      <sz val="12"/>
      <name val="Times New Roman"/>
      <family val="1"/>
    </font>
    <font>
      <b/>
      <sz val="10"/>
      <color indexed="18"/>
      <name val="Arial"/>
      <family val="2"/>
    </font>
    <font>
      <i/>
      <u/>
      <sz val="10"/>
      <color indexed="18"/>
      <name val="Arial"/>
      <family val="2"/>
    </font>
    <font>
      <sz val="10"/>
      <color indexed="40"/>
      <name val="Arial"/>
      <family val="2"/>
    </font>
    <font>
      <sz val="10"/>
      <name val="Arial"/>
      <family val="2"/>
      <charset val="238"/>
    </font>
    <font>
      <b/>
      <sz val="10"/>
      <name val="Times New Roman"/>
      <family val="1"/>
    </font>
    <font>
      <sz val="10"/>
      <color indexed="49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8"/>
      <name val="Brooklyn-Rom"/>
      <charset val="238"/>
    </font>
    <font>
      <b/>
      <sz val="11"/>
      <color indexed="49"/>
      <name val="Arial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sz val="12"/>
      <color rgb="FF333333"/>
      <name val="Arial"/>
      <family val="2"/>
      <charset val="238"/>
    </font>
    <font>
      <sz val="12"/>
      <color theme="4"/>
      <name val="Arial"/>
      <family val="2"/>
      <charset val="238"/>
    </font>
    <font>
      <sz val="10"/>
      <color theme="4"/>
      <name val="Arial"/>
      <family val="2"/>
      <charset val="238"/>
    </font>
    <font>
      <b/>
      <sz val="12"/>
      <color theme="4"/>
      <name val="Arial"/>
      <family val="2"/>
      <charset val="238"/>
    </font>
    <font>
      <sz val="8"/>
      <color theme="4"/>
      <name val="Arial"/>
      <family val="2"/>
      <charset val="238"/>
    </font>
    <font>
      <sz val="14"/>
      <color theme="4"/>
      <name val="Arial"/>
      <family val="2"/>
      <charset val="238"/>
    </font>
    <font>
      <b/>
      <sz val="16"/>
      <color theme="4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26"/>
      </patternFill>
    </fill>
    <fill>
      <patternFill patternType="solid">
        <fgColor theme="2" tint="-0.249977111117893"/>
        <bgColor indexed="64"/>
      </patternFill>
    </fill>
  </fills>
  <borders count="71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8" fillId="0" borderId="0" applyFill="0" applyBorder="0" applyAlignment="0" applyProtection="0"/>
  </cellStyleXfs>
  <cellXfs count="39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2" fillId="0" borderId="6" xfId="0" applyFont="1" applyBorder="1"/>
    <xf numFmtId="0" fontId="0" fillId="0" borderId="0" xfId="0" applyAlignment="1">
      <alignment horizontal="center"/>
    </xf>
    <xf numFmtId="0" fontId="0" fillId="0" borderId="6" xfId="0" applyBorder="1"/>
    <xf numFmtId="0" fontId="3" fillId="0" borderId="6" xfId="0" applyFont="1" applyBorder="1"/>
    <xf numFmtId="0" fontId="3" fillId="0" borderId="0" xfId="0" applyFont="1" applyAlignment="1">
      <alignment horizontal="right"/>
    </xf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8" xfId="0" applyBorder="1"/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/>
    <xf numFmtId="16" fontId="0" fillId="0" borderId="0" xfId="0" applyNumberFormat="1" applyAlignment="1">
      <alignment horizontal="right"/>
    </xf>
    <xf numFmtId="15" fontId="0" fillId="0" borderId="0" xfId="0" applyNumberFormat="1" applyAlignment="1">
      <alignment horizontal="right"/>
    </xf>
    <xf numFmtId="0" fontId="5" fillId="0" borderId="0" xfId="0" applyFont="1"/>
    <xf numFmtId="9" fontId="5" fillId="0" borderId="0" xfId="0" applyNumberFormat="1" applyFont="1"/>
    <xf numFmtId="3" fontId="5" fillId="0" borderId="0" xfId="0" applyNumberFormat="1" applyFont="1"/>
    <xf numFmtId="0" fontId="5" fillId="0" borderId="0" xfId="0" applyFont="1" applyAlignment="1">
      <alignment horizontal="right"/>
    </xf>
    <xf numFmtId="3" fontId="2" fillId="0" borderId="0" xfId="0" applyNumberFormat="1" applyFont="1"/>
    <xf numFmtId="0" fontId="6" fillId="2" borderId="9" xfId="0" applyFont="1" applyFill="1" applyBorder="1" applyAlignment="1">
      <alignment horizontal="center"/>
    </xf>
    <xf numFmtId="0" fontId="7" fillId="2" borderId="0" xfId="0" applyFont="1" applyFill="1"/>
    <xf numFmtId="0" fontId="0" fillId="2" borderId="0" xfId="0" applyFill="1"/>
    <xf numFmtId="0" fontId="5" fillId="2" borderId="0" xfId="0" applyFont="1" applyFill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1" fillId="0" borderId="11" xfId="0" applyFont="1" applyBorder="1"/>
    <xf numFmtId="3" fontId="12" fillId="2" borderId="11" xfId="0" applyNumberFormat="1" applyFont="1" applyFill="1" applyBorder="1" applyProtection="1">
      <protection locked="0"/>
    </xf>
    <xf numFmtId="3" fontId="0" fillId="3" borderId="11" xfId="0" applyNumberFormat="1" applyFill="1" applyBorder="1" applyProtection="1">
      <protection locked="0"/>
    </xf>
    <xf numFmtId="0" fontId="10" fillId="0" borderId="10" xfId="0" applyFont="1" applyBorder="1" applyAlignment="1">
      <alignment horizontal="center"/>
    </xf>
    <xf numFmtId="0" fontId="11" fillId="0" borderId="10" xfId="0" applyFont="1" applyBorder="1"/>
    <xf numFmtId="3" fontId="12" fillId="2" borderId="10" xfId="0" applyNumberFormat="1" applyFont="1" applyFill="1" applyBorder="1" applyProtection="1">
      <protection locked="0"/>
    </xf>
    <xf numFmtId="3" fontId="0" fillId="3" borderId="10" xfId="0" applyNumberFormat="1" applyFill="1" applyBorder="1" applyProtection="1">
      <protection locked="0"/>
    </xf>
    <xf numFmtId="0" fontId="0" fillId="2" borderId="12" xfId="0" applyFill="1" applyBorder="1"/>
    <xf numFmtId="3" fontId="0" fillId="3" borderId="10" xfId="0" applyNumberFormat="1" applyFill="1" applyBorder="1"/>
    <xf numFmtId="0" fontId="0" fillId="2" borderId="10" xfId="0" applyFill="1" applyBorder="1"/>
    <xf numFmtId="3" fontId="14" fillId="3" borderId="10" xfId="0" applyNumberFormat="1" applyFont="1" applyFill="1" applyBorder="1"/>
    <xf numFmtId="9" fontId="12" fillId="2" borderId="10" xfId="1" applyFont="1" applyFill="1" applyBorder="1" applyAlignment="1" applyProtection="1">
      <alignment horizontal="center"/>
      <protection locked="0"/>
    </xf>
    <xf numFmtId="9" fontId="0" fillId="3" borderId="10" xfId="1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center"/>
    </xf>
    <xf numFmtId="3" fontId="0" fillId="3" borderId="11" xfId="0" applyNumberFormat="1" applyFill="1" applyBorder="1"/>
    <xf numFmtId="0" fontId="11" fillId="2" borderId="10" xfId="0" applyFont="1" applyFill="1" applyBorder="1"/>
    <xf numFmtId="9" fontId="0" fillId="3" borderId="10" xfId="1" applyFont="1" applyFill="1" applyBorder="1" applyAlignment="1" applyProtection="1">
      <alignment horizontal="center"/>
    </xf>
    <xf numFmtId="0" fontId="0" fillId="3" borderId="10" xfId="0" applyFill="1" applyBorder="1"/>
    <xf numFmtId="0" fontId="10" fillId="2" borderId="4" xfId="0" applyFont="1" applyFill="1" applyBorder="1"/>
    <xf numFmtId="0" fontId="0" fillId="2" borderId="5" xfId="0" applyFill="1" applyBorder="1"/>
    <xf numFmtId="0" fontId="5" fillId="2" borderId="5" xfId="0" applyFont="1" applyFill="1" applyBorder="1"/>
    <xf numFmtId="0" fontId="0" fillId="2" borderId="1" xfId="0" applyFill="1" applyBorder="1"/>
    <xf numFmtId="0" fontId="10" fillId="2" borderId="6" xfId="0" applyFont="1" applyFill="1" applyBorder="1"/>
    <xf numFmtId="0" fontId="10" fillId="2" borderId="0" xfId="0" applyFont="1" applyFill="1" applyAlignment="1">
      <alignment horizontal="center"/>
    </xf>
    <xf numFmtId="0" fontId="0" fillId="2" borderId="2" xfId="0" applyFill="1" applyBorder="1"/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3" fontId="0" fillId="3" borderId="14" xfId="0" applyNumberFormat="1" applyFill="1" applyBorder="1"/>
    <xf numFmtId="4" fontId="12" fillId="2" borderId="10" xfId="0" applyNumberFormat="1" applyFont="1" applyFill="1" applyBorder="1" applyProtection="1">
      <protection locked="0"/>
    </xf>
    <xf numFmtId="4" fontId="0" fillId="3" borderId="14" xfId="0" applyNumberFormat="1" applyFill="1" applyBorder="1"/>
    <xf numFmtId="0" fontId="10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3" fontId="0" fillId="3" borderId="16" xfId="0" applyNumberFormat="1" applyFill="1" applyBorder="1"/>
    <xf numFmtId="3" fontId="2" fillId="3" borderId="17" xfId="0" applyNumberFormat="1" applyFont="1" applyFill="1" applyBorder="1"/>
    <xf numFmtId="0" fontId="8" fillId="2" borderId="6" xfId="0" applyFont="1" applyFill="1" applyBorder="1"/>
    <xf numFmtId="0" fontId="0" fillId="2" borderId="14" xfId="0" applyFill="1" applyBorder="1"/>
    <xf numFmtId="10" fontId="0" fillId="3" borderId="10" xfId="0" applyNumberFormat="1" applyFill="1" applyBorder="1"/>
    <xf numFmtId="10" fontId="0" fillId="3" borderId="14" xfId="0" applyNumberFormat="1" applyFill="1" applyBorder="1"/>
    <xf numFmtId="0" fontId="9" fillId="2" borderId="16" xfId="0" applyFont="1" applyFill="1" applyBorder="1"/>
    <xf numFmtId="9" fontId="10" fillId="3" borderId="16" xfId="1" applyFont="1" applyFill="1" applyBorder="1" applyAlignment="1" applyProtection="1"/>
    <xf numFmtId="9" fontId="10" fillId="3" borderId="17" xfId="1" applyFont="1" applyFill="1" applyBorder="1" applyAlignment="1" applyProtection="1"/>
    <xf numFmtId="0" fontId="8" fillId="2" borderId="10" xfId="0" applyFont="1" applyFill="1" applyBorder="1"/>
    <xf numFmtId="0" fontId="9" fillId="2" borderId="10" xfId="0" applyFont="1" applyFill="1" applyBorder="1"/>
    <xf numFmtId="3" fontId="15" fillId="3" borderId="10" xfId="0" applyNumberFormat="1" applyFont="1" applyFill="1" applyBorder="1"/>
    <xf numFmtId="10" fontId="15" fillId="3" borderId="10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/>
    <xf numFmtId="0" fontId="2" fillId="2" borderId="0" xfId="0" applyFont="1" applyFill="1"/>
    <xf numFmtId="0" fontId="18" fillId="2" borderId="0" xfId="0" applyFont="1" applyFill="1"/>
    <xf numFmtId="0" fontId="11" fillId="2" borderId="0" xfId="0" applyFont="1" applyFill="1"/>
    <xf numFmtId="0" fontId="4" fillId="2" borderId="0" xfId="0" applyFont="1" applyFill="1"/>
    <xf numFmtId="0" fontId="4" fillId="2" borderId="10" xfId="0" applyFont="1" applyFill="1" applyBorder="1"/>
    <xf numFmtId="3" fontId="4" fillId="2" borderId="10" xfId="0" applyNumberFormat="1" applyFont="1" applyFill="1" applyBorder="1"/>
    <xf numFmtId="9" fontId="4" fillId="2" borderId="10" xfId="0" applyNumberFormat="1" applyFont="1" applyFill="1" applyBorder="1" applyAlignment="1">
      <alignment horizontal="center"/>
    </xf>
    <xf numFmtId="0" fontId="19" fillId="3" borderId="10" xfId="0" applyFont="1" applyFill="1" applyBorder="1"/>
    <xf numFmtId="10" fontId="20" fillId="3" borderId="10" xfId="1" applyNumberFormat="1" applyFont="1" applyFill="1" applyBorder="1" applyAlignment="1" applyProtection="1"/>
    <xf numFmtId="10" fontId="11" fillId="3" borderId="10" xfId="1" applyNumberFormat="1" applyFont="1" applyFill="1" applyBorder="1" applyAlignment="1" applyProtection="1"/>
    <xf numFmtId="0" fontId="9" fillId="2" borderId="10" xfId="0" applyFont="1" applyFill="1" applyBorder="1" applyAlignment="1">
      <alignment horizontal="left"/>
    </xf>
    <xf numFmtId="0" fontId="11" fillId="3" borderId="10" xfId="0" applyFont="1" applyFill="1" applyBorder="1"/>
    <xf numFmtId="10" fontId="11" fillId="3" borderId="10" xfId="0" applyNumberFormat="1" applyFont="1" applyFill="1" applyBorder="1"/>
    <xf numFmtId="10" fontId="19" fillId="3" borderId="10" xfId="1" applyNumberFormat="1" applyFont="1" applyFill="1" applyBorder="1" applyAlignment="1" applyProtection="1"/>
    <xf numFmtId="0" fontId="23" fillId="4" borderId="0" xfId="0" applyFont="1" applyFill="1"/>
    <xf numFmtId="10" fontId="4" fillId="4" borderId="0" xfId="1" applyNumberFormat="1" applyFont="1" applyFill="1" applyBorder="1" applyAlignment="1" applyProtection="1"/>
    <xf numFmtId="0" fontId="24" fillId="2" borderId="0" xfId="0" applyFont="1" applyFill="1"/>
    <xf numFmtId="3" fontId="0" fillId="2" borderId="0" xfId="0" applyNumberFormat="1" applyFill="1"/>
    <xf numFmtId="0" fontId="9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3" fontId="15" fillId="2" borderId="10" xfId="0" applyNumberFormat="1" applyFont="1" applyFill="1" applyBorder="1"/>
    <xf numFmtId="0" fontId="2" fillId="3" borderId="10" xfId="0" applyFont="1" applyFill="1" applyBorder="1"/>
    <xf numFmtId="0" fontId="0" fillId="4" borderId="0" xfId="0" applyFill="1"/>
    <xf numFmtId="0" fontId="4" fillId="3" borderId="10" xfId="0" applyFont="1" applyFill="1" applyBorder="1"/>
    <xf numFmtId="0" fontId="9" fillId="3" borderId="10" xfId="0" applyFont="1" applyFill="1" applyBorder="1"/>
    <xf numFmtId="0" fontId="27" fillId="3" borderId="10" xfId="0" applyFont="1" applyFill="1" applyBorder="1"/>
    <xf numFmtId="0" fontId="28" fillId="2" borderId="0" xfId="0" applyFont="1" applyFill="1"/>
    <xf numFmtId="0" fontId="4" fillId="2" borderId="0" xfId="0" applyFont="1" applyFill="1" applyAlignment="1">
      <alignment horizontal="right"/>
    </xf>
    <xf numFmtId="9" fontId="4" fillId="3" borderId="10" xfId="0" applyNumberFormat="1" applyFont="1" applyFill="1" applyBorder="1" applyAlignment="1">
      <alignment horizontal="center"/>
    </xf>
    <xf numFmtId="10" fontId="4" fillId="3" borderId="10" xfId="1" applyNumberFormat="1" applyFont="1" applyFill="1" applyBorder="1" applyAlignment="1" applyProtection="1"/>
    <xf numFmtId="0" fontId="22" fillId="2" borderId="10" xfId="0" applyFont="1" applyFill="1" applyBorder="1" applyProtection="1">
      <protection locked="0"/>
    </xf>
    <xf numFmtId="0" fontId="12" fillId="2" borderId="10" xfId="0" applyFont="1" applyFill="1" applyBorder="1" applyProtection="1">
      <protection locked="0"/>
    </xf>
    <xf numFmtId="0" fontId="29" fillId="2" borderId="0" xfId="0" applyFont="1" applyFill="1" applyAlignment="1">
      <alignment horizontal="center"/>
    </xf>
    <xf numFmtId="0" fontId="12" fillId="2" borderId="0" xfId="0" applyFont="1" applyFill="1" applyProtection="1">
      <protection locked="0"/>
    </xf>
    <xf numFmtId="0" fontId="15" fillId="3" borderId="0" xfId="0" applyFont="1" applyFill="1"/>
    <xf numFmtId="0" fontId="9" fillId="2" borderId="0" xfId="0" applyFont="1" applyFill="1"/>
    <xf numFmtId="0" fontId="30" fillId="3" borderId="0" xfId="0" applyFont="1" applyFill="1"/>
    <xf numFmtId="0" fontId="25" fillId="0" borderId="0" xfId="0" applyFont="1"/>
    <xf numFmtId="0" fontId="0" fillId="3" borderId="0" xfId="0" applyFill="1"/>
    <xf numFmtId="0" fontId="24" fillId="2" borderId="0" xfId="0" applyFont="1" applyFill="1" applyAlignment="1">
      <alignment horizontal="center"/>
    </xf>
    <xf numFmtId="0" fontId="31" fillId="2" borderId="0" xfId="0" applyFont="1" applyFill="1"/>
    <xf numFmtId="0" fontId="31" fillId="2" borderId="0" xfId="0" applyFont="1" applyFill="1" applyAlignment="1">
      <alignment horizontal="left"/>
    </xf>
    <xf numFmtId="0" fontId="20" fillId="2" borderId="0" xfId="0" applyFont="1" applyFill="1"/>
    <xf numFmtId="0" fontId="19" fillId="3" borderId="0" xfId="0" applyFont="1" applyFill="1"/>
    <xf numFmtId="0" fontId="20" fillId="3" borderId="0" xfId="0" applyFont="1" applyFill="1"/>
    <xf numFmtId="0" fontId="11" fillId="3" borderId="0" xfId="0" applyFont="1" applyFill="1"/>
    <xf numFmtId="0" fontId="9" fillId="3" borderId="0" xfId="0" applyFont="1" applyFill="1"/>
    <xf numFmtId="4" fontId="12" fillId="2" borderId="11" xfId="0" applyNumberFormat="1" applyFont="1" applyFill="1" applyBorder="1" applyProtection="1">
      <protection locked="0"/>
    </xf>
    <xf numFmtId="4" fontId="0" fillId="0" borderId="0" xfId="0" applyNumberFormat="1"/>
    <xf numFmtId="4" fontId="0" fillId="3" borderId="10" xfId="0" applyNumberFormat="1" applyFill="1" applyBorder="1"/>
    <xf numFmtId="4" fontId="15" fillId="3" borderId="10" xfId="0" applyNumberFormat="1" applyFont="1" applyFill="1" applyBorder="1"/>
    <xf numFmtId="0" fontId="16" fillId="0" borderId="18" xfId="0" applyFont="1" applyBorder="1" applyAlignment="1">
      <alignment horizontal="justify" vertical="top" wrapText="1"/>
    </xf>
    <xf numFmtId="0" fontId="16" fillId="0" borderId="19" xfId="0" applyFont="1" applyBorder="1" applyAlignment="1">
      <alignment horizontal="center" vertical="top" wrapText="1"/>
    </xf>
    <xf numFmtId="0" fontId="32" fillId="0" borderId="20" xfId="0" applyFont="1" applyBorder="1" applyAlignment="1">
      <alignment horizontal="justify" vertical="top" wrapText="1"/>
    </xf>
    <xf numFmtId="0" fontId="33" fillId="0" borderId="20" xfId="0" applyFont="1" applyBorder="1" applyAlignment="1">
      <alignment horizontal="justify" vertical="top" wrapText="1"/>
    </xf>
    <xf numFmtId="0" fontId="34" fillId="0" borderId="20" xfId="0" applyFont="1" applyBorder="1" applyAlignment="1">
      <alignment horizontal="justify" vertical="top" wrapText="1"/>
    </xf>
    <xf numFmtId="0" fontId="16" fillId="0" borderId="19" xfId="0" applyFont="1" applyBorder="1" applyAlignment="1">
      <alignment horizontal="center" vertical="center" wrapText="1"/>
    </xf>
    <xf numFmtId="4" fontId="32" fillId="0" borderId="21" xfId="0" applyNumberFormat="1" applyFont="1" applyBorder="1" applyAlignment="1">
      <alignment horizontal="right" vertical="top" wrapText="1"/>
    </xf>
    <xf numFmtId="0" fontId="2" fillId="0" borderId="22" xfId="0" applyFont="1" applyBorder="1"/>
    <xf numFmtId="0" fontId="2" fillId="0" borderId="23" xfId="0" applyFont="1" applyBorder="1"/>
    <xf numFmtId="0" fontId="35" fillId="0" borderId="24" xfId="0" applyFont="1" applyBorder="1"/>
    <xf numFmtId="164" fontId="16" fillId="0" borderId="25" xfId="0" applyNumberFormat="1" applyFont="1" applyBorder="1" applyAlignment="1">
      <alignment horizontal="left" vertical="top" wrapText="1"/>
    </xf>
    <xf numFmtId="0" fontId="36" fillId="0" borderId="26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/>
    <xf numFmtId="0" fontId="0" fillId="0" borderId="23" xfId="0" applyBorder="1"/>
    <xf numFmtId="0" fontId="0" fillId="0" borderId="28" xfId="0" applyBorder="1"/>
    <xf numFmtId="0" fontId="0" fillId="0" borderId="25" xfId="0" applyBorder="1"/>
    <xf numFmtId="4" fontId="0" fillId="0" borderId="29" xfId="0" applyNumberFormat="1" applyBorder="1"/>
    <xf numFmtId="4" fontId="0" fillId="0" borderId="30" xfId="0" applyNumberFormat="1" applyBorder="1"/>
    <xf numFmtId="4" fontId="2" fillId="0" borderId="31" xfId="0" applyNumberFormat="1" applyFont="1" applyBorder="1"/>
    <xf numFmtId="0" fontId="0" fillId="0" borderId="32" xfId="0" applyBorder="1"/>
    <xf numFmtId="4" fontId="0" fillId="0" borderId="32" xfId="0" applyNumberFormat="1" applyBorder="1"/>
    <xf numFmtId="0" fontId="16" fillId="0" borderId="33" xfId="0" applyFont="1" applyBorder="1" applyAlignment="1">
      <alignment horizontal="left"/>
    </xf>
    <xf numFmtId="0" fontId="33" fillId="0" borderId="36" xfId="0" applyFont="1" applyBorder="1" applyAlignment="1">
      <alignment horizontal="left"/>
    </xf>
    <xf numFmtId="0" fontId="33" fillId="0" borderId="38" xfId="0" applyFont="1" applyBorder="1" applyAlignment="1">
      <alignment horizontal="left"/>
    </xf>
    <xf numFmtId="164" fontId="16" fillId="0" borderId="33" xfId="0" applyNumberFormat="1" applyFont="1" applyBorder="1" applyAlignment="1">
      <alignment horizontal="left" vertical="top" wrapText="1"/>
    </xf>
    <xf numFmtId="164" fontId="33" fillId="0" borderId="36" xfId="0" applyNumberFormat="1" applyFont="1" applyBorder="1" applyAlignment="1">
      <alignment horizontal="left" vertical="top" wrapText="1"/>
    </xf>
    <xf numFmtId="164" fontId="33" fillId="0" borderId="38" xfId="0" applyNumberFormat="1" applyFont="1" applyBorder="1" applyAlignment="1">
      <alignment horizontal="left" vertical="top" wrapText="1"/>
    </xf>
    <xf numFmtId="0" fontId="2" fillId="0" borderId="36" xfId="0" applyFont="1" applyBorder="1" applyAlignment="1">
      <alignment horizontal="left"/>
    </xf>
    <xf numFmtId="165" fontId="2" fillId="0" borderId="0" xfId="0" applyNumberFormat="1" applyFont="1"/>
    <xf numFmtId="165" fontId="2" fillId="0" borderId="37" xfId="0" applyNumberFormat="1" applyFont="1" applyBorder="1"/>
    <xf numFmtId="0" fontId="2" fillId="0" borderId="38" xfId="0" applyFont="1" applyBorder="1" applyAlignment="1">
      <alignment horizontal="left"/>
    </xf>
    <xf numFmtId="10" fontId="0" fillId="0" borderId="39" xfId="0" applyNumberFormat="1" applyBorder="1"/>
    <xf numFmtId="10" fontId="0" fillId="0" borderId="21" xfId="0" applyNumberFormat="1" applyBorder="1"/>
    <xf numFmtId="166" fontId="32" fillId="0" borderId="21" xfId="0" applyNumberFormat="1" applyFont="1" applyBorder="1" applyAlignment="1">
      <alignment horizontal="right" vertical="top" wrapText="1"/>
    </xf>
    <xf numFmtId="166" fontId="33" fillId="0" borderId="21" xfId="0" applyNumberFormat="1" applyFont="1" applyBorder="1" applyAlignment="1">
      <alignment horizontal="right" vertical="top" wrapText="1"/>
    </xf>
    <xf numFmtId="166" fontId="34" fillId="0" borderId="21" xfId="0" applyNumberFormat="1" applyFont="1" applyBorder="1" applyAlignment="1">
      <alignment horizontal="right" vertical="top" wrapText="1"/>
    </xf>
    <xf numFmtId="0" fontId="0" fillId="2" borderId="34" xfId="0" applyFill="1" applyBorder="1"/>
    <xf numFmtId="0" fontId="0" fillId="2" borderId="35" xfId="0" applyFill="1" applyBorder="1"/>
    <xf numFmtId="166" fontId="35" fillId="0" borderId="40" xfId="0" applyNumberFormat="1" applyFont="1" applyBorder="1"/>
    <xf numFmtId="166" fontId="0" fillId="0" borderId="29" xfId="0" applyNumberFormat="1" applyBorder="1"/>
    <xf numFmtId="166" fontId="35" fillId="0" borderId="41" xfId="0" applyNumberFormat="1" applyFont="1" applyBorder="1"/>
    <xf numFmtId="166" fontId="0" fillId="0" borderId="42" xfId="0" applyNumberFormat="1" applyBorder="1"/>
    <xf numFmtId="0" fontId="10" fillId="2" borderId="43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center"/>
    </xf>
    <xf numFmtId="3" fontId="0" fillId="3" borderId="44" xfId="0" applyNumberFormat="1" applyFill="1" applyBorder="1"/>
    <xf numFmtId="10" fontId="0" fillId="3" borderId="44" xfId="0" applyNumberFormat="1" applyFill="1" applyBorder="1"/>
    <xf numFmtId="0" fontId="9" fillId="2" borderId="43" xfId="0" applyFont="1" applyFill="1" applyBorder="1" applyAlignment="1">
      <alignment horizontal="center"/>
    </xf>
    <xf numFmtId="3" fontId="15" fillId="3" borderId="44" xfId="0" applyNumberFormat="1" applyFont="1" applyFill="1" applyBorder="1"/>
    <xf numFmtId="10" fontId="15" fillId="3" borderId="44" xfId="0" applyNumberFormat="1" applyFont="1" applyFill="1" applyBorder="1"/>
    <xf numFmtId="0" fontId="0" fillId="3" borderId="44" xfId="0" applyFill="1" applyBorder="1"/>
    <xf numFmtId="0" fontId="10" fillId="2" borderId="45" xfId="0" applyFont="1" applyFill="1" applyBorder="1" applyAlignment="1">
      <alignment horizontal="center"/>
    </xf>
    <xf numFmtId="9" fontId="10" fillId="3" borderId="46" xfId="1" applyFont="1" applyFill="1" applyBorder="1" applyAlignment="1" applyProtection="1"/>
    <xf numFmtId="9" fontId="10" fillId="3" borderId="47" xfId="1" applyFont="1" applyFill="1" applyBorder="1" applyAlignment="1" applyProtection="1"/>
    <xf numFmtId="3" fontId="12" fillId="2" borderId="0" xfId="0" applyNumberFormat="1" applyFont="1" applyFill="1" applyProtection="1">
      <protection locked="0"/>
    </xf>
    <xf numFmtId="3" fontId="15" fillId="3" borderId="0" xfId="0" applyNumberFormat="1" applyFont="1" applyFill="1"/>
    <xf numFmtId="3" fontId="2" fillId="3" borderId="0" xfId="0" applyNumberFormat="1" applyFont="1" applyFill="1"/>
    <xf numFmtId="3" fontId="17" fillId="3" borderId="39" xfId="0" applyNumberFormat="1" applyFont="1" applyFill="1" applyBorder="1"/>
    <xf numFmtId="3" fontId="17" fillId="3" borderId="0" xfId="0" applyNumberFormat="1" applyFont="1" applyFill="1"/>
    <xf numFmtId="0" fontId="10" fillId="2" borderId="33" xfId="0" applyFont="1" applyFill="1" applyBorder="1"/>
    <xf numFmtId="0" fontId="5" fillId="2" borderId="34" xfId="0" applyFont="1" applyFill="1" applyBorder="1"/>
    <xf numFmtId="0" fontId="8" fillId="2" borderId="36" xfId="0" applyFont="1" applyFill="1" applyBorder="1"/>
    <xf numFmtId="0" fontId="0" fillId="2" borderId="37" xfId="0" applyFill="1" applyBorder="1"/>
    <xf numFmtId="4" fontId="0" fillId="3" borderId="44" xfId="0" applyNumberFormat="1" applyFill="1" applyBorder="1"/>
    <xf numFmtId="3" fontId="0" fillId="3" borderId="46" xfId="0" applyNumberFormat="1" applyFill="1" applyBorder="1"/>
    <xf numFmtId="3" fontId="2" fillId="3" borderId="47" xfId="0" applyNumberFormat="1" applyFont="1" applyFill="1" applyBorder="1"/>
    <xf numFmtId="9" fontId="10" fillId="3" borderId="0" xfId="1" applyFont="1" applyFill="1" applyBorder="1" applyAlignment="1" applyProtection="1"/>
    <xf numFmtId="3" fontId="25" fillId="3" borderId="10" xfId="0" applyNumberFormat="1" applyFont="1" applyFill="1" applyBorder="1"/>
    <xf numFmtId="3" fontId="12" fillId="0" borderId="10" xfId="0" applyNumberFormat="1" applyFont="1" applyBorder="1" applyProtection="1">
      <protection locked="0"/>
    </xf>
    <xf numFmtId="3" fontId="26" fillId="2" borderId="10" xfId="0" applyNumberFormat="1" applyFont="1" applyFill="1" applyBorder="1"/>
    <xf numFmtId="3" fontId="2" fillId="3" borderId="10" xfId="0" applyNumberFormat="1" applyFont="1" applyFill="1" applyBorder="1"/>
    <xf numFmtId="3" fontId="8" fillId="0" borderId="0" xfId="0" applyNumberFormat="1" applyFont="1"/>
    <xf numFmtId="9" fontId="0" fillId="0" borderId="0" xfId="0" applyNumberFormat="1"/>
    <xf numFmtId="0" fontId="38" fillId="0" borderId="0" xfId="0" applyFont="1"/>
    <xf numFmtId="10" fontId="38" fillId="0" borderId="0" xfId="0" applyNumberFormat="1" applyFont="1"/>
    <xf numFmtId="10" fontId="4" fillId="0" borderId="0" xfId="0" applyNumberFormat="1" applyFont="1"/>
    <xf numFmtId="0" fontId="39" fillId="0" borderId="48" xfId="0" applyFont="1" applyBorder="1" applyAlignment="1">
      <alignment horizontal="center" vertical="top" wrapText="1"/>
    </xf>
    <xf numFmtId="0" fontId="2" fillId="0" borderId="49" xfId="0" applyFont="1" applyBorder="1"/>
    <xf numFmtId="0" fontId="2" fillId="0" borderId="41" xfId="0" applyFont="1" applyBorder="1"/>
    <xf numFmtId="0" fontId="2" fillId="0" borderId="42" xfId="0" applyFont="1" applyBorder="1"/>
    <xf numFmtId="4" fontId="8" fillId="0" borderId="24" xfId="0" applyNumberFormat="1" applyFont="1" applyBorder="1" applyAlignment="1">
      <alignment horizontal="right"/>
    </xf>
    <xf numFmtId="4" fontId="8" fillId="0" borderId="40" xfId="0" applyNumberFormat="1" applyFont="1" applyBorder="1" applyAlignment="1">
      <alignment horizontal="right"/>
    </xf>
    <xf numFmtId="4" fontId="8" fillId="0" borderId="50" xfId="0" applyNumberFormat="1" applyFont="1" applyBorder="1" applyAlignment="1">
      <alignment horizontal="right"/>
    </xf>
    <xf numFmtId="3" fontId="8" fillId="0" borderId="51" xfId="0" applyNumberFormat="1" applyFont="1" applyBorder="1" applyAlignment="1">
      <alignment horizontal="right" vertical="top" wrapText="1"/>
    </xf>
    <xf numFmtId="3" fontId="8" fillId="0" borderId="32" xfId="0" applyNumberFormat="1" applyFont="1" applyBorder="1" applyAlignment="1">
      <alignment horizontal="right" vertical="top" wrapText="1"/>
    </xf>
    <xf numFmtId="3" fontId="8" fillId="0" borderId="52" xfId="0" applyNumberFormat="1" applyFont="1" applyBorder="1" applyAlignment="1">
      <alignment horizontal="right" vertical="top" wrapText="1"/>
    </xf>
    <xf numFmtId="3" fontId="8" fillId="0" borderId="24" xfId="0" applyNumberFormat="1" applyFont="1" applyBorder="1" applyAlignment="1">
      <alignment horizontal="right"/>
    </xf>
    <xf numFmtId="3" fontId="8" fillId="0" borderId="40" xfId="0" applyNumberFormat="1" applyFont="1" applyBorder="1" applyAlignment="1">
      <alignment horizontal="right"/>
    </xf>
    <xf numFmtId="3" fontId="8" fillId="0" borderId="50" xfId="0" applyNumberFormat="1" applyFont="1" applyBorder="1" applyAlignment="1">
      <alignment horizontal="right"/>
    </xf>
    <xf numFmtId="3" fontId="8" fillId="0" borderId="24" xfId="0" applyNumberFormat="1" applyFont="1" applyBorder="1" applyAlignment="1">
      <alignment horizontal="right" vertical="top" wrapText="1"/>
    </xf>
    <xf numFmtId="3" fontId="8" fillId="0" borderId="25" xfId="0" applyNumberFormat="1" applyFont="1" applyBorder="1" applyAlignment="1">
      <alignment horizontal="right"/>
    </xf>
    <xf numFmtId="3" fontId="8" fillId="0" borderId="29" xfId="0" applyNumberFormat="1" applyFont="1" applyBorder="1" applyAlignment="1">
      <alignment horizontal="right"/>
    </xf>
    <xf numFmtId="3" fontId="8" fillId="0" borderId="53" xfId="0" applyNumberFormat="1" applyFont="1" applyBorder="1" applyAlignment="1">
      <alignment horizontal="right"/>
    </xf>
    <xf numFmtId="0" fontId="0" fillId="0" borderId="33" xfId="0" applyBorder="1"/>
    <xf numFmtId="166" fontId="0" fillId="0" borderId="0" xfId="0" applyNumberFormat="1"/>
    <xf numFmtId="166" fontId="0" fillId="0" borderId="37" xfId="0" applyNumberFormat="1" applyBorder="1"/>
    <xf numFmtId="0" fontId="2" fillId="0" borderId="38" xfId="0" applyFont="1" applyBorder="1"/>
    <xf numFmtId="4" fontId="2" fillId="0" borderId="39" xfId="0" applyNumberFormat="1" applyFont="1" applyBorder="1"/>
    <xf numFmtId="0" fontId="0" fillId="0" borderId="39" xfId="0" applyBorder="1"/>
    <xf numFmtId="0" fontId="0" fillId="0" borderId="21" xfId="0" applyBorder="1"/>
    <xf numFmtId="166" fontId="0" fillId="0" borderId="34" xfId="0" applyNumberFormat="1" applyBorder="1"/>
    <xf numFmtId="166" fontId="0" fillId="0" borderId="35" xfId="0" applyNumberFormat="1" applyBorder="1"/>
    <xf numFmtId="4" fontId="0" fillId="0" borderId="39" xfId="0" applyNumberFormat="1" applyBorder="1"/>
    <xf numFmtId="4" fontId="0" fillId="0" borderId="21" xfId="0" applyNumberFormat="1" applyBorder="1"/>
    <xf numFmtId="0" fontId="0" fillId="0" borderId="54" xfId="0" applyBorder="1"/>
    <xf numFmtId="0" fontId="0" fillId="0" borderId="55" xfId="0" applyBorder="1"/>
    <xf numFmtId="0" fontId="0" fillId="0" borderId="20" xfId="0" applyBorder="1"/>
    <xf numFmtId="0" fontId="39" fillId="0" borderId="33" xfId="0" applyFont="1" applyBorder="1" applyAlignment="1">
      <alignment horizontal="center" vertical="top" wrapText="1"/>
    </xf>
    <xf numFmtId="166" fontId="0" fillId="0" borderId="54" xfId="0" applyNumberFormat="1" applyBorder="1"/>
    <xf numFmtId="166" fontId="0" fillId="0" borderId="55" xfId="0" applyNumberFormat="1" applyBorder="1"/>
    <xf numFmtId="4" fontId="0" fillId="0" borderId="20" xfId="0" applyNumberFormat="1" applyBorder="1"/>
    <xf numFmtId="3" fontId="40" fillId="3" borderId="10" xfId="0" applyNumberFormat="1" applyFont="1" applyFill="1" applyBorder="1"/>
    <xf numFmtId="3" fontId="37" fillId="3" borderId="10" xfId="0" applyNumberFormat="1" applyFont="1" applyFill="1" applyBorder="1"/>
    <xf numFmtId="0" fontId="9" fillId="2" borderId="0" xfId="0" applyFont="1" applyFill="1" applyAlignment="1">
      <alignment horizontal="center" wrapText="1"/>
    </xf>
    <xf numFmtId="0" fontId="11" fillId="2" borderId="56" xfId="0" applyFont="1" applyFill="1" applyBorder="1"/>
    <xf numFmtId="3" fontId="40" fillId="3" borderId="57" xfId="0" applyNumberFormat="1" applyFont="1" applyFill="1" applyBorder="1"/>
    <xf numFmtId="3" fontId="25" fillId="3" borderId="57" xfId="0" applyNumberFormat="1" applyFont="1" applyFill="1" applyBorder="1"/>
    <xf numFmtId="3" fontId="2" fillId="3" borderId="58" xfId="0" applyNumberFormat="1" applyFont="1" applyFill="1" applyBorder="1"/>
    <xf numFmtId="3" fontId="25" fillId="3" borderId="11" xfId="0" applyNumberFormat="1" applyFont="1" applyFill="1" applyBorder="1"/>
    <xf numFmtId="3" fontId="30" fillId="5" borderId="40" xfId="0" applyNumberFormat="1" applyFont="1" applyFill="1" applyBorder="1"/>
    <xf numFmtId="3" fontId="30" fillId="6" borderId="40" xfId="0" applyNumberFormat="1" applyFont="1" applyFill="1" applyBorder="1"/>
    <xf numFmtId="3" fontId="30" fillId="5" borderId="10" xfId="0" applyNumberFormat="1" applyFont="1" applyFill="1" applyBorder="1"/>
    <xf numFmtId="3" fontId="30" fillId="6" borderId="0" xfId="0" applyNumberFormat="1" applyFont="1" applyFill="1"/>
    <xf numFmtId="0" fontId="2" fillId="7" borderId="33" xfId="0" applyFont="1" applyFill="1" applyBorder="1"/>
    <xf numFmtId="3" fontId="2" fillId="7" borderId="59" xfId="0" applyNumberFormat="1" applyFont="1" applyFill="1" applyBorder="1"/>
    <xf numFmtId="0" fontId="2" fillId="7" borderId="36" xfId="0" applyFont="1" applyFill="1" applyBorder="1"/>
    <xf numFmtId="3" fontId="2" fillId="7" borderId="50" xfId="0" applyNumberFormat="1" applyFont="1" applyFill="1" applyBorder="1"/>
    <xf numFmtId="0" fontId="2" fillId="7" borderId="38" xfId="0" applyFont="1" applyFill="1" applyBorder="1"/>
    <xf numFmtId="3" fontId="2" fillId="7" borderId="53" xfId="0" applyNumberFormat="1" applyFont="1" applyFill="1" applyBorder="1"/>
    <xf numFmtId="0" fontId="2" fillId="7" borderId="4" xfId="0" applyFont="1" applyFill="1" applyBorder="1"/>
    <xf numFmtId="3" fontId="0" fillId="7" borderId="22" xfId="0" applyNumberFormat="1" applyFill="1" applyBorder="1"/>
    <xf numFmtId="0" fontId="2" fillId="7" borderId="6" xfId="0" applyFont="1" applyFill="1" applyBorder="1"/>
    <xf numFmtId="3" fontId="0" fillId="7" borderId="24" xfId="0" applyNumberFormat="1" applyFill="1" applyBorder="1"/>
    <xf numFmtId="0" fontId="2" fillId="8" borderId="6" xfId="0" applyFont="1" applyFill="1" applyBorder="1"/>
    <xf numFmtId="3" fontId="0" fillId="8" borderId="51" xfId="0" applyNumberFormat="1" applyFill="1" applyBorder="1"/>
    <xf numFmtId="3" fontId="0" fillId="8" borderId="32" xfId="0" applyNumberFormat="1" applyFill="1" applyBorder="1"/>
    <xf numFmtId="3" fontId="2" fillId="8" borderId="52" xfId="0" applyNumberFormat="1" applyFont="1" applyFill="1" applyBorder="1"/>
    <xf numFmtId="3" fontId="0" fillId="8" borderId="24" xfId="0" applyNumberFormat="1" applyFill="1" applyBorder="1"/>
    <xf numFmtId="3" fontId="2" fillId="8" borderId="50" xfId="0" applyNumberFormat="1" applyFont="1" applyFill="1" applyBorder="1"/>
    <xf numFmtId="3" fontId="2" fillId="8" borderId="60" xfId="0" applyNumberFormat="1" applyFont="1" applyFill="1" applyBorder="1"/>
    <xf numFmtId="0" fontId="2" fillId="8" borderId="4" xfId="0" applyFont="1" applyFill="1" applyBorder="1"/>
    <xf numFmtId="10" fontId="0" fillId="0" borderId="0" xfId="0" applyNumberFormat="1"/>
    <xf numFmtId="0" fontId="11" fillId="0" borderId="0" xfId="0" applyFont="1" applyAlignment="1">
      <alignment wrapText="1"/>
    </xf>
    <xf numFmtId="0" fontId="11" fillId="2" borderId="40" xfId="0" applyFont="1" applyFill="1" applyBorder="1"/>
    <xf numFmtId="3" fontId="8" fillId="9" borderId="40" xfId="0" applyNumberFormat="1" applyFont="1" applyFill="1" applyBorder="1"/>
    <xf numFmtId="3" fontId="8" fillId="10" borderId="40" xfId="0" applyNumberFormat="1" applyFont="1" applyFill="1" applyBorder="1" applyProtection="1">
      <protection locked="0"/>
    </xf>
    <xf numFmtId="3" fontId="8" fillId="11" borderId="40" xfId="0" applyNumberFormat="1" applyFont="1" applyFill="1" applyBorder="1"/>
    <xf numFmtId="3" fontId="2" fillId="9" borderId="40" xfId="0" applyNumberFormat="1" applyFont="1" applyFill="1" applyBorder="1"/>
    <xf numFmtId="0" fontId="11" fillId="0" borderId="40" xfId="0" applyFont="1" applyBorder="1" applyAlignment="1">
      <alignment wrapText="1"/>
    </xf>
    <xf numFmtId="0" fontId="11" fillId="2" borderId="22" xfId="0" applyFont="1" applyFill="1" applyBorder="1"/>
    <xf numFmtId="0" fontId="11" fillId="2" borderId="23" xfId="0" applyFont="1" applyFill="1" applyBorder="1"/>
    <xf numFmtId="3" fontId="8" fillId="9" borderId="23" xfId="0" applyNumberFormat="1" applyFont="1" applyFill="1" applyBorder="1"/>
    <xf numFmtId="3" fontId="8" fillId="9" borderId="59" xfId="0" applyNumberFormat="1" applyFont="1" applyFill="1" applyBorder="1"/>
    <xf numFmtId="0" fontId="11" fillId="2" borderId="24" xfId="0" applyFont="1" applyFill="1" applyBorder="1"/>
    <xf numFmtId="3" fontId="8" fillId="9" borderId="50" xfId="0" applyNumberFormat="1" applyFont="1" applyFill="1" applyBorder="1"/>
    <xf numFmtId="0" fontId="0" fillId="0" borderId="24" xfId="0" applyBorder="1"/>
    <xf numFmtId="0" fontId="11" fillId="0" borderId="29" xfId="0" applyFont="1" applyBorder="1" applyAlignment="1">
      <alignment wrapText="1"/>
    </xf>
    <xf numFmtId="0" fontId="0" fillId="10" borderId="40" xfId="0" applyFill="1" applyBorder="1"/>
    <xf numFmtId="0" fontId="0" fillId="10" borderId="29" xfId="0" applyFill="1" applyBorder="1"/>
    <xf numFmtId="3" fontId="8" fillId="9" borderId="53" xfId="0" applyNumberFormat="1" applyFont="1" applyFill="1" applyBorder="1"/>
    <xf numFmtId="0" fontId="0" fillId="12" borderId="40" xfId="0" applyFill="1" applyBorder="1"/>
    <xf numFmtId="167" fontId="4" fillId="0" borderId="0" xfId="0" applyNumberFormat="1" applyFont="1"/>
    <xf numFmtId="0" fontId="10" fillId="2" borderId="61" xfId="0" applyFont="1" applyFill="1" applyBorder="1" applyAlignment="1">
      <alignment horizontal="center"/>
    </xf>
    <xf numFmtId="0" fontId="0" fillId="2" borderId="57" xfId="0" applyFill="1" applyBorder="1"/>
    <xf numFmtId="0" fontId="10" fillId="2" borderId="62" xfId="0" applyFont="1" applyFill="1" applyBorder="1" applyAlignment="1">
      <alignment horizontal="center"/>
    </xf>
    <xf numFmtId="0" fontId="0" fillId="2" borderId="63" xfId="0" applyFill="1" applyBorder="1"/>
    <xf numFmtId="0" fontId="0" fillId="2" borderId="64" xfId="0" applyFill="1" applyBorder="1"/>
    <xf numFmtId="0" fontId="10" fillId="2" borderId="65" xfId="0" applyFont="1" applyFill="1" applyBorder="1" applyAlignment="1">
      <alignment horizontal="center"/>
    </xf>
    <xf numFmtId="0" fontId="0" fillId="2" borderId="66" xfId="0" applyFill="1" applyBorder="1"/>
    <xf numFmtId="10" fontId="9" fillId="3" borderId="10" xfId="1" applyNumberFormat="1" applyFont="1" applyFill="1" applyBorder="1" applyAlignment="1" applyProtection="1"/>
    <xf numFmtId="3" fontId="19" fillId="3" borderId="10" xfId="0" applyNumberFormat="1" applyFont="1" applyFill="1" applyBorder="1"/>
    <xf numFmtId="3" fontId="21" fillId="3" borderId="10" xfId="0" applyNumberFormat="1" applyFont="1" applyFill="1" applyBorder="1"/>
    <xf numFmtId="3" fontId="9" fillId="3" borderId="10" xfId="0" applyNumberFormat="1" applyFont="1" applyFill="1" applyBorder="1"/>
    <xf numFmtId="3" fontId="11" fillId="3" borderId="10" xfId="0" applyNumberFormat="1" applyFont="1" applyFill="1" applyBorder="1"/>
    <xf numFmtId="3" fontId="21" fillId="2" borderId="10" xfId="0" applyNumberFormat="1" applyFont="1" applyFill="1" applyBorder="1" applyProtection="1">
      <protection locked="0"/>
    </xf>
    <xf numFmtId="3" fontId="22" fillId="2" borderId="10" xfId="0" applyNumberFormat="1" applyFont="1" applyFill="1" applyBorder="1"/>
    <xf numFmtId="3" fontId="21" fillId="2" borderId="10" xfId="0" applyNumberFormat="1" applyFont="1" applyFill="1" applyBorder="1"/>
    <xf numFmtId="3" fontId="23" fillId="4" borderId="0" xfId="0" applyNumberFormat="1" applyFont="1" applyFill="1"/>
    <xf numFmtId="0" fontId="0" fillId="0" borderId="6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3" fillId="0" borderId="5" xfId="0" applyFont="1" applyBorder="1" applyAlignment="1">
      <alignment vertical="center" wrapText="1"/>
    </xf>
    <xf numFmtId="0" fontId="43" fillId="0" borderId="0" xfId="0" applyFont="1" applyAlignment="1">
      <alignment vertical="center" wrapText="1"/>
    </xf>
    <xf numFmtId="0" fontId="43" fillId="0" borderId="8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9" fillId="0" borderId="0" xfId="0" applyFont="1"/>
    <xf numFmtId="0" fontId="50" fillId="0" borderId="0" xfId="0" applyFont="1"/>
    <xf numFmtId="0" fontId="51" fillId="0" borderId="0" xfId="0" applyFont="1"/>
    <xf numFmtId="0" fontId="51" fillId="0" borderId="0" xfId="0" applyFont="1" applyAlignment="1">
      <alignment horizontal="center"/>
    </xf>
    <xf numFmtId="0" fontId="52" fillId="0" borderId="0" xfId="0" applyFont="1"/>
    <xf numFmtId="0" fontId="0" fillId="0" borderId="0" xfId="0" applyAlignment="1">
      <alignment vertical="center"/>
    </xf>
    <xf numFmtId="0" fontId="49" fillId="0" borderId="0" xfId="0" applyFont="1" applyAlignment="1">
      <alignment vertical="center"/>
    </xf>
    <xf numFmtId="0" fontId="14" fillId="2" borderId="36" xfId="0" applyFont="1" applyFill="1" applyBorder="1" applyAlignment="1">
      <alignment wrapText="1"/>
    </xf>
    <xf numFmtId="0" fontId="44" fillId="2" borderId="36" xfId="0" applyFont="1" applyFill="1" applyBorder="1" applyAlignment="1">
      <alignment horizontal="center" wrapText="1"/>
    </xf>
    <xf numFmtId="0" fontId="11" fillId="2" borderId="36" xfId="0" applyFont="1" applyFill="1" applyBorder="1" applyAlignment="1">
      <alignment wrapText="1"/>
    </xf>
    <xf numFmtId="0" fontId="9" fillId="2" borderId="36" xfId="0" applyFont="1" applyFill="1" applyBorder="1" applyAlignment="1">
      <alignment horizontal="center"/>
    </xf>
    <xf numFmtId="0" fontId="10" fillId="2" borderId="38" xfId="0" applyFont="1" applyFill="1" applyBorder="1" applyAlignment="1">
      <alignment horizontal="center"/>
    </xf>
    <xf numFmtId="0" fontId="11" fillId="0" borderId="0" xfId="0" applyFont="1"/>
    <xf numFmtId="0" fontId="45" fillId="2" borderId="10" xfId="0" applyFont="1" applyFill="1" applyBorder="1"/>
    <xf numFmtId="0" fontId="10" fillId="4" borderId="0" xfId="0" applyFont="1" applyFill="1" applyAlignment="1">
      <alignment horizontal="center"/>
    </xf>
    <xf numFmtId="0" fontId="47" fillId="2" borderId="0" xfId="0" applyFont="1" applyFill="1"/>
    <xf numFmtId="0" fontId="53" fillId="2" borderId="10" xfId="0" applyFont="1" applyFill="1" applyBorder="1"/>
    <xf numFmtId="0" fontId="53" fillId="2" borderId="56" xfId="0" applyFont="1" applyFill="1" applyBorder="1"/>
    <xf numFmtId="0" fontId="51" fillId="2" borderId="10" xfId="0" applyFont="1" applyFill="1" applyBorder="1"/>
    <xf numFmtId="0" fontId="10" fillId="2" borderId="10" xfId="0" applyFont="1" applyFill="1" applyBorder="1"/>
    <xf numFmtId="0" fontId="48" fillId="2" borderId="0" xfId="0" applyFont="1" applyFill="1"/>
    <xf numFmtId="0" fontId="53" fillId="2" borderId="0" xfId="0" applyFont="1" applyFill="1" applyAlignment="1">
      <alignment wrapText="1"/>
    </xf>
    <xf numFmtId="0" fontId="54" fillId="0" borderId="0" xfId="0" applyFont="1"/>
    <xf numFmtId="0" fontId="55" fillId="0" borderId="0" xfId="0" applyFont="1"/>
    <xf numFmtId="0" fontId="10" fillId="2" borderId="0" xfId="0" applyFont="1" applyFill="1" applyAlignment="1">
      <alignment horizontal="center" wrapText="1"/>
    </xf>
    <xf numFmtId="0" fontId="2" fillId="2" borderId="1" xfId="0" applyFont="1" applyFill="1" applyBorder="1"/>
    <xf numFmtId="0" fontId="2" fillId="2" borderId="5" xfId="0" applyFont="1" applyFill="1" applyBorder="1"/>
    <xf numFmtId="0" fontId="2" fillId="2" borderId="35" xfId="0" applyFont="1" applyFill="1" applyBorder="1"/>
    <xf numFmtId="0" fontId="2" fillId="0" borderId="34" xfId="0" applyFont="1" applyBorder="1"/>
    <xf numFmtId="0" fontId="2" fillId="0" borderId="35" xfId="0" applyFont="1" applyBorder="1"/>
    <xf numFmtId="0" fontId="3" fillId="0" borderId="0" xfId="0" applyFont="1"/>
    <xf numFmtId="0" fontId="3" fillId="0" borderId="37" xfId="0" applyFont="1" applyBorder="1"/>
    <xf numFmtId="0" fontId="3" fillId="0" borderId="39" xfId="0" applyFont="1" applyBorder="1"/>
    <xf numFmtId="0" fontId="3" fillId="0" borderId="21" xfId="0" applyFont="1" applyBorder="1"/>
    <xf numFmtId="3" fontId="2" fillId="0" borderId="34" xfId="0" applyNumberFormat="1" applyFont="1" applyBorder="1"/>
    <xf numFmtId="3" fontId="2" fillId="0" borderId="35" xfId="0" applyNumberFormat="1" applyFont="1" applyBorder="1"/>
    <xf numFmtId="3" fontId="3" fillId="0" borderId="0" xfId="0" applyNumberFormat="1" applyFont="1"/>
    <xf numFmtId="3" fontId="3" fillId="0" borderId="37" xfId="0" applyNumberFormat="1" applyFont="1" applyBorder="1"/>
    <xf numFmtId="3" fontId="3" fillId="0" borderId="39" xfId="0" applyNumberFormat="1" applyFont="1" applyBorder="1"/>
    <xf numFmtId="3" fontId="3" fillId="0" borderId="21" xfId="0" applyNumberFormat="1" applyFont="1" applyBorder="1"/>
    <xf numFmtId="0" fontId="11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0" borderId="10" xfId="0" applyFont="1" applyBorder="1" applyAlignment="1">
      <alignment horizontal="center"/>
    </xf>
    <xf numFmtId="0" fontId="14" fillId="0" borderId="10" xfId="0" applyFont="1" applyBorder="1"/>
    <xf numFmtId="0" fontId="14" fillId="0" borderId="10" xfId="0" applyFont="1" applyBorder="1" applyAlignment="1">
      <alignment horizontal="left"/>
    </xf>
    <xf numFmtId="0" fontId="2" fillId="2" borderId="10" xfId="0" applyFont="1" applyFill="1" applyBorder="1"/>
    <xf numFmtId="0" fontId="0" fillId="8" borderId="68" xfId="0" applyFill="1" applyBorder="1" applyAlignment="1">
      <alignment horizontal="center" vertical="center"/>
    </xf>
    <xf numFmtId="3" fontId="31" fillId="7" borderId="22" xfId="0" applyNumberFormat="1" applyFont="1" applyFill="1" applyBorder="1" applyAlignment="1">
      <alignment horizontal="right" wrapText="1"/>
    </xf>
    <xf numFmtId="3" fontId="31" fillId="7" borderId="24" xfId="0" applyNumberFormat="1" applyFont="1" applyFill="1" applyBorder="1" applyAlignment="1">
      <alignment horizontal="right" wrapText="1"/>
    </xf>
    <xf numFmtId="3" fontId="31" fillId="7" borderId="40" xfId="0" applyNumberFormat="1" applyFont="1" applyFill="1" applyBorder="1" applyAlignment="1">
      <alignment horizontal="right" wrapText="1"/>
    </xf>
    <xf numFmtId="3" fontId="31" fillId="7" borderId="25" xfId="0" applyNumberFormat="1" applyFont="1" applyFill="1" applyBorder="1" applyAlignment="1">
      <alignment horizontal="right" wrapText="1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2" fontId="11" fillId="3" borderId="10" xfId="0" applyNumberFormat="1" applyFont="1" applyFill="1" applyBorder="1"/>
    <xf numFmtId="3" fontId="4" fillId="3" borderId="10" xfId="0" applyNumberFormat="1" applyFont="1" applyFill="1" applyBorder="1"/>
    <xf numFmtId="2" fontId="4" fillId="3" borderId="10" xfId="0" applyNumberFormat="1" applyFont="1" applyFill="1" applyBorder="1"/>
    <xf numFmtId="0" fontId="1" fillId="0" borderId="68" xfId="0" applyFont="1" applyBorder="1" applyAlignment="1">
      <alignment horizontal="left"/>
    </xf>
    <xf numFmtId="0" fontId="0" fillId="7" borderId="68" xfId="0" applyFill="1" applyBorder="1" applyAlignment="1">
      <alignment horizontal="center" vertical="center"/>
    </xf>
    <xf numFmtId="0" fontId="0" fillId="8" borderId="68" xfId="0" applyFill="1" applyBorder="1" applyAlignment="1">
      <alignment horizontal="center" vertical="center"/>
    </xf>
    <xf numFmtId="0" fontId="7" fillId="2" borderId="69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2" borderId="33" xfId="0" applyFont="1" applyFill="1" applyBorder="1" applyAlignment="1">
      <alignment horizontal="left"/>
    </xf>
    <xf numFmtId="0" fontId="7" fillId="2" borderId="34" xfId="0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F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Graficul cifrelor de afacere (CAB si CAN)</a:t>
            </a:r>
          </a:p>
        </c:rich>
      </c:tx>
      <c:layout>
        <c:manualLayout>
          <c:xMode val="edge"/>
          <c:yMode val="edge"/>
          <c:x val="0.24919127827468168"/>
          <c:y val="3.32480480242236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75755770497969"/>
          <c:y val="0.17902835656314509"/>
          <c:w val="0.77670025646657637"/>
          <c:h val="0.5728907410020642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'Obiective de afacere'!$M$6:$S$6</c:f>
              <c:numCache>
                <c:formatCode>General</c:formatCode>
                <c:ptCount val="7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'Obiective de afacere'!$M$7:$S$7</c:f>
              <c:numCache>
                <c:formatCode>#,##0</c:formatCode>
                <c:ptCount val="7"/>
                <c:pt idx="0">
                  <c:v>2282370</c:v>
                </c:pt>
                <c:pt idx="1">
                  <c:v>2396488.5</c:v>
                </c:pt>
                <c:pt idx="2">
                  <c:v>2588207.5800000005</c:v>
                </c:pt>
                <c:pt idx="3">
                  <c:v>2795264.1864000009</c:v>
                </c:pt>
                <c:pt idx="4">
                  <c:v>3354317.0236800006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5-4FC3-B62F-02EDBB711433}"/>
            </c:ext>
          </c:extLst>
        </c:ser>
        <c:ser>
          <c:idx val="1"/>
          <c:order val="1"/>
          <c:spPr>
            <a:ln w="25400">
              <a:solidFill>
                <a:srgbClr val="008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'Obiective de afacere'!$M$6:$S$6</c:f>
              <c:numCache>
                <c:formatCode>General</c:formatCode>
                <c:ptCount val="7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'Obiective de afacere'!$M$8:$S$8</c:f>
              <c:numCache>
                <c:formatCode>#,##0</c:formatCode>
                <c:ptCount val="7"/>
                <c:pt idx="0">
                  <c:v>2168251.5</c:v>
                </c:pt>
                <c:pt idx="1">
                  <c:v>2276664.0750000002</c:v>
                </c:pt>
                <c:pt idx="2">
                  <c:v>2458797.2010000008</c:v>
                </c:pt>
                <c:pt idx="3">
                  <c:v>2655500.9770800006</c:v>
                </c:pt>
                <c:pt idx="4">
                  <c:v>3186601.1724960003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5-4FC3-B62F-02EDBB711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201263"/>
        <c:axId val="1"/>
      </c:lineChart>
      <c:catAx>
        <c:axId val="1932201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 financiar</a:t>
                </a:r>
              </a:p>
            </c:rich>
          </c:tx>
          <c:layout>
            <c:manualLayout>
              <c:xMode val="edge"/>
              <c:yMode val="edge"/>
              <c:x val="0.49838272643104081"/>
              <c:y val="0.8312030517595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Unitati monetare (eur)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283887687842546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20126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718446601941745"/>
          <c:y val="0.92071613214595027"/>
          <c:w val="0.27022653721682849"/>
          <c:h val="6.1381093106434692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114300</xdr:rowOff>
    </xdr:from>
    <xdr:to>
      <xdr:col>19</xdr:col>
      <xdr:colOff>533400</xdr:colOff>
      <xdr:row>34</xdr:row>
      <xdr:rowOff>123825</xdr:rowOff>
    </xdr:to>
    <xdr:graphicFrame macro="">
      <xdr:nvGraphicFramePr>
        <xdr:cNvPr id="4153" name="Chart 1">
          <a:extLst>
            <a:ext uri="{FF2B5EF4-FFF2-40B4-BE49-F238E27FC236}">
              <a16:creationId xmlns:a16="http://schemas.microsoft.com/office/drawing/2014/main" id="{8B370145-6D8C-4470-8D64-971319C88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E8" sqref="E8"/>
    </sheetView>
  </sheetViews>
  <sheetFormatPr defaultColWidth="8.7109375" defaultRowHeight="12.75"/>
  <cols>
    <col min="1" max="1" width="19.28515625" style="10" customWidth="1"/>
    <col min="2" max="2" width="22.42578125" customWidth="1"/>
    <col min="3" max="3" width="38.42578125" customWidth="1"/>
    <col min="4" max="4" width="26.7109375" style="10" customWidth="1"/>
    <col min="8" max="8" width="18" bestFit="1" customWidth="1"/>
    <col min="16" max="16" width="10.7109375" bestFit="1" customWidth="1"/>
    <col min="17" max="17" width="10.42578125" bestFit="1" customWidth="1"/>
    <col min="18" max="18" width="14.42578125" bestFit="1" customWidth="1"/>
  </cols>
  <sheetData>
    <row r="1" spans="2:4" ht="13.5" thickBot="1"/>
    <row r="2" spans="2:4" ht="13.5" thickBot="1">
      <c r="B2" s="382" t="s">
        <v>0</v>
      </c>
      <c r="C2" s="382"/>
      <c r="D2" s="314">
        <v>2023</v>
      </c>
    </row>
    <row r="4" spans="2:4" ht="13.5" thickBot="1">
      <c r="C4" s="317" t="s">
        <v>1</v>
      </c>
      <c r="D4" s="318" t="s">
        <v>2</v>
      </c>
    </row>
    <row r="5" spans="2:4" ht="25.5">
      <c r="B5" s="322" t="s">
        <v>3</v>
      </c>
      <c r="C5" s="319" t="s">
        <v>4</v>
      </c>
      <c r="D5" s="376">
        <v>9000</v>
      </c>
    </row>
    <row r="6" spans="2:4">
      <c r="B6" s="323" t="s">
        <v>5</v>
      </c>
      <c r="C6" s="320" t="s">
        <v>6</v>
      </c>
      <c r="D6" s="377">
        <v>2027</v>
      </c>
    </row>
    <row r="7" spans="2:4">
      <c r="B7" s="323" t="s">
        <v>7</v>
      </c>
      <c r="C7" s="320" t="s">
        <v>8</v>
      </c>
      <c r="D7" s="378">
        <v>2500</v>
      </c>
    </row>
    <row r="8" spans="2:4">
      <c r="B8" s="323" t="s">
        <v>9</v>
      </c>
      <c r="C8" s="320" t="s">
        <v>10</v>
      </c>
      <c r="D8" s="315">
        <v>1258</v>
      </c>
    </row>
    <row r="9" spans="2:4" ht="13.5" thickBot="1">
      <c r="B9" s="324" t="s">
        <v>11</v>
      </c>
      <c r="C9" s="321" t="s">
        <v>12</v>
      </c>
      <c r="D9" s="316">
        <v>598</v>
      </c>
    </row>
  </sheetData>
  <mergeCells count="1">
    <mergeCell ref="B2:C2"/>
  </mergeCells>
  <phoneticPr fontId="1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K94"/>
  <sheetViews>
    <sheetView zoomScale="120" zoomScaleNormal="120" workbookViewId="0">
      <selection activeCell="G92" sqref="G92"/>
    </sheetView>
  </sheetViews>
  <sheetFormatPr defaultColWidth="8.7109375" defaultRowHeight="12.75"/>
  <cols>
    <col min="3" max="3" width="6.42578125" customWidth="1"/>
    <col min="4" max="4" width="30.7109375" customWidth="1"/>
    <col min="5" max="7" width="12.7109375" customWidth="1"/>
    <col min="8" max="8" width="16.42578125" customWidth="1"/>
  </cols>
  <sheetData>
    <row r="2" spans="3:11" ht="15">
      <c r="D2" s="326" t="s">
        <v>212</v>
      </c>
    </row>
    <row r="3" spans="3:11">
      <c r="C3" s="80" t="s">
        <v>213</v>
      </c>
      <c r="D3" s="391" t="s">
        <v>212</v>
      </c>
      <c r="E3" s="391"/>
      <c r="F3" s="391"/>
      <c r="G3" s="391"/>
      <c r="H3" s="391"/>
      <c r="I3" s="80">
        <f>prezentare!D2</f>
        <v>2023</v>
      </c>
    </row>
    <row r="4" spans="3:11">
      <c r="C4" s="101" t="s">
        <v>190</v>
      </c>
      <c r="D4" s="249" t="s">
        <v>214</v>
      </c>
      <c r="E4" s="349" t="s">
        <v>215</v>
      </c>
      <c r="F4" s="349" t="s">
        <v>216</v>
      </c>
      <c r="G4" s="349" t="s">
        <v>217</v>
      </c>
      <c r="H4" s="349" t="s">
        <v>218</v>
      </c>
      <c r="I4" s="116" t="s">
        <v>219</v>
      </c>
    </row>
    <row r="5" spans="3:11">
      <c r="C5" s="101">
        <v>1</v>
      </c>
      <c r="D5" s="85" t="s">
        <v>220</v>
      </c>
      <c r="E5" s="117">
        <v>0</v>
      </c>
      <c r="F5" s="117">
        <v>0</v>
      </c>
      <c r="G5" s="117">
        <v>0</v>
      </c>
      <c r="H5" s="117">
        <v>0</v>
      </c>
      <c r="I5" s="118">
        <f>SUM(E5:H5)</f>
        <v>0</v>
      </c>
    </row>
    <row r="6" spans="3:11">
      <c r="C6" s="101">
        <v>2</v>
      </c>
      <c r="D6" s="85" t="s">
        <v>221</v>
      </c>
      <c r="E6" s="190">
        <f>'Costuri fixe'!D4</f>
        <v>71211</v>
      </c>
      <c r="F6" s="117">
        <v>0</v>
      </c>
      <c r="G6" s="190">
        <f>'Costuri fixe'!D27</f>
        <v>17856.240000000002</v>
      </c>
      <c r="H6" s="117">
        <v>0</v>
      </c>
      <c r="I6" s="118">
        <f t="shared" ref="I6:I18" si="0">SUM(E6:H6)</f>
        <v>89067.24</v>
      </c>
    </row>
    <row r="7" spans="3:11">
      <c r="C7" s="101">
        <v>3</v>
      </c>
      <c r="D7" s="85" t="s">
        <v>222</v>
      </c>
      <c r="E7" s="117">
        <v>2500</v>
      </c>
      <c r="F7" s="117">
        <v>2500</v>
      </c>
      <c r="G7" s="117">
        <v>2500</v>
      </c>
      <c r="H7" s="117">
        <v>2500</v>
      </c>
      <c r="I7" s="118">
        <f t="shared" si="0"/>
        <v>10000</v>
      </c>
      <c r="K7" t="s">
        <v>222</v>
      </c>
    </row>
    <row r="8" spans="3:11" ht="22.5">
      <c r="C8" s="101">
        <v>4</v>
      </c>
      <c r="D8" s="365" t="s">
        <v>223</v>
      </c>
      <c r="E8" s="190">
        <f>'Costuri fixe'!D10</f>
        <v>498538</v>
      </c>
      <c r="F8" s="117">
        <v>0</v>
      </c>
      <c r="G8" s="190">
        <v>1000</v>
      </c>
      <c r="H8" s="117">
        <v>0</v>
      </c>
      <c r="I8" s="118">
        <f t="shared" si="0"/>
        <v>499538</v>
      </c>
      <c r="K8" t="s">
        <v>224</v>
      </c>
    </row>
    <row r="9" spans="3:11">
      <c r="C9" s="101">
        <v>5</v>
      </c>
      <c r="D9" s="85" t="s">
        <v>225</v>
      </c>
      <c r="E9" s="117">
        <v>0</v>
      </c>
      <c r="F9" s="117">
        <v>6000</v>
      </c>
      <c r="G9" s="117">
        <v>3100</v>
      </c>
      <c r="H9" s="117">
        <v>9300</v>
      </c>
      <c r="I9" s="118">
        <f t="shared" si="0"/>
        <v>18400</v>
      </c>
      <c r="K9" t="s">
        <v>225</v>
      </c>
    </row>
    <row r="10" spans="3:11">
      <c r="C10" s="101">
        <v>6</v>
      </c>
      <c r="D10" s="85" t="s">
        <v>226</v>
      </c>
      <c r="E10" s="117">
        <v>0</v>
      </c>
      <c r="F10" s="117">
        <v>48</v>
      </c>
      <c r="G10" s="117">
        <v>48</v>
      </c>
      <c r="H10" s="117">
        <v>144</v>
      </c>
      <c r="I10" s="118">
        <f t="shared" si="0"/>
        <v>240</v>
      </c>
      <c r="K10" t="s">
        <v>226</v>
      </c>
    </row>
    <row r="11" spans="3:11">
      <c r="C11" s="101">
        <v>7</v>
      </c>
      <c r="D11" s="85" t="s">
        <v>227</v>
      </c>
      <c r="E11" s="117">
        <v>0</v>
      </c>
      <c r="F11" s="117">
        <v>200</v>
      </c>
      <c r="G11" s="117">
        <v>35</v>
      </c>
      <c r="H11" s="117">
        <v>105</v>
      </c>
      <c r="I11" s="118">
        <f t="shared" si="0"/>
        <v>340</v>
      </c>
      <c r="K11" t="s">
        <v>228</v>
      </c>
    </row>
    <row r="12" spans="3:11">
      <c r="C12" s="101">
        <v>8</v>
      </c>
      <c r="D12" s="85" t="s">
        <v>229</v>
      </c>
      <c r="E12" s="117">
        <v>10000</v>
      </c>
      <c r="F12" s="117">
        <v>2000</v>
      </c>
      <c r="G12" s="117">
        <v>5000</v>
      </c>
      <c r="H12" s="117">
        <v>7500</v>
      </c>
      <c r="I12" s="118">
        <f t="shared" si="0"/>
        <v>24500</v>
      </c>
      <c r="K12" t="s">
        <v>230</v>
      </c>
    </row>
    <row r="13" spans="3:11">
      <c r="C13" s="101">
        <v>9</v>
      </c>
      <c r="D13" s="85" t="s">
        <v>231</v>
      </c>
      <c r="E13" s="117">
        <v>24863.14</v>
      </c>
      <c r="F13" s="117">
        <v>0</v>
      </c>
      <c r="G13" s="117">
        <v>0</v>
      </c>
      <c r="H13" s="117">
        <v>14917.89</v>
      </c>
      <c r="I13" s="118">
        <f t="shared" si="0"/>
        <v>39781.03</v>
      </c>
      <c r="K13" t="s">
        <v>232</v>
      </c>
    </row>
    <row r="14" spans="3:11">
      <c r="C14" s="101">
        <v>10</v>
      </c>
      <c r="D14" s="85" t="s">
        <v>233</v>
      </c>
      <c r="E14" s="117">
        <v>5000</v>
      </c>
      <c r="F14" s="117">
        <v>1000</v>
      </c>
      <c r="G14" s="117">
        <v>2500</v>
      </c>
      <c r="H14" s="117">
        <v>0</v>
      </c>
      <c r="I14" s="118">
        <f t="shared" si="0"/>
        <v>8500</v>
      </c>
      <c r="K14" t="s">
        <v>234</v>
      </c>
    </row>
    <row r="15" spans="3:11">
      <c r="C15" s="101">
        <v>11</v>
      </c>
      <c r="D15" s="85" t="s">
        <v>105</v>
      </c>
      <c r="E15" s="117">
        <v>0</v>
      </c>
      <c r="F15" s="117">
        <v>0</v>
      </c>
      <c r="G15" s="117">
        <v>0</v>
      </c>
      <c r="H15" s="117">
        <v>0</v>
      </c>
      <c r="I15" s="118">
        <f t="shared" si="0"/>
        <v>0</v>
      </c>
      <c r="K15" t="s">
        <v>105</v>
      </c>
    </row>
    <row r="16" spans="3:11">
      <c r="C16" s="101">
        <v>12</v>
      </c>
      <c r="D16" s="85" t="s">
        <v>105</v>
      </c>
      <c r="E16" s="117">
        <v>0</v>
      </c>
      <c r="F16" s="117">
        <v>0</v>
      </c>
      <c r="G16" s="117">
        <v>0</v>
      </c>
      <c r="H16" s="117">
        <v>0</v>
      </c>
      <c r="I16" s="118">
        <f t="shared" si="0"/>
        <v>0</v>
      </c>
      <c r="K16" t="s">
        <v>105</v>
      </c>
    </row>
    <row r="17" spans="3:11">
      <c r="C17" s="101">
        <v>13</v>
      </c>
      <c r="D17" s="85" t="s">
        <v>105</v>
      </c>
      <c r="E17" s="117">
        <v>0</v>
      </c>
      <c r="F17" s="117">
        <v>0</v>
      </c>
      <c r="G17" s="117">
        <v>0</v>
      </c>
      <c r="H17" s="117">
        <v>0</v>
      </c>
      <c r="I17" s="118">
        <f t="shared" si="0"/>
        <v>0</v>
      </c>
      <c r="K17" t="s">
        <v>105</v>
      </c>
    </row>
    <row r="18" spans="3:11">
      <c r="C18" s="101">
        <v>14</v>
      </c>
      <c r="D18" s="119" t="s">
        <v>26</v>
      </c>
      <c r="E18" s="118">
        <f>SUM(E5:E17)</f>
        <v>612112.14</v>
      </c>
      <c r="F18" s="118">
        <f>SUM(F5:F17)</f>
        <v>11748</v>
      </c>
      <c r="G18" s="118">
        <f>SUM(G5:G17)</f>
        <v>32039.24</v>
      </c>
      <c r="H18" s="118">
        <f>SUM(H5:H17)</f>
        <v>34466.89</v>
      </c>
      <c r="I18" s="120">
        <f t="shared" si="0"/>
        <v>690366.27</v>
      </c>
    </row>
    <row r="19" spans="3:11">
      <c r="H19" s="121"/>
    </row>
    <row r="21" spans="3:11" ht="15">
      <c r="D21" s="326" t="s">
        <v>212</v>
      </c>
    </row>
    <row r="22" spans="3:11">
      <c r="C22" s="80" t="s">
        <v>235</v>
      </c>
      <c r="D22" s="391" t="s">
        <v>212</v>
      </c>
      <c r="E22" s="391"/>
      <c r="F22" s="391"/>
      <c r="G22" s="391"/>
      <c r="H22" s="391"/>
      <c r="I22" s="80">
        <f>I3+1</f>
        <v>2024</v>
      </c>
    </row>
    <row r="23" spans="3:11">
      <c r="C23" s="101" t="s">
        <v>190</v>
      </c>
      <c r="D23" s="249" t="s">
        <v>214</v>
      </c>
      <c r="E23" s="349" t="s">
        <v>215</v>
      </c>
      <c r="F23" s="349" t="s">
        <v>216</v>
      </c>
      <c r="G23" s="349" t="s">
        <v>217</v>
      </c>
      <c r="H23" s="349" t="s">
        <v>218</v>
      </c>
      <c r="I23" s="116" t="s">
        <v>219</v>
      </c>
    </row>
    <row r="24" spans="3:11">
      <c r="C24" s="101">
        <v>1</v>
      </c>
      <c r="D24" s="85" t="s">
        <v>220</v>
      </c>
      <c r="E24" s="117">
        <v>0</v>
      </c>
      <c r="F24" s="117">
        <v>0</v>
      </c>
      <c r="G24" s="117">
        <v>0</v>
      </c>
      <c r="H24" s="117">
        <v>0</v>
      </c>
      <c r="I24" s="122">
        <f>SUM(E24:H24)</f>
        <v>0</v>
      </c>
    </row>
    <row r="25" spans="3:11">
      <c r="C25" s="101">
        <v>2</v>
      </c>
      <c r="D25" s="85" t="s">
        <v>221</v>
      </c>
      <c r="E25" s="190">
        <f>E6</f>
        <v>71211</v>
      </c>
      <c r="F25" s="117">
        <v>0</v>
      </c>
      <c r="G25" s="190">
        <f>G6</f>
        <v>17856.240000000002</v>
      </c>
      <c r="H25" s="117">
        <v>0</v>
      </c>
      <c r="I25" s="122">
        <f t="shared" ref="I25:I37" si="1">SUM(E25:H25)</f>
        <v>89067.24</v>
      </c>
    </row>
    <row r="26" spans="3:11">
      <c r="C26" s="101">
        <v>3</v>
      </c>
      <c r="D26" s="85" t="s">
        <v>222</v>
      </c>
      <c r="E26" s="117">
        <v>0</v>
      </c>
      <c r="F26" s="117">
        <v>0</v>
      </c>
      <c r="G26" s="117">
        <v>0</v>
      </c>
      <c r="H26" s="117">
        <v>0</v>
      </c>
      <c r="I26" s="122">
        <f t="shared" si="1"/>
        <v>0</v>
      </c>
    </row>
    <row r="27" spans="3:11" ht="22.5">
      <c r="C27" s="101">
        <v>4</v>
      </c>
      <c r="D27" s="365" t="s">
        <v>223</v>
      </c>
      <c r="E27" s="190">
        <f>'Costuri fixe'!E11</f>
        <v>10000</v>
      </c>
      <c r="F27" s="117">
        <v>0</v>
      </c>
      <c r="G27" s="190">
        <f>'Costuri fixe'!E34</f>
        <v>2000</v>
      </c>
      <c r="H27" s="117">
        <v>0</v>
      </c>
      <c r="I27" s="122">
        <f t="shared" si="1"/>
        <v>12000</v>
      </c>
    </row>
    <row r="28" spans="3:11">
      <c r="C28" s="101">
        <v>5</v>
      </c>
      <c r="D28" s="85" t="s">
        <v>225</v>
      </c>
      <c r="E28" s="117">
        <v>0</v>
      </c>
      <c r="F28" s="117">
        <v>0</v>
      </c>
      <c r="G28" s="117">
        <v>0</v>
      </c>
      <c r="H28" s="117">
        <v>0</v>
      </c>
      <c r="I28" s="122">
        <f t="shared" si="1"/>
        <v>0</v>
      </c>
    </row>
    <row r="29" spans="3:11">
      <c r="C29" s="101">
        <v>6</v>
      </c>
      <c r="D29" s="85" t="s">
        <v>226</v>
      </c>
      <c r="E29" s="117">
        <v>0</v>
      </c>
      <c r="F29" s="117">
        <v>0</v>
      </c>
      <c r="G29" s="117">
        <v>0</v>
      </c>
      <c r="H29" s="117">
        <v>0</v>
      </c>
      <c r="I29" s="122">
        <f t="shared" si="1"/>
        <v>0</v>
      </c>
    </row>
    <row r="30" spans="3:11">
      <c r="C30" s="101">
        <v>7</v>
      </c>
      <c r="D30" s="85" t="s">
        <v>227</v>
      </c>
      <c r="E30" s="117">
        <v>0</v>
      </c>
      <c r="F30" s="117">
        <v>0</v>
      </c>
      <c r="G30" s="117">
        <v>0</v>
      </c>
      <c r="H30" s="117">
        <v>0</v>
      </c>
      <c r="I30" s="122">
        <f t="shared" si="1"/>
        <v>0</v>
      </c>
    </row>
    <row r="31" spans="3:11">
      <c r="C31" s="101">
        <v>8</v>
      </c>
      <c r="D31" s="85" t="s">
        <v>229</v>
      </c>
      <c r="E31" s="117">
        <v>0</v>
      </c>
      <c r="F31" s="117">
        <v>0</v>
      </c>
      <c r="G31" s="117">
        <v>0</v>
      </c>
      <c r="H31" s="117">
        <v>0</v>
      </c>
      <c r="I31" s="122">
        <f t="shared" si="1"/>
        <v>0</v>
      </c>
    </row>
    <row r="32" spans="3:11">
      <c r="C32" s="101">
        <v>9</v>
      </c>
      <c r="D32" s="85" t="s">
        <v>231</v>
      </c>
      <c r="E32" s="117">
        <v>2000</v>
      </c>
      <c r="F32" s="117">
        <v>0</v>
      </c>
      <c r="G32" s="117">
        <v>0</v>
      </c>
      <c r="H32" s="117">
        <v>2000</v>
      </c>
      <c r="I32" s="122">
        <f t="shared" si="1"/>
        <v>4000</v>
      </c>
    </row>
    <row r="33" spans="3:9">
      <c r="C33" s="101">
        <v>10</v>
      </c>
      <c r="D33" s="85" t="s">
        <v>233</v>
      </c>
      <c r="E33" s="117">
        <v>0</v>
      </c>
      <c r="F33" s="117">
        <v>0</v>
      </c>
      <c r="G33" s="117">
        <v>0</v>
      </c>
      <c r="H33" s="117">
        <v>0</v>
      </c>
      <c r="I33" s="122">
        <f t="shared" si="1"/>
        <v>0</v>
      </c>
    </row>
    <row r="34" spans="3:9">
      <c r="C34" s="101">
        <v>11</v>
      </c>
      <c r="D34" s="85" t="s">
        <v>363</v>
      </c>
      <c r="E34" s="190">
        <f>'Costuri fixe'!E13</f>
        <v>20000</v>
      </c>
      <c r="F34" s="117">
        <v>0</v>
      </c>
      <c r="G34" s="190">
        <f>'Costuri fixe'!E36</f>
        <v>1000</v>
      </c>
      <c r="H34" s="117">
        <v>0</v>
      </c>
      <c r="I34" s="122">
        <f t="shared" si="1"/>
        <v>21000</v>
      </c>
    </row>
    <row r="35" spans="3:9">
      <c r="C35" s="101">
        <v>12</v>
      </c>
      <c r="D35" s="85" t="s">
        <v>105</v>
      </c>
      <c r="E35" s="117">
        <v>0</v>
      </c>
      <c r="F35" s="117">
        <v>0</v>
      </c>
      <c r="G35" s="117">
        <v>0</v>
      </c>
      <c r="H35" s="117">
        <v>0</v>
      </c>
      <c r="I35" s="122">
        <f t="shared" si="1"/>
        <v>0</v>
      </c>
    </row>
    <row r="36" spans="3:9">
      <c r="C36" s="101">
        <v>13</v>
      </c>
      <c r="D36" s="85" t="s">
        <v>105</v>
      </c>
      <c r="E36" s="117">
        <v>0</v>
      </c>
      <c r="F36" s="117">
        <v>0</v>
      </c>
      <c r="G36" s="117">
        <v>0</v>
      </c>
      <c r="H36" s="117">
        <v>0</v>
      </c>
      <c r="I36" s="122">
        <f t="shared" si="1"/>
        <v>0</v>
      </c>
    </row>
    <row r="37" spans="3:9">
      <c r="C37" s="101">
        <v>14</v>
      </c>
      <c r="D37" s="119" t="s">
        <v>26</v>
      </c>
      <c r="E37" s="122">
        <f>SUM(E24:E36)</f>
        <v>103211</v>
      </c>
      <c r="F37" s="122">
        <f>SUM(F24:F36)</f>
        <v>0</v>
      </c>
      <c r="G37" s="122">
        <f>SUM(G24:G36)</f>
        <v>20856.240000000002</v>
      </c>
      <c r="H37" s="122">
        <f>SUM(H24:H36)</f>
        <v>2000</v>
      </c>
      <c r="I37" s="120">
        <f t="shared" si="1"/>
        <v>126067.24</v>
      </c>
    </row>
    <row r="40" spans="3:9" ht="15">
      <c r="D40" s="326" t="s">
        <v>212</v>
      </c>
    </row>
    <row r="41" spans="3:9">
      <c r="C41" s="80" t="s">
        <v>236</v>
      </c>
      <c r="D41" s="391" t="s">
        <v>212</v>
      </c>
      <c r="E41" s="391"/>
      <c r="F41" s="391"/>
      <c r="G41" s="391"/>
      <c r="H41" s="391"/>
      <c r="I41" s="80">
        <f>I22+1</f>
        <v>2025</v>
      </c>
    </row>
    <row r="42" spans="3:9">
      <c r="C42" s="101" t="s">
        <v>190</v>
      </c>
      <c r="D42" s="249" t="s">
        <v>214</v>
      </c>
      <c r="E42" s="349" t="s">
        <v>215</v>
      </c>
      <c r="F42" s="349" t="s">
        <v>216</v>
      </c>
      <c r="G42" s="349" t="s">
        <v>217</v>
      </c>
      <c r="H42" s="349" t="s">
        <v>218</v>
      </c>
      <c r="I42" s="116" t="s">
        <v>219</v>
      </c>
    </row>
    <row r="43" spans="3:9">
      <c r="C43" s="101">
        <v>1</v>
      </c>
      <c r="D43" s="85" t="s">
        <v>220</v>
      </c>
      <c r="E43" s="117">
        <v>0</v>
      </c>
      <c r="F43" s="117">
        <v>0</v>
      </c>
      <c r="G43" s="117">
        <v>0</v>
      </c>
      <c r="H43" s="117">
        <v>0</v>
      </c>
      <c r="I43" s="122">
        <f>SUM(E43:H43)</f>
        <v>0</v>
      </c>
    </row>
    <row r="44" spans="3:9">
      <c r="C44" s="101">
        <v>2</v>
      </c>
      <c r="D44" s="85" t="s">
        <v>221</v>
      </c>
      <c r="E44" s="190">
        <f>E25</f>
        <v>71211</v>
      </c>
      <c r="F44" s="117">
        <v>0</v>
      </c>
      <c r="G44" s="190">
        <f>G25</f>
        <v>17856.240000000002</v>
      </c>
      <c r="H44" s="117">
        <v>0</v>
      </c>
      <c r="I44" s="122">
        <f t="shared" ref="I44:I56" si="2">SUM(E44:H44)</f>
        <v>89067.24</v>
      </c>
    </row>
    <row r="45" spans="3:9">
      <c r="C45" s="101">
        <v>3</v>
      </c>
      <c r="D45" s="85" t="s">
        <v>222</v>
      </c>
      <c r="E45" s="117">
        <v>0</v>
      </c>
      <c r="F45" s="117">
        <v>0</v>
      </c>
      <c r="G45" s="117">
        <v>0</v>
      </c>
      <c r="H45" s="117">
        <v>0</v>
      </c>
      <c r="I45" s="122">
        <f t="shared" si="2"/>
        <v>0</v>
      </c>
    </row>
    <row r="46" spans="3:9" ht="22.5">
      <c r="C46" s="101">
        <v>4</v>
      </c>
      <c r="D46" s="365" t="s">
        <v>223</v>
      </c>
      <c r="E46" s="190">
        <f>E27</f>
        <v>10000</v>
      </c>
      <c r="F46" s="117">
        <v>0</v>
      </c>
      <c r="G46" s="190">
        <f>G27</f>
        <v>2000</v>
      </c>
      <c r="H46" s="117">
        <v>0</v>
      </c>
      <c r="I46" s="122">
        <f t="shared" si="2"/>
        <v>12000</v>
      </c>
    </row>
    <row r="47" spans="3:9">
      <c r="C47" s="101">
        <v>5</v>
      </c>
      <c r="D47" s="85" t="s">
        <v>225</v>
      </c>
      <c r="E47" s="117">
        <v>0</v>
      </c>
      <c r="F47" s="117">
        <v>0</v>
      </c>
      <c r="G47" s="117">
        <v>0</v>
      </c>
      <c r="H47" s="117">
        <v>0</v>
      </c>
      <c r="I47" s="122">
        <f t="shared" si="2"/>
        <v>0</v>
      </c>
    </row>
    <row r="48" spans="3:9">
      <c r="C48" s="101">
        <v>6</v>
      </c>
      <c r="D48" s="85" t="s">
        <v>226</v>
      </c>
      <c r="E48" s="117">
        <v>0</v>
      </c>
      <c r="F48" s="117">
        <v>0</v>
      </c>
      <c r="G48" s="117">
        <v>0</v>
      </c>
      <c r="H48" s="117">
        <v>0</v>
      </c>
      <c r="I48" s="122">
        <f t="shared" si="2"/>
        <v>0</v>
      </c>
    </row>
    <row r="49" spans="3:9">
      <c r="C49" s="101">
        <v>7</v>
      </c>
      <c r="D49" s="85" t="s">
        <v>227</v>
      </c>
      <c r="E49" s="117">
        <v>0</v>
      </c>
      <c r="F49" s="117">
        <v>0</v>
      </c>
      <c r="G49" s="117">
        <v>0</v>
      </c>
      <c r="H49" s="117">
        <v>0</v>
      </c>
      <c r="I49" s="122">
        <f t="shared" si="2"/>
        <v>0</v>
      </c>
    </row>
    <row r="50" spans="3:9">
      <c r="C50" s="101">
        <v>8</v>
      </c>
      <c r="D50" s="85" t="s">
        <v>229</v>
      </c>
      <c r="E50" s="117">
        <v>0</v>
      </c>
      <c r="F50" s="117">
        <v>0</v>
      </c>
      <c r="G50" s="117">
        <v>0</v>
      </c>
      <c r="H50" s="117">
        <v>0</v>
      </c>
      <c r="I50" s="122">
        <f t="shared" si="2"/>
        <v>0</v>
      </c>
    </row>
    <row r="51" spans="3:9">
      <c r="C51" s="101">
        <v>9</v>
      </c>
      <c r="D51" s="85" t="s">
        <v>231</v>
      </c>
      <c r="E51" s="117">
        <v>2000</v>
      </c>
      <c r="F51" s="117">
        <v>0</v>
      </c>
      <c r="G51" s="117">
        <v>0</v>
      </c>
      <c r="H51" s="117">
        <v>2000</v>
      </c>
      <c r="I51" s="122">
        <f t="shared" si="2"/>
        <v>4000</v>
      </c>
    </row>
    <row r="52" spans="3:9">
      <c r="C52" s="101">
        <v>10</v>
      </c>
      <c r="D52" s="85" t="s">
        <v>233</v>
      </c>
      <c r="E52" s="117">
        <v>0</v>
      </c>
      <c r="F52" s="117">
        <v>0</v>
      </c>
      <c r="G52" s="117">
        <v>0</v>
      </c>
      <c r="H52" s="117">
        <v>0</v>
      </c>
      <c r="I52" s="122">
        <f t="shared" si="2"/>
        <v>0</v>
      </c>
    </row>
    <row r="53" spans="3:9">
      <c r="C53" s="101">
        <v>11</v>
      </c>
      <c r="D53" s="85" t="s">
        <v>363</v>
      </c>
      <c r="E53" s="190">
        <f>E34</f>
        <v>20000</v>
      </c>
      <c r="F53" s="117">
        <v>0</v>
      </c>
      <c r="G53" s="190">
        <f>G34</f>
        <v>1000</v>
      </c>
      <c r="H53" s="117">
        <v>0</v>
      </c>
      <c r="I53" s="122">
        <f t="shared" si="2"/>
        <v>21000</v>
      </c>
    </row>
    <row r="54" spans="3:9">
      <c r="C54" s="101">
        <v>12</v>
      </c>
      <c r="D54" s="85" t="s">
        <v>105</v>
      </c>
      <c r="E54" s="117">
        <v>0</v>
      </c>
      <c r="F54" s="117">
        <v>0</v>
      </c>
      <c r="G54" s="117">
        <v>0</v>
      </c>
      <c r="H54" s="117">
        <v>0</v>
      </c>
      <c r="I54" s="122">
        <f t="shared" si="2"/>
        <v>0</v>
      </c>
    </row>
    <row r="55" spans="3:9">
      <c r="C55" s="101">
        <v>13</v>
      </c>
      <c r="D55" s="85" t="s">
        <v>105</v>
      </c>
      <c r="E55" s="117">
        <v>0</v>
      </c>
      <c r="F55" s="117">
        <v>0</v>
      </c>
      <c r="G55" s="117">
        <v>0</v>
      </c>
      <c r="H55" s="117">
        <v>0</v>
      </c>
      <c r="I55" s="122">
        <f t="shared" si="2"/>
        <v>0</v>
      </c>
    </row>
    <row r="56" spans="3:9">
      <c r="C56" s="101">
        <v>14</v>
      </c>
      <c r="D56" s="119" t="s">
        <v>26</v>
      </c>
      <c r="E56" s="122">
        <f>SUM(E43:E55)</f>
        <v>103211</v>
      </c>
      <c r="F56" s="122">
        <f>SUM(F43:F55)</f>
        <v>0</v>
      </c>
      <c r="G56" s="122">
        <f>SUM(G43:G55)</f>
        <v>20856.240000000002</v>
      </c>
      <c r="H56" s="122">
        <f>SUM(H43:H55)</f>
        <v>2000</v>
      </c>
      <c r="I56" s="120">
        <f t="shared" si="2"/>
        <v>126067.24</v>
      </c>
    </row>
    <row r="59" spans="3:9" ht="15">
      <c r="D59" s="326" t="s">
        <v>212</v>
      </c>
    </row>
    <row r="60" spans="3:9">
      <c r="C60" s="80" t="s">
        <v>213</v>
      </c>
      <c r="D60" s="391" t="s">
        <v>212</v>
      </c>
      <c r="E60" s="391"/>
      <c r="F60" s="391"/>
      <c r="G60" s="391"/>
      <c r="H60" s="391"/>
      <c r="I60" s="80">
        <f>I41+1</f>
        <v>2026</v>
      </c>
    </row>
    <row r="61" spans="3:9">
      <c r="C61" s="101" t="s">
        <v>190</v>
      </c>
      <c r="D61" s="249" t="s">
        <v>214</v>
      </c>
      <c r="E61" s="349" t="s">
        <v>215</v>
      </c>
      <c r="F61" s="349" t="s">
        <v>216</v>
      </c>
      <c r="G61" s="349" t="s">
        <v>217</v>
      </c>
      <c r="H61" s="349" t="s">
        <v>218</v>
      </c>
      <c r="I61" s="116" t="s">
        <v>219</v>
      </c>
    </row>
    <row r="62" spans="3:9">
      <c r="C62" s="101">
        <v>1</v>
      </c>
      <c r="D62" s="85" t="s">
        <v>220</v>
      </c>
      <c r="E62" s="117">
        <v>0</v>
      </c>
      <c r="F62" s="117">
        <v>0</v>
      </c>
      <c r="G62" s="117">
        <v>0</v>
      </c>
      <c r="H62" s="117">
        <v>0</v>
      </c>
      <c r="I62" s="118">
        <f>SUM(E62:H62)</f>
        <v>0</v>
      </c>
    </row>
    <row r="63" spans="3:9">
      <c r="C63" s="101">
        <v>2</v>
      </c>
      <c r="D63" s="85" t="s">
        <v>221</v>
      </c>
      <c r="E63" s="190">
        <f>E44</f>
        <v>71211</v>
      </c>
      <c r="F63" s="117">
        <v>0</v>
      </c>
      <c r="G63" s="190">
        <f>G44</f>
        <v>17856.240000000002</v>
      </c>
      <c r="H63" s="117">
        <v>0</v>
      </c>
      <c r="I63" s="118">
        <f t="shared" ref="I63:I75" si="3">SUM(E63:H63)</f>
        <v>89067.24</v>
      </c>
    </row>
    <row r="64" spans="3:9">
      <c r="C64" s="101">
        <v>3</v>
      </c>
      <c r="D64" s="85" t="s">
        <v>222</v>
      </c>
      <c r="E64" s="117">
        <v>0</v>
      </c>
      <c r="F64" s="117">
        <v>0</v>
      </c>
      <c r="G64" s="117">
        <v>0</v>
      </c>
      <c r="H64" s="117">
        <v>0</v>
      </c>
      <c r="I64" s="118">
        <f t="shared" si="3"/>
        <v>0</v>
      </c>
    </row>
    <row r="65" spans="3:9" ht="22.5">
      <c r="C65" s="101">
        <v>4</v>
      </c>
      <c r="D65" s="365" t="s">
        <v>223</v>
      </c>
      <c r="E65" s="190">
        <f>E46</f>
        <v>10000</v>
      </c>
      <c r="F65" s="117">
        <v>0</v>
      </c>
      <c r="G65" s="190">
        <f>G46</f>
        <v>2000</v>
      </c>
      <c r="H65" s="117">
        <v>0</v>
      </c>
      <c r="I65" s="118">
        <f t="shared" si="3"/>
        <v>12000</v>
      </c>
    </row>
    <row r="66" spans="3:9">
      <c r="C66" s="101">
        <v>5</v>
      </c>
      <c r="D66" s="85" t="s">
        <v>225</v>
      </c>
      <c r="E66" s="117">
        <v>0</v>
      </c>
      <c r="F66" s="117">
        <v>0</v>
      </c>
      <c r="G66" s="117">
        <v>0</v>
      </c>
      <c r="H66" s="117">
        <v>0</v>
      </c>
      <c r="I66" s="118">
        <f t="shared" si="3"/>
        <v>0</v>
      </c>
    </row>
    <row r="67" spans="3:9">
      <c r="C67" s="101">
        <v>6</v>
      </c>
      <c r="D67" s="85" t="s">
        <v>226</v>
      </c>
      <c r="E67" s="117">
        <v>0</v>
      </c>
      <c r="F67" s="117">
        <v>0</v>
      </c>
      <c r="G67" s="117">
        <v>0</v>
      </c>
      <c r="H67" s="117">
        <v>0</v>
      </c>
      <c r="I67" s="118">
        <f t="shared" si="3"/>
        <v>0</v>
      </c>
    </row>
    <row r="68" spans="3:9">
      <c r="C68" s="101">
        <v>7</v>
      </c>
      <c r="D68" s="85" t="s">
        <v>227</v>
      </c>
      <c r="E68" s="117">
        <v>0</v>
      </c>
      <c r="F68" s="117">
        <v>0</v>
      </c>
      <c r="G68" s="117">
        <v>0</v>
      </c>
      <c r="H68" s="117">
        <v>0</v>
      </c>
      <c r="I68" s="118">
        <f t="shared" si="3"/>
        <v>0</v>
      </c>
    </row>
    <row r="69" spans="3:9">
      <c r="C69" s="101">
        <v>8</v>
      </c>
      <c r="D69" s="85" t="s">
        <v>229</v>
      </c>
      <c r="E69" s="117">
        <v>0</v>
      </c>
      <c r="F69" s="117">
        <v>1236</v>
      </c>
      <c r="G69" s="117">
        <v>500</v>
      </c>
      <c r="H69" s="117">
        <v>450</v>
      </c>
      <c r="I69" s="118">
        <f t="shared" si="3"/>
        <v>2186</v>
      </c>
    </row>
    <row r="70" spans="3:9">
      <c r="C70" s="101">
        <v>9</v>
      </c>
      <c r="D70" s="85" t="s">
        <v>231</v>
      </c>
      <c r="E70" s="117">
        <v>2000</v>
      </c>
      <c r="F70" s="117">
        <v>0</v>
      </c>
      <c r="G70" s="117">
        <v>11896</v>
      </c>
      <c r="H70" s="117">
        <v>2000</v>
      </c>
      <c r="I70" s="118">
        <f t="shared" si="3"/>
        <v>15896</v>
      </c>
    </row>
    <row r="71" spans="3:9">
      <c r="C71" s="101">
        <v>10</v>
      </c>
      <c r="D71" s="85" t="s">
        <v>233</v>
      </c>
      <c r="E71" s="117">
        <v>0</v>
      </c>
      <c r="F71" s="117">
        <v>0</v>
      </c>
      <c r="G71" s="117">
        <v>0</v>
      </c>
      <c r="H71" s="117">
        <v>0</v>
      </c>
      <c r="I71" s="118">
        <f t="shared" si="3"/>
        <v>0</v>
      </c>
    </row>
    <row r="72" spans="3:9">
      <c r="C72" s="101">
        <v>11</v>
      </c>
      <c r="D72" s="85" t="s">
        <v>363</v>
      </c>
      <c r="E72" s="190">
        <f>E53</f>
        <v>20000</v>
      </c>
      <c r="F72" s="117">
        <v>0</v>
      </c>
      <c r="G72" s="190">
        <v>2500</v>
      </c>
      <c r="H72" s="117">
        <v>0</v>
      </c>
      <c r="I72" s="118">
        <f t="shared" si="3"/>
        <v>22500</v>
      </c>
    </row>
    <row r="73" spans="3:9">
      <c r="C73" s="101">
        <v>12</v>
      </c>
      <c r="D73" s="85" t="s">
        <v>105</v>
      </c>
      <c r="E73" s="117">
        <v>0</v>
      </c>
      <c r="F73" s="117">
        <v>0</v>
      </c>
      <c r="G73" s="117">
        <v>0</v>
      </c>
      <c r="H73" s="117">
        <v>0</v>
      </c>
      <c r="I73" s="118">
        <f t="shared" si="3"/>
        <v>0</v>
      </c>
    </row>
    <row r="74" spans="3:9">
      <c r="C74" s="101">
        <v>13</v>
      </c>
      <c r="D74" s="85" t="s">
        <v>105</v>
      </c>
      <c r="E74" s="117">
        <v>0</v>
      </c>
      <c r="F74" s="117">
        <v>0</v>
      </c>
      <c r="G74" s="117">
        <v>0</v>
      </c>
      <c r="H74" s="117">
        <v>0</v>
      </c>
      <c r="I74" s="118">
        <f t="shared" si="3"/>
        <v>0</v>
      </c>
    </row>
    <row r="75" spans="3:9">
      <c r="C75" s="101">
        <v>14</v>
      </c>
      <c r="D75" s="119" t="s">
        <v>26</v>
      </c>
      <c r="E75" s="118">
        <f>SUM(E62:E74)</f>
        <v>103211</v>
      </c>
      <c r="F75" s="118">
        <f>SUM(F62:F74)</f>
        <v>1236</v>
      </c>
      <c r="G75" s="118">
        <f>SUM(G62:G74)</f>
        <v>34752.240000000005</v>
      </c>
      <c r="H75" s="118">
        <f>SUM(H62:H74)</f>
        <v>2450</v>
      </c>
      <c r="I75" s="120">
        <f t="shared" si="3"/>
        <v>141649.24</v>
      </c>
    </row>
    <row r="76" spans="3:9">
      <c r="H76" s="121"/>
    </row>
    <row r="78" spans="3:9" ht="15">
      <c r="D78" s="326" t="s">
        <v>212</v>
      </c>
    </row>
    <row r="79" spans="3:9">
      <c r="C79" s="80" t="s">
        <v>235</v>
      </c>
      <c r="D79" s="391" t="s">
        <v>212</v>
      </c>
      <c r="E79" s="391"/>
      <c r="F79" s="391"/>
      <c r="G79" s="391"/>
      <c r="H79" s="391"/>
      <c r="I79" s="80">
        <f>I60+1</f>
        <v>2027</v>
      </c>
    </row>
    <row r="80" spans="3:9">
      <c r="C80" s="101" t="s">
        <v>190</v>
      </c>
      <c r="D80" s="249" t="s">
        <v>214</v>
      </c>
      <c r="E80" s="349" t="s">
        <v>215</v>
      </c>
      <c r="F80" s="349" t="s">
        <v>216</v>
      </c>
      <c r="G80" s="349" t="s">
        <v>217</v>
      </c>
      <c r="H80" s="349" t="s">
        <v>218</v>
      </c>
      <c r="I80" s="116" t="s">
        <v>219</v>
      </c>
    </row>
    <row r="81" spans="3:9">
      <c r="C81" s="101">
        <v>1</v>
      </c>
      <c r="D81" s="85" t="s">
        <v>220</v>
      </c>
      <c r="E81" s="117">
        <v>0</v>
      </c>
      <c r="F81" s="117">
        <v>0</v>
      </c>
      <c r="G81" s="117">
        <v>0</v>
      </c>
      <c r="H81" s="117">
        <v>0</v>
      </c>
      <c r="I81" s="122">
        <f>SUM(E81:H81)</f>
        <v>0</v>
      </c>
    </row>
    <row r="82" spans="3:9">
      <c r="C82" s="101">
        <v>2</v>
      </c>
      <c r="D82" s="85" t="s">
        <v>221</v>
      </c>
      <c r="E82" s="190">
        <f>E63</f>
        <v>71211</v>
      </c>
      <c r="F82" s="117">
        <v>0</v>
      </c>
      <c r="G82" s="190">
        <f>G63</f>
        <v>17856.240000000002</v>
      </c>
      <c r="H82" s="117">
        <v>0</v>
      </c>
      <c r="I82" s="122">
        <f t="shared" ref="I82:I94" si="4">SUM(E82:H82)</f>
        <v>89067.24</v>
      </c>
    </row>
    <row r="83" spans="3:9">
      <c r="C83" s="101">
        <v>3</v>
      </c>
      <c r="D83" s="85" t="s">
        <v>222</v>
      </c>
      <c r="E83" s="117">
        <v>0</v>
      </c>
      <c r="F83" s="117">
        <v>0</v>
      </c>
      <c r="G83" s="117">
        <v>0</v>
      </c>
      <c r="H83" s="117">
        <v>0</v>
      </c>
      <c r="I83" s="122">
        <f t="shared" si="4"/>
        <v>0</v>
      </c>
    </row>
    <row r="84" spans="3:9" ht="22.5">
      <c r="C84" s="101">
        <v>4</v>
      </c>
      <c r="D84" s="365" t="s">
        <v>223</v>
      </c>
      <c r="E84" s="190">
        <f>E65</f>
        <v>10000</v>
      </c>
      <c r="F84" s="117">
        <v>0</v>
      </c>
      <c r="G84" s="190">
        <f>G65</f>
        <v>2000</v>
      </c>
      <c r="H84" s="117">
        <v>0</v>
      </c>
      <c r="I84" s="122">
        <f t="shared" si="4"/>
        <v>12000</v>
      </c>
    </row>
    <row r="85" spans="3:9">
      <c r="C85" s="101">
        <v>5</v>
      </c>
      <c r="D85" s="85" t="s">
        <v>225</v>
      </c>
      <c r="E85" s="117">
        <v>0</v>
      </c>
      <c r="F85" s="117">
        <v>0</v>
      </c>
      <c r="G85" s="117">
        <v>0</v>
      </c>
      <c r="H85" s="117">
        <v>0</v>
      </c>
      <c r="I85" s="122">
        <f t="shared" si="4"/>
        <v>0</v>
      </c>
    </row>
    <row r="86" spans="3:9">
      <c r="C86" s="101">
        <v>6</v>
      </c>
      <c r="D86" s="85" t="s">
        <v>226</v>
      </c>
      <c r="E86" s="117">
        <v>0</v>
      </c>
      <c r="F86" s="117">
        <v>0</v>
      </c>
      <c r="G86" s="117">
        <v>0</v>
      </c>
      <c r="H86" s="117">
        <v>0</v>
      </c>
      <c r="I86" s="122">
        <f t="shared" si="4"/>
        <v>0</v>
      </c>
    </row>
    <row r="87" spans="3:9">
      <c r="C87" s="101">
        <v>7</v>
      </c>
      <c r="D87" s="85" t="s">
        <v>227</v>
      </c>
      <c r="E87" s="117">
        <v>0</v>
      </c>
      <c r="F87" s="117">
        <v>0</v>
      </c>
      <c r="G87" s="117">
        <v>0</v>
      </c>
      <c r="H87" s="117">
        <v>0</v>
      </c>
      <c r="I87" s="122">
        <f t="shared" si="4"/>
        <v>0</v>
      </c>
    </row>
    <row r="88" spans="3:9">
      <c r="C88" s="101">
        <v>8</v>
      </c>
      <c r="D88" s="85" t="s">
        <v>229</v>
      </c>
      <c r="E88" s="117">
        <v>0</v>
      </c>
      <c r="F88" s="117">
        <v>0</v>
      </c>
      <c r="G88" s="117">
        <v>0</v>
      </c>
      <c r="H88" s="117">
        <v>0</v>
      </c>
      <c r="I88" s="122">
        <f t="shared" si="4"/>
        <v>0</v>
      </c>
    </row>
    <row r="89" spans="3:9">
      <c r="C89" s="101">
        <v>9</v>
      </c>
      <c r="D89" s="85" t="s">
        <v>231</v>
      </c>
      <c r="E89" s="117">
        <f>E70</f>
        <v>2000</v>
      </c>
      <c r="F89" s="117">
        <v>0</v>
      </c>
      <c r="G89" s="117">
        <f>E70</f>
        <v>2000</v>
      </c>
      <c r="H89" s="117">
        <f>H70</f>
        <v>2000</v>
      </c>
      <c r="I89" s="122">
        <f t="shared" si="4"/>
        <v>6000</v>
      </c>
    </row>
    <row r="90" spans="3:9">
      <c r="C90" s="101">
        <v>10</v>
      </c>
      <c r="D90" s="85" t="s">
        <v>233</v>
      </c>
      <c r="E90" s="117">
        <v>0</v>
      </c>
      <c r="F90" s="117">
        <v>0</v>
      </c>
      <c r="G90" s="117">
        <v>0</v>
      </c>
      <c r="H90" s="117">
        <v>0</v>
      </c>
      <c r="I90" s="122">
        <f t="shared" si="4"/>
        <v>0</v>
      </c>
    </row>
    <row r="91" spans="3:9">
      <c r="C91" s="101">
        <v>11</v>
      </c>
      <c r="D91" s="85" t="s">
        <v>363</v>
      </c>
      <c r="E91" s="190">
        <f>E72</f>
        <v>20000</v>
      </c>
      <c r="F91" s="117">
        <v>0</v>
      </c>
      <c r="G91" s="190">
        <f>G72</f>
        <v>2500</v>
      </c>
      <c r="H91" s="117">
        <v>0</v>
      </c>
      <c r="I91" s="122">
        <f t="shared" si="4"/>
        <v>22500</v>
      </c>
    </row>
    <row r="92" spans="3:9">
      <c r="C92" s="101">
        <v>12</v>
      </c>
      <c r="D92" s="85" t="s">
        <v>105</v>
      </c>
      <c r="E92" s="117">
        <v>0</v>
      </c>
      <c r="F92" s="117">
        <v>0</v>
      </c>
      <c r="G92" s="117">
        <v>0</v>
      </c>
      <c r="H92" s="117">
        <v>0</v>
      </c>
      <c r="I92" s="122">
        <f t="shared" si="4"/>
        <v>0</v>
      </c>
    </row>
    <row r="93" spans="3:9">
      <c r="C93" s="101">
        <v>13</v>
      </c>
      <c r="D93" s="85" t="s">
        <v>105</v>
      </c>
      <c r="E93" s="117">
        <v>0</v>
      </c>
      <c r="F93" s="117">
        <v>0</v>
      </c>
      <c r="G93" s="117">
        <v>0</v>
      </c>
      <c r="H93" s="117">
        <v>0</v>
      </c>
      <c r="I93" s="122">
        <f t="shared" si="4"/>
        <v>0</v>
      </c>
    </row>
    <row r="94" spans="3:9">
      <c r="C94" s="101">
        <v>14</v>
      </c>
      <c r="D94" s="119" t="s">
        <v>26</v>
      </c>
      <c r="E94" s="122">
        <f>SUM(E81:E93)</f>
        <v>103211</v>
      </c>
      <c r="F94" s="122">
        <f>SUM(F81:F93)</f>
        <v>0</v>
      </c>
      <c r="G94" s="122">
        <f>SUM(G81:G93)</f>
        <v>24356.240000000002</v>
      </c>
      <c r="H94" s="122">
        <f>SUM(H81:H93)</f>
        <v>2000</v>
      </c>
      <c r="I94" s="120">
        <f t="shared" si="4"/>
        <v>129567.24</v>
      </c>
    </row>
  </sheetData>
  <mergeCells count="5">
    <mergeCell ref="D3:H3"/>
    <mergeCell ref="D22:H22"/>
    <mergeCell ref="D41:H41"/>
    <mergeCell ref="D60:H60"/>
    <mergeCell ref="D79:H79"/>
  </mergeCells>
  <phoneticPr fontId="1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O86"/>
  <sheetViews>
    <sheetView zoomScale="140" zoomScaleNormal="140" workbookViewId="0">
      <selection activeCell="D11" sqref="D11"/>
    </sheetView>
  </sheetViews>
  <sheetFormatPr defaultColWidth="8.7109375" defaultRowHeight="12.75"/>
  <cols>
    <col min="3" max="3" width="35.28515625" customWidth="1"/>
    <col min="4" max="4" width="14.7109375" customWidth="1"/>
    <col min="5" max="5" width="14.28515625" customWidth="1"/>
    <col min="6" max="6" width="10.7109375" bestFit="1" customWidth="1"/>
    <col min="10" max="10" width="10.7109375" bestFit="1" customWidth="1"/>
    <col min="11" max="11" width="11.28515625" customWidth="1"/>
    <col min="14" max="14" width="10.7109375" bestFit="1" customWidth="1"/>
    <col min="15" max="15" width="11.28515625" customWidth="1"/>
  </cols>
  <sheetData>
    <row r="3" spans="2:15" ht="15">
      <c r="B3" s="80" t="s">
        <v>237</v>
      </c>
      <c r="C3" s="123" t="s">
        <v>238</v>
      </c>
      <c r="D3" s="124" t="s">
        <v>239</v>
      </c>
      <c r="E3" s="125">
        <f>prezentare!D2</f>
        <v>2023</v>
      </c>
      <c r="F3" s="124"/>
      <c r="G3" s="124"/>
      <c r="H3" s="124" t="s">
        <v>240</v>
      </c>
      <c r="I3" s="124"/>
      <c r="J3" s="125">
        <f>E3+1</f>
        <v>2024</v>
      </c>
      <c r="K3" s="124"/>
      <c r="L3" s="124" t="s">
        <v>241</v>
      </c>
      <c r="M3" s="124"/>
      <c r="N3" s="125">
        <f>J3+1</f>
        <v>2025</v>
      </c>
      <c r="O3" s="29"/>
    </row>
    <row r="4" spans="2:15">
      <c r="B4" s="85"/>
      <c r="C4" s="85"/>
      <c r="D4" s="101" t="s">
        <v>116</v>
      </c>
      <c r="E4" s="101" t="s">
        <v>242</v>
      </c>
      <c r="F4" s="101" t="s">
        <v>116</v>
      </c>
      <c r="G4" s="101" t="s">
        <v>243</v>
      </c>
      <c r="H4" s="101" t="s">
        <v>244</v>
      </c>
      <c r="I4" s="101" t="s">
        <v>37</v>
      </c>
      <c r="J4" s="101" t="s">
        <v>116</v>
      </c>
      <c r="K4" s="101" t="s">
        <v>37</v>
      </c>
      <c r="L4" s="101" t="s">
        <v>244</v>
      </c>
      <c r="M4" s="101" t="s">
        <v>37</v>
      </c>
      <c r="N4" s="101" t="s">
        <v>116</v>
      </c>
      <c r="O4" s="101" t="s">
        <v>37</v>
      </c>
    </row>
    <row r="5" spans="2:15">
      <c r="B5" s="101" t="s">
        <v>197</v>
      </c>
      <c r="C5" s="85"/>
      <c r="D5" s="101" t="s">
        <v>245</v>
      </c>
      <c r="E5" s="101" t="s">
        <v>246</v>
      </c>
      <c r="F5" s="101"/>
      <c r="G5" s="101" t="s">
        <v>247</v>
      </c>
      <c r="H5" s="101"/>
      <c r="I5" s="101" t="s">
        <v>248</v>
      </c>
      <c r="J5" s="101"/>
      <c r="K5" s="101" t="s">
        <v>249</v>
      </c>
      <c r="L5" s="101"/>
      <c r="M5" s="101" t="s">
        <v>248</v>
      </c>
      <c r="N5" s="101"/>
      <c r="O5" s="101" t="s">
        <v>249</v>
      </c>
    </row>
    <row r="6" spans="2:15">
      <c r="B6" s="101"/>
      <c r="C6" s="101" t="s">
        <v>250</v>
      </c>
      <c r="D6" s="101" t="s">
        <v>251</v>
      </c>
      <c r="E6" s="101" t="s">
        <v>252</v>
      </c>
      <c r="F6" s="101" t="s">
        <v>253</v>
      </c>
      <c r="G6" s="101" t="s">
        <v>254</v>
      </c>
      <c r="H6" s="101" t="s">
        <v>255</v>
      </c>
      <c r="I6" s="101" t="s">
        <v>256</v>
      </c>
      <c r="J6" s="101" t="s">
        <v>257</v>
      </c>
      <c r="K6" s="101" t="s">
        <v>258</v>
      </c>
      <c r="L6" s="101" t="s">
        <v>259</v>
      </c>
      <c r="M6" s="101" t="s">
        <v>260</v>
      </c>
      <c r="N6" s="101" t="s">
        <v>261</v>
      </c>
      <c r="O6" s="101" t="s">
        <v>262</v>
      </c>
    </row>
    <row r="7" spans="2:15">
      <c r="B7" s="101" t="s">
        <v>190</v>
      </c>
      <c r="C7" s="101" t="s">
        <v>263</v>
      </c>
      <c r="D7" s="85"/>
      <c r="E7" s="85"/>
      <c r="F7" s="85"/>
      <c r="G7" s="85"/>
      <c r="H7" s="85"/>
      <c r="I7" s="85"/>
      <c r="J7" s="85"/>
      <c r="K7" s="85"/>
      <c r="L7" s="126"/>
      <c r="M7" s="85"/>
      <c r="N7" s="85"/>
      <c r="O7" s="85"/>
    </row>
    <row r="8" spans="2:15">
      <c r="B8" s="101">
        <v>1</v>
      </c>
      <c r="C8" s="85" t="s">
        <v>220</v>
      </c>
      <c r="D8" s="127">
        <v>0</v>
      </c>
      <c r="E8" s="128">
        <v>0</v>
      </c>
      <c r="F8" s="129">
        <f>D8*E8</f>
        <v>0</v>
      </c>
      <c r="G8" s="129">
        <f>E8-F8</f>
        <v>0</v>
      </c>
      <c r="H8" s="128">
        <v>0</v>
      </c>
      <c r="I8" s="129">
        <f>E8+H8</f>
        <v>0</v>
      </c>
      <c r="J8" s="129">
        <f>I8*D8</f>
        <v>0</v>
      </c>
      <c r="K8" s="129">
        <f>G8+H8-J8</f>
        <v>0</v>
      </c>
      <c r="L8" s="128">
        <v>0</v>
      </c>
      <c r="M8" s="129">
        <f>I8+L8</f>
        <v>0</v>
      </c>
      <c r="N8" s="129">
        <f>M8*D8</f>
        <v>0</v>
      </c>
      <c r="O8" s="129">
        <f>K8+L8-N8</f>
        <v>0</v>
      </c>
    </row>
    <row r="9" spans="2:15">
      <c r="B9" s="101">
        <v>2</v>
      </c>
      <c r="C9" s="85" t="s">
        <v>221</v>
      </c>
      <c r="D9" s="127">
        <v>0</v>
      </c>
      <c r="E9" s="128">
        <v>0</v>
      </c>
      <c r="F9" s="129">
        <f t="shared" ref="F9:F20" si="0">D9*E9</f>
        <v>0</v>
      </c>
      <c r="G9" s="129">
        <f t="shared" ref="G9:G20" si="1">E9-F9</f>
        <v>0</v>
      </c>
      <c r="H9" s="128">
        <v>0</v>
      </c>
      <c r="I9" s="129">
        <f t="shared" ref="I9:I20" si="2">E9+H9</f>
        <v>0</v>
      </c>
      <c r="J9" s="129">
        <f t="shared" ref="J9:J20" si="3">I9*D9</f>
        <v>0</v>
      </c>
      <c r="K9" s="129">
        <f t="shared" ref="K9:K20" si="4">G9+H9-J9</f>
        <v>0</v>
      </c>
      <c r="L9" s="128">
        <v>0</v>
      </c>
      <c r="M9" s="129">
        <f t="shared" ref="M9:M20" si="5">I9+L9</f>
        <v>0</v>
      </c>
      <c r="N9" s="129">
        <f t="shared" ref="N9:N20" si="6">M9*D9</f>
        <v>0</v>
      </c>
      <c r="O9" s="129">
        <f t="shared" ref="O9:O20" si="7">K9+L9-N9</f>
        <v>0</v>
      </c>
    </row>
    <row r="10" spans="2:15">
      <c r="B10" s="101">
        <v>3</v>
      </c>
      <c r="C10" s="85" t="s">
        <v>222</v>
      </c>
      <c r="D10" s="127" t="e">
        <f>#REF!</f>
        <v>#REF!</v>
      </c>
      <c r="E10" s="128" t="e">
        <f>#REF!</f>
        <v>#REF!</v>
      </c>
      <c r="F10" s="129" t="e">
        <f t="shared" si="0"/>
        <v>#REF!</v>
      </c>
      <c r="G10" s="129" t="e">
        <f t="shared" si="1"/>
        <v>#REF!</v>
      </c>
      <c r="H10" s="128" t="e">
        <f>#REF!</f>
        <v>#REF!</v>
      </c>
      <c r="I10" s="129" t="e">
        <f t="shared" si="2"/>
        <v>#REF!</v>
      </c>
      <c r="J10" s="129" t="e">
        <f t="shared" si="3"/>
        <v>#REF!</v>
      </c>
      <c r="K10" s="129" t="e">
        <f t="shared" si="4"/>
        <v>#REF!</v>
      </c>
      <c r="L10" s="128" t="e">
        <f>#REF!</f>
        <v>#REF!</v>
      </c>
      <c r="M10" s="129" t="e">
        <f t="shared" si="5"/>
        <v>#REF!</v>
      </c>
      <c r="N10" s="129" t="e">
        <f t="shared" si="6"/>
        <v>#REF!</v>
      </c>
      <c r="O10" s="129" t="e">
        <f t="shared" si="7"/>
        <v>#REF!</v>
      </c>
    </row>
    <row r="11" spans="2:15">
      <c r="B11" s="101">
        <v>4</v>
      </c>
      <c r="C11" s="365" t="s">
        <v>223</v>
      </c>
      <c r="D11" s="127" t="e">
        <f>#REF!</f>
        <v>#REF!</v>
      </c>
      <c r="E11" s="128">
        <v>1174933.19</v>
      </c>
      <c r="F11" s="129" t="e">
        <f t="shared" si="0"/>
        <v>#REF!</v>
      </c>
      <c r="G11" s="129" t="e">
        <f t="shared" si="1"/>
        <v>#REF!</v>
      </c>
      <c r="H11" s="128" t="e">
        <f>#REF!</f>
        <v>#REF!</v>
      </c>
      <c r="I11" s="129" t="e">
        <f t="shared" si="2"/>
        <v>#REF!</v>
      </c>
      <c r="J11" s="129" t="e">
        <f t="shared" si="3"/>
        <v>#REF!</v>
      </c>
      <c r="K11" s="129" t="e">
        <f t="shared" si="4"/>
        <v>#REF!</v>
      </c>
      <c r="L11" s="128" t="e">
        <f>#REF!</f>
        <v>#REF!</v>
      </c>
      <c r="M11" s="129" t="e">
        <f t="shared" si="5"/>
        <v>#REF!</v>
      </c>
      <c r="N11" s="129" t="e">
        <f t="shared" si="6"/>
        <v>#REF!</v>
      </c>
      <c r="O11" s="129" t="e">
        <f t="shared" si="7"/>
        <v>#REF!</v>
      </c>
    </row>
    <row r="12" spans="2:15">
      <c r="B12" s="101">
        <v>5</v>
      </c>
      <c r="C12" s="85" t="s">
        <v>225</v>
      </c>
      <c r="D12" s="127" t="e">
        <f>#REF!</f>
        <v>#REF!</v>
      </c>
      <c r="E12" s="128" t="e">
        <f>#REF!</f>
        <v>#REF!</v>
      </c>
      <c r="F12" s="129" t="e">
        <f t="shared" si="0"/>
        <v>#REF!</v>
      </c>
      <c r="G12" s="129" t="e">
        <f t="shared" si="1"/>
        <v>#REF!</v>
      </c>
      <c r="H12" s="128" t="e">
        <f>#REF!</f>
        <v>#REF!</v>
      </c>
      <c r="I12" s="129" t="e">
        <f t="shared" si="2"/>
        <v>#REF!</v>
      </c>
      <c r="J12" s="129" t="e">
        <f t="shared" si="3"/>
        <v>#REF!</v>
      </c>
      <c r="K12" s="129" t="e">
        <f t="shared" si="4"/>
        <v>#REF!</v>
      </c>
      <c r="L12" s="128" t="e">
        <f>#REF!</f>
        <v>#REF!</v>
      </c>
      <c r="M12" s="129" t="e">
        <f t="shared" si="5"/>
        <v>#REF!</v>
      </c>
      <c r="N12" s="129" t="e">
        <f t="shared" si="6"/>
        <v>#REF!</v>
      </c>
      <c r="O12" s="129" t="e">
        <f t="shared" si="7"/>
        <v>#REF!</v>
      </c>
    </row>
    <row r="13" spans="2:15">
      <c r="B13" s="101">
        <v>6</v>
      </c>
      <c r="C13" s="85" t="s">
        <v>226</v>
      </c>
      <c r="D13" s="127" t="e">
        <f>#REF!</f>
        <v>#REF!</v>
      </c>
      <c r="E13" s="128" t="e">
        <f>#REF!</f>
        <v>#REF!</v>
      </c>
      <c r="F13" s="129" t="e">
        <f t="shared" si="0"/>
        <v>#REF!</v>
      </c>
      <c r="G13" s="129" t="e">
        <f t="shared" si="1"/>
        <v>#REF!</v>
      </c>
      <c r="H13" s="128" t="e">
        <f>#REF!</f>
        <v>#REF!</v>
      </c>
      <c r="I13" s="129" t="e">
        <f t="shared" si="2"/>
        <v>#REF!</v>
      </c>
      <c r="J13" s="129" t="e">
        <f t="shared" si="3"/>
        <v>#REF!</v>
      </c>
      <c r="K13" s="129" t="e">
        <f t="shared" si="4"/>
        <v>#REF!</v>
      </c>
      <c r="L13" s="128" t="e">
        <f>#REF!</f>
        <v>#REF!</v>
      </c>
      <c r="M13" s="129" t="e">
        <f t="shared" si="5"/>
        <v>#REF!</v>
      </c>
      <c r="N13" s="129" t="e">
        <f t="shared" si="6"/>
        <v>#REF!</v>
      </c>
      <c r="O13" s="129" t="e">
        <f t="shared" si="7"/>
        <v>#REF!</v>
      </c>
    </row>
    <row r="14" spans="2:15">
      <c r="B14" s="101">
        <v>7</v>
      </c>
      <c r="C14" s="85" t="s">
        <v>227</v>
      </c>
      <c r="D14" s="127" t="e">
        <f>#REF!</f>
        <v>#REF!</v>
      </c>
      <c r="E14" s="128" t="e">
        <f>#REF!</f>
        <v>#REF!</v>
      </c>
      <c r="F14" s="129" t="e">
        <f t="shared" si="0"/>
        <v>#REF!</v>
      </c>
      <c r="G14" s="129" t="e">
        <f t="shared" si="1"/>
        <v>#REF!</v>
      </c>
      <c r="H14" s="128" t="e">
        <f>#REF!</f>
        <v>#REF!</v>
      </c>
      <c r="I14" s="129" t="e">
        <f t="shared" si="2"/>
        <v>#REF!</v>
      </c>
      <c r="J14" s="129" t="e">
        <f t="shared" si="3"/>
        <v>#REF!</v>
      </c>
      <c r="K14" s="129" t="e">
        <f t="shared" si="4"/>
        <v>#REF!</v>
      </c>
      <c r="L14" s="128" t="e">
        <f>#REF!</f>
        <v>#REF!</v>
      </c>
      <c r="M14" s="129" t="e">
        <f t="shared" si="5"/>
        <v>#REF!</v>
      </c>
      <c r="N14" s="129" t="e">
        <f t="shared" si="6"/>
        <v>#REF!</v>
      </c>
      <c r="O14" s="129" t="e">
        <f t="shared" si="7"/>
        <v>#REF!</v>
      </c>
    </row>
    <row r="15" spans="2:15">
      <c r="B15" s="101">
        <v>8</v>
      </c>
      <c r="C15" s="85" t="s">
        <v>264</v>
      </c>
      <c r="D15" s="127" t="e">
        <f>#REF!</f>
        <v>#REF!</v>
      </c>
      <c r="E15" s="128" t="e">
        <f>#REF!</f>
        <v>#REF!</v>
      </c>
      <c r="F15" s="129" t="e">
        <f t="shared" si="0"/>
        <v>#REF!</v>
      </c>
      <c r="G15" s="129" t="e">
        <f t="shared" si="1"/>
        <v>#REF!</v>
      </c>
      <c r="H15" s="128" t="e">
        <f>#REF!</f>
        <v>#REF!</v>
      </c>
      <c r="I15" s="129" t="e">
        <f t="shared" si="2"/>
        <v>#REF!</v>
      </c>
      <c r="J15" s="129" t="e">
        <f t="shared" si="3"/>
        <v>#REF!</v>
      </c>
      <c r="K15" s="129" t="e">
        <f t="shared" si="4"/>
        <v>#REF!</v>
      </c>
      <c r="L15" s="128" t="e">
        <f>#REF!</f>
        <v>#REF!</v>
      </c>
      <c r="M15" s="129" t="e">
        <f t="shared" si="5"/>
        <v>#REF!</v>
      </c>
      <c r="N15" s="129" t="e">
        <f t="shared" si="6"/>
        <v>#REF!</v>
      </c>
      <c r="O15" s="129" t="e">
        <f t="shared" si="7"/>
        <v>#REF!</v>
      </c>
    </row>
    <row r="16" spans="2:15">
      <c r="B16" s="101">
        <v>9</v>
      </c>
      <c r="C16" s="85" t="s">
        <v>231</v>
      </c>
      <c r="D16" s="127" t="e">
        <f>#REF!</f>
        <v>#REF!</v>
      </c>
      <c r="E16" s="128" t="e">
        <f>#REF!</f>
        <v>#REF!</v>
      </c>
      <c r="F16" s="129" t="e">
        <f t="shared" si="0"/>
        <v>#REF!</v>
      </c>
      <c r="G16" s="129" t="e">
        <f t="shared" si="1"/>
        <v>#REF!</v>
      </c>
      <c r="H16" s="128" t="e">
        <f>#REF!</f>
        <v>#REF!</v>
      </c>
      <c r="I16" s="129" t="e">
        <f t="shared" si="2"/>
        <v>#REF!</v>
      </c>
      <c r="J16" s="129" t="e">
        <f t="shared" si="3"/>
        <v>#REF!</v>
      </c>
      <c r="K16" s="129" t="e">
        <f t="shared" si="4"/>
        <v>#REF!</v>
      </c>
      <c r="L16" s="128" t="e">
        <f>#REF!</f>
        <v>#REF!</v>
      </c>
      <c r="M16" s="129" t="e">
        <f t="shared" si="5"/>
        <v>#REF!</v>
      </c>
      <c r="N16" s="129" t="e">
        <f t="shared" si="6"/>
        <v>#REF!</v>
      </c>
      <c r="O16" s="129" t="e">
        <f t="shared" si="7"/>
        <v>#REF!</v>
      </c>
    </row>
    <row r="17" spans="2:15">
      <c r="B17" s="101">
        <v>10</v>
      </c>
      <c r="C17" s="85" t="s">
        <v>233</v>
      </c>
      <c r="D17" s="127" t="e">
        <f>#REF!</f>
        <v>#REF!</v>
      </c>
      <c r="E17" s="128" t="e">
        <f>#REF!</f>
        <v>#REF!</v>
      </c>
      <c r="F17" s="129" t="e">
        <f t="shared" si="0"/>
        <v>#REF!</v>
      </c>
      <c r="G17" s="129" t="e">
        <f t="shared" si="1"/>
        <v>#REF!</v>
      </c>
      <c r="H17" s="128" t="e">
        <f>#REF!</f>
        <v>#REF!</v>
      </c>
      <c r="I17" s="129" t="e">
        <f t="shared" si="2"/>
        <v>#REF!</v>
      </c>
      <c r="J17" s="129" t="e">
        <f t="shared" si="3"/>
        <v>#REF!</v>
      </c>
      <c r="K17" s="129" t="e">
        <f t="shared" si="4"/>
        <v>#REF!</v>
      </c>
      <c r="L17" s="128" t="e">
        <f>#REF!</f>
        <v>#REF!</v>
      </c>
      <c r="M17" s="129" t="e">
        <f t="shared" si="5"/>
        <v>#REF!</v>
      </c>
      <c r="N17" s="129" t="e">
        <f t="shared" si="6"/>
        <v>#REF!</v>
      </c>
      <c r="O17" s="129" t="e">
        <f t="shared" si="7"/>
        <v>#REF!</v>
      </c>
    </row>
    <row r="18" spans="2:15">
      <c r="B18" s="101">
        <v>11</v>
      </c>
      <c r="C18" s="85" t="s">
        <v>105</v>
      </c>
      <c r="D18" s="127" t="e">
        <f>#REF!</f>
        <v>#REF!</v>
      </c>
      <c r="E18" s="128" t="e">
        <f>#REF!</f>
        <v>#REF!</v>
      </c>
      <c r="F18" s="129" t="e">
        <f t="shared" si="0"/>
        <v>#REF!</v>
      </c>
      <c r="G18" s="129" t="e">
        <f t="shared" si="1"/>
        <v>#REF!</v>
      </c>
      <c r="H18" s="128" t="e">
        <f>#REF!</f>
        <v>#REF!</v>
      </c>
      <c r="I18" s="129" t="e">
        <f t="shared" si="2"/>
        <v>#REF!</v>
      </c>
      <c r="J18" s="129" t="e">
        <f t="shared" si="3"/>
        <v>#REF!</v>
      </c>
      <c r="K18" s="129" t="e">
        <f t="shared" si="4"/>
        <v>#REF!</v>
      </c>
      <c r="L18" s="128" t="e">
        <f>#REF!</f>
        <v>#REF!</v>
      </c>
      <c r="M18" s="129" t="e">
        <f t="shared" si="5"/>
        <v>#REF!</v>
      </c>
      <c r="N18" s="129" t="e">
        <f t="shared" si="6"/>
        <v>#REF!</v>
      </c>
      <c r="O18" s="129" t="e">
        <f t="shared" si="7"/>
        <v>#REF!</v>
      </c>
    </row>
    <row r="19" spans="2:15">
      <c r="B19" s="101">
        <v>12</v>
      </c>
      <c r="C19" s="85" t="s">
        <v>105</v>
      </c>
      <c r="D19" s="127" t="e">
        <f>#REF!</f>
        <v>#REF!</v>
      </c>
      <c r="E19" s="128" t="e">
        <f>#REF!</f>
        <v>#REF!</v>
      </c>
      <c r="F19" s="129" t="e">
        <f t="shared" si="0"/>
        <v>#REF!</v>
      </c>
      <c r="G19" s="129" t="e">
        <f t="shared" si="1"/>
        <v>#REF!</v>
      </c>
      <c r="H19" s="128" t="e">
        <f>#REF!</f>
        <v>#REF!</v>
      </c>
      <c r="I19" s="129" t="e">
        <f t="shared" si="2"/>
        <v>#REF!</v>
      </c>
      <c r="J19" s="129" t="e">
        <f t="shared" si="3"/>
        <v>#REF!</v>
      </c>
      <c r="K19" s="129" t="e">
        <f t="shared" si="4"/>
        <v>#REF!</v>
      </c>
      <c r="L19" s="128" t="e">
        <f>#REF!</f>
        <v>#REF!</v>
      </c>
      <c r="M19" s="129" t="e">
        <f t="shared" si="5"/>
        <v>#REF!</v>
      </c>
      <c r="N19" s="129" t="e">
        <f t="shared" si="6"/>
        <v>#REF!</v>
      </c>
      <c r="O19" s="129" t="e">
        <f t="shared" si="7"/>
        <v>#REF!</v>
      </c>
    </row>
    <row r="20" spans="2:15">
      <c r="B20" s="101">
        <v>13</v>
      </c>
      <c r="C20" s="85" t="s">
        <v>105</v>
      </c>
      <c r="D20" s="127" t="e">
        <f>#REF!</f>
        <v>#REF!</v>
      </c>
      <c r="E20" s="128" t="e">
        <f>#REF!</f>
        <v>#REF!</v>
      </c>
      <c r="F20" s="129" t="e">
        <f t="shared" si="0"/>
        <v>#REF!</v>
      </c>
      <c r="G20" s="129" t="e">
        <f t="shared" si="1"/>
        <v>#REF!</v>
      </c>
      <c r="H20" s="128" t="e">
        <f>#REF!</f>
        <v>#REF!</v>
      </c>
      <c r="I20" s="129" t="e">
        <f t="shared" si="2"/>
        <v>#REF!</v>
      </c>
      <c r="J20" s="129" t="e">
        <f t="shared" si="3"/>
        <v>#REF!</v>
      </c>
      <c r="K20" s="129" t="e">
        <f t="shared" si="4"/>
        <v>#REF!</v>
      </c>
      <c r="L20" s="128" t="e">
        <f>#REF!</f>
        <v>#REF!</v>
      </c>
      <c r="M20" s="129" t="e">
        <f t="shared" si="5"/>
        <v>#REF!</v>
      </c>
      <c r="N20" s="129" t="e">
        <f t="shared" si="6"/>
        <v>#REF!</v>
      </c>
      <c r="O20" s="129" t="e">
        <f t="shared" si="7"/>
        <v>#REF!</v>
      </c>
    </row>
    <row r="21" spans="2:15">
      <c r="B21" s="101">
        <v>14</v>
      </c>
      <c r="C21" s="119" t="s">
        <v>26</v>
      </c>
      <c r="D21" s="130"/>
      <c r="E21" s="130" t="e">
        <f t="shared" ref="E21:O21" si="8">SUM(E8:E20)</f>
        <v>#REF!</v>
      </c>
      <c r="F21" s="130" t="e">
        <f t="shared" si="8"/>
        <v>#REF!</v>
      </c>
      <c r="G21" s="130" t="e">
        <f t="shared" si="8"/>
        <v>#REF!</v>
      </c>
      <c r="H21" s="130" t="e">
        <f t="shared" si="8"/>
        <v>#REF!</v>
      </c>
      <c r="I21" s="130" t="e">
        <f t="shared" si="8"/>
        <v>#REF!</v>
      </c>
      <c r="J21" s="130" t="e">
        <f t="shared" si="8"/>
        <v>#REF!</v>
      </c>
      <c r="K21" s="130" t="e">
        <f t="shared" si="8"/>
        <v>#REF!</v>
      </c>
      <c r="L21" s="130" t="e">
        <f t="shared" si="8"/>
        <v>#REF!</v>
      </c>
      <c r="M21" s="130" t="e">
        <f t="shared" si="8"/>
        <v>#REF!</v>
      </c>
      <c r="N21" s="130" t="e">
        <f t="shared" si="8"/>
        <v>#REF!</v>
      </c>
      <c r="O21" s="130" t="e">
        <f t="shared" si="8"/>
        <v>#REF!</v>
      </c>
    </row>
    <row r="22" spans="2:15"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</row>
    <row r="23" spans="2:15"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</row>
    <row r="24" spans="2:15" ht="15">
      <c r="B24" s="80" t="s">
        <v>265</v>
      </c>
      <c r="C24" s="123" t="s">
        <v>266</v>
      </c>
      <c r="D24" s="124" t="s">
        <v>239</v>
      </c>
      <c r="E24" s="125">
        <f>E3</f>
        <v>2023</v>
      </c>
      <c r="F24" s="124"/>
      <c r="G24" s="124"/>
      <c r="H24" s="124" t="s">
        <v>240</v>
      </c>
      <c r="I24" s="124"/>
      <c r="J24" s="125">
        <f>E24+1</f>
        <v>2024</v>
      </c>
      <c r="K24" s="124"/>
      <c r="L24" s="124" t="s">
        <v>241</v>
      </c>
      <c r="M24" s="124"/>
      <c r="N24" s="125">
        <f>J24+1</f>
        <v>2025</v>
      </c>
      <c r="O24" s="29"/>
    </row>
    <row r="25" spans="2:15">
      <c r="B25" s="85"/>
      <c r="D25" s="101" t="s">
        <v>116</v>
      </c>
      <c r="E25" s="101" t="s">
        <v>242</v>
      </c>
      <c r="F25" s="101" t="s">
        <v>116</v>
      </c>
      <c r="G25" s="101" t="s">
        <v>243</v>
      </c>
      <c r="H25" s="101" t="s">
        <v>244</v>
      </c>
      <c r="I25" s="101" t="s">
        <v>37</v>
      </c>
      <c r="J25" s="101" t="s">
        <v>116</v>
      </c>
      <c r="K25" s="101" t="s">
        <v>37</v>
      </c>
      <c r="L25" s="101" t="s">
        <v>244</v>
      </c>
      <c r="M25" s="101" t="s">
        <v>37</v>
      </c>
      <c r="N25" s="101" t="s">
        <v>116</v>
      </c>
      <c r="O25" s="101" t="s">
        <v>37</v>
      </c>
    </row>
    <row r="26" spans="2:15">
      <c r="B26" s="101" t="s">
        <v>197</v>
      </c>
      <c r="C26" s="85"/>
      <c r="D26" s="101" t="s">
        <v>245</v>
      </c>
      <c r="E26" s="101" t="s">
        <v>246</v>
      </c>
      <c r="F26" s="101"/>
      <c r="G26" s="101" t="s">
        <v>247</v>
      </c>
      <c r="H26" s="101"/>
      <c r="I26" s="101" t="s">
        <v>248</v>
      </c>
      <c r="J26" s="101"/>
      <c r="K26" s="101" t="s">
        <v>249</v>
      </c>
      <c r="L26" s="101"/>
      <c r="M26" s="101" t="s">
        <v>248</v>
      </c>
      <c r="N26" s="101"/>
      <c r="O26" s="101" t="s">
        <v>249</v>
      </c>
    </row>
    <row r="27" spans="2:15">
      <c r="B27" s="101"/>
      <c r="C27" s="101" t="s">
        <v>250</v>
      </c>
      <c r="D27" s="101" t="s">
        <v>251</v>
      </c>
      <c r="E27" s="101" t="s">
        <v>252</v>
      </c>
      <c r="F27" s="101" t="s">
        <v>253</v>
      </c>
      <c r="G27" s="101" t="s">
        <v>254</v>
      </c>
      <c r="H27" s="101" t="s">
        <v>255</v>
      </c>
      <c r="I27" s="101" t="s">
        <v>256</v>
      </c>
      <c r="J27" s="101" t="s">
        <v>257</v>
      </c>
      <c r="K27" s="101" t="s">
        <v>258</v>
      </c>
      <c r="L27" s="101" t="s">
        <v>259</v>
      </c>
      <c r="M27" s="101" t="s">
        <v>260</v>
      </c>
      <c r="N27" s="101" t="s">
        <v>261</v>
      </c>
      <c r="O27" s="101" t="s">
        <v>262</v>
      </c>
    </row>
    <row r="28" spans="2:15">
      <c r="B28" s="101" t="s">
        <v>190</v>
      </c>
      <c r="C28" s="101" t="s">
        <v>263</v>
      </c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</row>
    <row r="29" spans="2:15">
      <c r="B29" s="101">
        <v>1</v>
      </c>
      <c r="C29" s="85" t="s">
        <v>220</v>
      </c>
      <c r="D29" s="127">
        <v>0</v>
      </c>
      <c r="E29" s="128" t="e">
        <f>#REF!</f>
        <v>#REF!</v>
      </c>
      <c r="F29" s="129" t="e">
        <f>D29*E29</f>
        <v>#REF!</v>
      </c>
      <c r="G29" s="129" t="e">
        <f>E29-F29</f>
        <v>#REF!</v>
      </c>
      <c r="H29" s="128" t="e">
        <f>#REF!</f>
        <v>#REF!</v>
      </c>
      <c r="I29" s="129" t="e">
        <f>E29+H29</f>
        <v>#REF!</v>
      </c>
      <c r="J29" s="129" t="e">
        <f>I29*D29</f>
        <v>#REF!</v>
      </c>
      <c r="K29" s="129" t="e">
        <f>G29+H29-J29</f>
        <v>#REF!</v>
      </c>
      <c r="L29" s="128" t="e">
        <f>#REF!</f>
        <v>#REF!</v>
      </c>
      <c r="M29" s="129" t="e">
        <f>I29+L29</f>
        <v>#REF!</v>
      </c>
      <c r="N29" s="129" t="e">
        <f>M29*D29</f>
        <v>#REF!</v>
      </c>
      <c r="O29" s="129" t="e">
        <f>K29+L29-N29</f>
        <v>#REF!</v>
      </c>
    </row>
    <row r="30" spans="2:15">
      <c r="B30" s="101">
        <v>2</v>
      </c>
      <c r="C30" s="85" t="s">
        <v>221</v>
      </c>
      <c r="D30" s="127">
        <v>0.04</v>
      </c>
      <c r="E30" s="128" t="e">
        <f>#REF!</f>
        <v>#REF!</v>
      </c>
      <c r="F30" s="129" t="e">
        <f t="shared" ref="F30:F41" si="9">D30*E30</f>
        <v>#REF!</v>
      </c>
      <c r="G30" s="129" t="e">
        <f t="shared" ref="G30:G41" si="10">E30-F30</f>
        <v>#REF!</v>
      </c>
      <c r="H30" s="128" t="e">
        <f>#REF!</f>
        <v>#REF!</v>
      </c>
      <c r="I30" s="129" t="e">
        <f t="shared" ref="I30:I41" si="11">E30+H30</f>
        <v>#REF!</v>
      </c>
      <c r="J30" s="129" t="e">
        <f t="shared" ref="J30:J41" si="12">I30*D30</f>
        <v>#REF!</v>
      </c>
      <c r="K30" s="129" t="e">
        <f t="shared" ref="K30:K41" si="13">G30+H30-J30</f>
        <v>#REF!</v>
      </c>
      <c r="L30" s="128" t="e">
        <f>#REF!</f>
        <v>#REF!</v>
      </c>
      <c r="M30" s="129" t="e">
        <f t="shared" ref="M30:M41" si="14">I30+L30</f>
        <v>#REF!</v>
      </c>
      <c r="N30" s="129" t="e">
        <f t="shared" ref="N30:N41" si="15">M30*D30</f>
        <v>#REF!</v>
      </c>
      <c r="O30" s="129" t="e">
        <f t="shared" ref="O30:O41" si="16">K30+L30-N30</f>
        <v>#REF!</v>
      </c>
    </row>
    <row r="31" spans="2:15">
      <c r="B31" s="101">
        <v>3</v>
      </c>
      <c r="C31" s="85" t="s">
        <v>222</v>
      </c>
      <c r="D31" s="127">
        <v>0.1</v>
      </c>
      <c r="E31" s="128" t="e">
        <f>#REF!</f>
        <v>#REF!</v>
      </c>
      <c r="F31" s="129" t="e">
        <f t="shared" si="9"/>
        <v>#REF!</v>
      </c>
      <c r="G31" s="129" t="e">
        <f t="shared" si="10"/>
        <v>#REF!</v>
      </c>
      <c r="H31" s="128" t="e">
        <f>#REF!</f>
        <v>#REF!</v>
      </c>
      <c r="I31" s="129" t="e">
        <f t="shared" si="11"/>
        <v>#REF!</v>
      </c>
      <c r="J31" s="129" t="e">
        <f t="shared" si="12"/>
        <v>#REF!</v>
      </c>
      <c r="K31" s="129" t="e">
        <f t="shared" si="13"/>
        <v>#REF!</v>
      </c>
      <c r="L31" s="128" t="e">
        <f>#REF!</f>
        <v>#REF!</v>
      </c>
      <c r="M31" s="129" t="e">
        <f t="shared" si="14"/>
        <v>#REF!</v>
      </c>
      <c r="N31" s="129" t="e">
        <f t="shared" si="15"/>
        <v>#REF!</v>
      </c>
      <c r="O31" s="129" t="e">
        <f t="shared" si="16"/>
        <v>#REF!</v>
      </c>
    </row>
    <row r="32" spans="2:15">
      <c r="B32" s="101">
        <v>4</v>
      </c>
      <c r="C32" s="365" t="s">
        <v>223</v>
      </c>
      <c r="D32" s="127">
        <v>0.1</v>
      </c>
      <c r="E32" s="128" t="e">
        <f>#REF!</f>
        <v>#REF!</v>
      </c>
      <c r="F32" s="129" t="e">
        <f t="shared" si="9"/>
        <v>#REF!</v>
      </c>
      <c r="G32" s="129" t="e">
        <f t="shared" si="10"/>
        <v>#REF!</v>
      </c>
      <c r="H32" s="128" t="e">
        <f>#REF!</f>
        <v>#REF!</v>
      </c>
      <c r="I32" s="129" t="e">
        <f t="shared" si="11"/>
        <v>#REF!</v>
      </c>
      <c r="J32" s="129" t="e">
        <f t="shared" si="12"/>
        <v>#REF!</v>
      </c>
      <c r="K32" s="129" t="e">
        <f t="shared" si="13"/>
        <v>#REF!</v>
      </c>
      <c r="L32" s="128" t="e">
        <f>#REF!</f>
        <v>#REF!</v>
      </c>
      <c r="M32" s="129" t="e">
        <f t="shared" si="14"/>
        <v>#REF!</v>
      </c>
      <c r="N32" s="129" t="e">
        <f t="shared" si="15"/>
        <v>#REF!</v>
      </c>
      <c r="O32" s="129" t="e">
        <f t="shared" si="16"/>
        <v>#REF!</v>
      </c>
    </row>
    <row r="33" spans="2:15">
      <c r="B33" s="101">
        <v>5</v>
      </c>
      <c r="C33" s="85" t="s">
        <v>225</v>
      </c>
      <c r="D33" s="127">
        <v>0.2</v>
      </c>
      <c r="E33" s="128" t="e">
        <f>#REF!</f>
        <v>#REF!</v>
      </c>
      <c r="F33" s="129" t="e">
        <f t="shared" si="9"/>
        <v>#REF!</v>
      </c>
      <c r="G33" s="129" t="e">
        <f t="shared" si="10"/>
        <v>#REF!</v>
      </c>
      <c r="H33" s="128" t="e">
        <f>#REF!</f>
        <v>#REF!</v>
      </c>
      <c r="I33" s="129" t="e">
        <f t="shared" si="11"/>
        <v>#REF!</v>
      </c>
      <c r="J33" s="129" t="e">
        <f t="shared" si="12"/>
        <v>#REF!</v>
      </c>
      <c r="K33" s="129" t="e">
        <f t="shared" si="13"/>
        <v>#REF!</v>
      </c>
      <c r="L33" s="128" t="e">
        <f>#REF!</f>
        <v>#REF!</v>
      </c>
      <c r="M33" s="129" t="e">
        <f t="shared" si="14"/>
        <v>#REF!</v>
      </c>
      <c r="N33" s="129" t="e">
        <f t="shared" si="15"/>
        <v>#REF!</v>
      </c>
      <c r="O33" s="129" t="e">
        <f t="shared" si="16"/>
        <v>#REF!</v>
      </c>
    </row>
    <row r="34" spans="2:15">
      <c r="B34" s="101">
        <v>6</v>
      </c>
      <c r="C34" s="85" t="s">
        <v>226</v>
      </c>
      <c r="D34" s="127">
        <v>0.5</v>
      </c>
      <c r="E34" s="128" t="e">
        <f>#REF!</f>
        <v>#REF!</v>
      </c>
      <c r="F34" s="129" t="e">
        <f t="shared" si="9"/>
        <v>#REF!</v>
      </c>
      <c r="G34" s="129" t="e">
        <f t="shared" si="10"/>
        <v>#REF!</v>
      </c>
      <c r="H34" s="128" t="e">
        <f>#REF!</f>
        <v>#REF!</v>
      </c>
      <c r="I34" s="129" t="e">
        <f t="shared" si="11"/>
        <v>#REF!</v>
      </c>
      <c r="J34" s="129" t="e">
        <f t="shared" si="12"/>
        <v>#REF!</v>
      </c>
      <c r="K34" s="129" t="e">
        <f t="shared" si="13"/>
        <v>#REF!</v>
      </c>
      <c r="L34" s="128" t="e">
        <f>#REF!</f>
        <v>#REF!</v>
      </c>
      <c r="M34" s="129" t="e">
        <f t="shared" si="14"/>
        <v>#REF!</v>
      </c>
      <c r="N34" s="129" t="e">
        <f t="shared" si="15"/>
        <v>#REF!</v>
      </c>
      <c r="O34" s="129" t="e">
        <f t="shared" si="16"/>
        <v>#REF!</v>
      </c>
    </row>
    <row r="35" spans="2:15">
      <c r="B35" s="101">
        <v>7</v>
      </c>
      <c r="C35" s="85" t="s">
        <v>227</v>
      </c>
      <c r="D35" s="127">
        <v>0.5</v>
      </c>
      <c r="E35" s="128" t="e">
        <f>#REF!</f>
        <v>#REF!</v>
      </c>
      <c r="F35" s="129" t="e">
        <f t="shared" si="9"/>
        <v>#REF!</v>
      </c>
      <c r="G35" s="129" t="e">
        <f t="shared" si="10"/>
        <v>#REF!</v>
      </c>
      <c r="H35" s="128" t="e">
        <f>#REF!</f>
        <v>#REF!</v>
      </c>
      <c r="I35" s="129" t="e">
        <f t="shared" si="11"/>
        <v>#REF!</v>
      </c>
      <c r="J35" s="129" t="e">
        <f t="shared" si="12"/>
        <v>#REF!</v>
      </c>
      <c r="K35" s="129" t="e">
        <f t="shared" si="13"/>
        <v>#REF!</v>
      </c>
      <c r="L35" s="128" t="e">
        <f>#REF!</f>
        <v>#REF!</v>
      </c>
      <c r="M35" s="129" t="e">
        <f t="shared" si="14"/>
        <v>#REF!</v>
      </c>
      <c r="N35" s="129" t="e">
        <f t="shared" si="15"/>
        <v>#REF!</v>
      </c>
      <c r="O35" s="129" t="e">
        <f t="shared" si="16"/>
        <v>#REF!</v>
      </c>
    </row>
    <row r="36" spans="2:15">
      <c r="B36" s="101">
        <v>8</v>
      </c>
      <c r="C36" s="85" t="s">
        <v>264</v>
      </c>
      <c r="D36" s="127">
        <v>0.2</v>
      </c>
      <c r="E36" s="128" t="e">
        <f>#REF!</f>
        <v>#REF!</v>
      </c>
      <c r="F36" s="129" t="e">
        <f t="shared" si="9"/>
        <v>#REF!</v>
      </c>
      <c r="G36" s="129" t="e">
        <f t="shared" si="10"/>
        <v>#REF!</v>
      </c>
      <c r="H36" s="128" t="e">
        <f>#REF!</f>
        <v>#REF!</v>
      </c>
      <c r="I36" s="129" t="e">
        <f t="shared" si="11"/>
        <v>#REF!</v>
      </c>
      <c r="J36" s="129" t="e">
        <f t="shared" si="12"/>
        <v>#REF!</v>
      </c>
      <c r="K36" s="129" t="e">
        <f t="shared" si="13"/>
        <v>#REF!</v>
      </c>
      <c r="L36" s="128" t="e">
        <f>#REF!</f>
        <v>#REF!</v>
      </c>
      <c r="M36" s="129" t="e">
        <f t="shared" si="14"/>
        <v>#REF!</v>
      </c>
      <c r="N36" s="129" t="e">
        <f t="shared" si="15"/>
        <v>#REF!</v>
      </c>
      <c r="O36" s="129" t="e">
        <f t="shared" si="16"/>
        <v>#REF!</v>
      </c>
    </row>
    <row r="37" spans="2:15">
      <c r="B37" s="101">
        <v>9</v>
      </c>
      <c r="C37" s="85" t="s">
        <v>231</v>
      </c>
      <c r="D37" s="127">
        <v>0.25</v>
      </c>
      <c r="E37" s="128" t="e">
        <f>#REF!</f>
        <v>#REF!</v>
      </c>
      <c r="F37" s="129" t="e">
        <f t="shared" si="9"/>
        <v>#REF!</v>
      </c>
      <c r="G37" s="129" t="e">
        <f t="shared" si="10"/>
        <v>#REF!</v>
      </c>
      <c r="H37" s="128" t="e">
        <f>#REF!</f>
        <v>#REF!</v>
      </c>
      <c r="I37" s="129" t="e">
        <f t="shared" si="11"/>
        <v>#REF!</v>
      </c>
      <c r="J37" s="129" t="e">
        <f t="shared" si="12"/>
        <v>#REF!</v>
      </c>
      <c r="K37" s="129" t="e">
        <f t="shared" si="13"/>
        <v>#REF!</v>
      </c>
      <c r="L37" s="128" t="e">
        <f>#REF!</f>
        <v>#REF!</v>
      </c>
      <c r="M37" s="129" t="e">
        <f t="shared" si="14"/>
        <v>#REF!</v>
      </c>
      <c r="N37" s="129" t="e">
        <f t="shared" si="15"/>
        <v>#REF!</v>
      </c>
      <c r="O37" s="129" t="e">
        <f t="shared" si="16"/>
        <v>#REF!</v>
      </c>
    </row>
    <row r="38" spans="2:15">
      <c r="B38" s="101">
        <v>10</v>
      </c>
      <c r="C38" s="85" t="s">
        <v>233</v>
      </c>
      <c r="D38" s="127">
        <v>0.5</v>
      </c>
      <c r="E38" s="128" t="e">
        <f>#REF!</f>
        <v>#REF!</v>
      </c>
      <c r="F38" s="129" t="e">
        <f t="shared" si="9"/>
        <v>#REF!</v>
      </c>
      <c r="G38" s="129" t="e">
        <f t="shared" si="10"/>
        <v>#REF!</v>
      </c>
      <c r="H38" s="128" t="e">
        <f>#REF!</f>
        <v>#REF!</v>
      </c>
      <c r="I38" s="129" t="e">
        <f t="shared" si="11"/>
        <v>#REF!</v>
      </c>
      <c r="J38" s="129" t="e">
        <f t="shared" si="12"/>
        <v>#REF!</v>
      </c>
      <c r="K38" s="129" t="e">
        <f t="shared" si="13"/>
        <v>#REF!</v>
      </c>
      <c r="L38" s="128" t="e">
        <f>#REF!</f>
        <v>#REF!</v>
      </c>
      <c r="M38" s="129" t="e">
        <f t="shared" si="14"/>
        <v>#REF!</v>
      </c>
      <c r="N38" s="129" t="e">
        <f t="shared" si="15"/>
        <v>#REF!</v>
      </c>
      <c r="O38" s="129" t="e">
        <f t="shared" si="16"/>
        <v>#REF!</v>
      </c>
    </row>
    <row r="39" spans="2:15">
      <c r="B39" s="101">
        <v>11</v>
      </c>
      <c r="C39" s="85" t="s">
        <v>105</v>
      </c>
      <c r="D39" s="127">
        <v>0</v>
      </c>
      <c r="E39" s="128" t="e">
        <f>#REF!</f>
        <v>#REF!</v>
      </c>
      <c r="F39" s="129" t="e">
        <f t="shared" si="9"/>
        <v>#REF!</v>
      </c>
      <c r="G39" s="129" t="e">
        <f t="shared" si="10"/>
        <v>#REF!</v>
      </c>
      <c r="H39" s="128" t="e">
        <f>#REF!</f>
        <v>#REF!</v>
      </c>
      <c r="I39" s="129" t="e">
        <f t="shared" si="11"/>
        <v>#REF!</v>
      </c>
      <c r="J39" s="129" t="e">
        <f t="shared" si="12"/>
        <v>#REF!</v>
      </c>
      <c r="K39" s="129" t="e">
        <f t="shared" si="13"/>
        <v>#REF!</v>
      </c>
      <c r="L39" s="128" t="e">
        <f>#REF!</f>
        <v>#REF!</v>
      </c>
      <c r="M39" s="129" t="e">
        <f t="shared" si="14"/>
        <v>#REF!</v>
      </c>
      <c r="N39" s="129" t="e">
        <f t="shared" si="15"/>
        <v>#REF!</v>
      </c>
      <c r="O39" s="129" t="e">
        <f t="shared" si="16"/>
        <v>#REF!</v>
      </c>
    </row>
    <row r="40" spans="2:15">
      <c r="B40" s="101">
        <v>12</v>
      </c>
      <c r="C40" s="85" t="s">
        <v>105</v>
      </c>
      <c r="D40" s="127">
        <v>0</v>
      </c>
      <c r="E40" s="128" t="e">
        <f>#REF!</f>
        <v>#REF!</v>
      </c>
      <c r="F40" s="129" t="e">
        <f t="shared" si="9"/>
        <v>#REF!</v>
      </c>
      <c r="G40" s="129" t="e">
        <f t="shared" si="10"/>
        <v>#REF!</v>
      </c>
      <c r="H40" s="128" t="e">
        <f>#REF!</f>
        <v>#REF!</v>
      </c>
      <c r="I40" s="129" t="e">
        <f t="shared" si="11"/>
        <v>#REF!</v>
      </c>
      <c r="J40" s="129" t="e">
        <f t="shared" si="12"/>
        <v>#REF!</v>
      </c>
      <c r="K40" s="129" t="e">
        <f t="shared" si="13"/>
        <v>#REF!</v>
      </c>
      <c r="L40" s="128" t="e">
        <f>#REF!</f>
        <v>#REF!</v>
      </c>
      <c r="M40" s="129" t="e">
        <f t="shared" si="14"/>
        <v>#REF!</v>
      </c>
      <c r="N40" s="129" t="e">
        <f t="shared" si="15"/>
        <v>#REF!</v>
      </c>
      <c r="O40" s="129" t="e">
        <f t="shared" si="16"/>
        <v>#REF!</v>
      </c>
    </row>
    <row r="41" spans="2:15">
      <c r="B41" s="101">
        <v>13</v>
      </c>
      <c r="C41" s="85" t="s">
        <v>105</v>
      </c>
      <c r="D41" s="127">
        <v>0</v>
      </c>
      <c r="E41" s="128" t="e">
        <f>#REF!</f>
        <v>#REF!</v>
      </c>
      <c r="F41" s="129" t="e">
        <f t="shared" si="9"/>
        <v>#REF!</v>
      </c>
      <c r="G41" s="129" t="e">
        <f t="shared" si="10"/>
        <v>#REF!</v>
      </c>
      <c r="H41" s="128" t="e">
        <f>#REF!</f>
        <v>#REF!</v>
      </c>
      <c r="I41" s="129" t="e">
        <f t="shared" si="11"/>
        <v>#REF!</v>
      </c>
      <c r="J41" s="129" t="e">
        <f t="shared" si="12"/>
        <v>#REF!</v>
      </c>
      <c r="K41" s="129" t="e">
        <f t="shared" si="13"/>
        <v>#REF!</v>
      </c>
      <c r="L41" s="128" t="e">
        <f>#REF!</f>
        <v>#REF!</v>
      </c>
      <c r="M41" s="129" t="e">
        <f t="shared" si="14"/>
        <v>#REF!</v>
      </c>
      <c r="N41" s="129" t="e">
        <f t="shared" si="15"/>
        <v>#REF!</v>
      </c>
      <c r="O41" s="129" t="e">
        <f t="shared" si="16"/>
        <v>#REF!</v>
      </c>
    </row>
    <row r="42" spans="2:15">
      <c r="B42" s="101">
        <v>14</v>
      </c>
      <c r="C42" s="119" t="s">
        <v>26</v>
      </c>
      <c r="D42" s="130"/>
      <c r="E42" s="130" t="e">
        <f t="shared" ref="E42:O42" si="17">SUM(E29:E41)</f>
        <v>#REF!</v>
      </c>
      <c r="F42" s="130" t="e">
        <f t="shared" si="17"/>
        <v>#REF!</v>
      </c>
      <c r="G42" s="130" t="e">
        <f t="shared" si="17"/>
        <v>#REF!</v>
      </c>
      <c r="H42" s="130" t="e">
        <f t="shared" si="17"/>
        <v>#REF!</v>
      </c>
      <c r="I42" s="130" t="e">
        <f t="shared" si="17"/>
        <v>#REF!</v>
      </c>
      <c r="J42" s="130" t="e">
        <f t="shared" si="17"/>
        <v>#REF!</v>
      </c>
      <c r="K42" s="130" t="e">
        <f t="shared" si="17"/>
        <v>#REF!</v>
      </c>
      <c r="L42" s="130" t="e">
        <f t="shared" si="17"/>
        <v>#REF!</v>
      </c>
      <c r="M42" s="130" t="e">
        <f t="shared" si="17"/>
        <v>#REF!</v>
      </c>
      <c r="N42" s="130" t="e">
        <f t="shared" si="17"/>
        <v>#REF!</v>
      </c>
      <c r="O42" s="130" t="e">
        <f t="shared" si="17"/>
        <v>#REF!</v>
      </c>
    </row>
    <row r="43" spans="2:15"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</row>
    <row r="44" spans="2:15"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</row>
    <row r="45" spans="2:15"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</row>
    <row r="46" spans="2:15" ht="15">
      <c r="B46" s="80" t="s">
        <v>267</v>
      </c>
      <c r="C46" s="123" t="s">
        <v>268</v>
      </c>
      <c r="D46" s="124" t="s">
        <v>239</v>
      </c>
      <c r="E46" s="125">
        <f>E24</f>
        <v>2023</v>
      </c>
      <c r="F46" s="124"/>
      <c r="G46" s="124"/>
      <c r="H46" s="124" t="s">
        <v>240</v>
      </c>
      <c r="I46" s="124"/>
      <c r="J46" s="125">
        <f>E46+1</f>
        <v>2024</v>
      </c>
      <c r="K46" s="124"/>
      <c r="L46" s="124" t="s">
        <v>241</v>
      </c>
      <c r="M46" s="124"/>
      <c r="N46" s="125">
        <f>J46+1</f>
        <v>2025</v>
      </c>
      <c r="O46" s="29"/>
    </row>
    <row r="47" spans="2:15" ht="15">
      <c r="B47" s="85"/>
      <c r="C47" s="123" t="s">
        <v>269</v>
      </c>
      <c r="D47" s="101" t="s">
        <v>116</v>
      </c>
      <c r="E47" s="101" t="s">
        <v>242</v>
      </c>
      <c r="F47" s="101" t="s">
        <v>116</v>
      </c>
      <c r="G47" s="101" t="s">
        <v>243</v>
      </c>
      <c r="H47" s="101" t="s">
        <v>244</v>
      </c>
      <c r="I47" s="101" t="s">
        <v>37</v>
      </c>
      <c r="J47" s="101" t="s">
        <v>116</v>
      </c>
      <c r="K47" s="101" t="s">
        <v>37</v>
      </c>
      <c r="L47" s="101" t="s">
        <v>244</v>
      </c>
      <c r="M47" s="101" t="s">
        <v>37</v>
      </c>
      <c r="N47" s="101" t="s">
        <v>116</v>
      </c>
      <c r="O47" s="101" t="s">
        <v>37</v>
      </c>
    </row>
    <row r="48" spans="2:15">
      <c r="B48" s="101" t="s">
        <v>197</v>
      </c>
      <c r="C48" s="85"/>
      <c r="D48" s="101" t="s">
        <v>245</v>
      </c>
      <c r="E48" s="101" t="s">
        <v>246</v>
      </c>
      <c r="F48" s="101"/>
      <c r="G48" s="101" t="s">
        <v>247</v>
      </c>
      <c r="H48" s="101"/>
      <c r="I48" s="101" t="s">
        <v>248</v>
      </c>
      <c r="J48" s="101"/>
      <c r="K48" s="101" t="s">
        <v>249</v>
      </c>
      <c r="L48" s="101"/>
      <c r="M48" s="101" t="s">
        <v>248</v>
      </c>
      <c r="N48" s="101"/>
      <c r="O48" s="101" t="s">
        <v>249</v>
      </c>
    </row>
    <row r="49" spans="2:15">
      <c r="B49" s="101"/>
      <c r="C49" s="101" t="s">
        <v>250</v>
      </c>
      <c r="D49" s="101" t="s">
        <v>251</v>
      </c>
      <c r="E49" s="101" t="s">
        <v>252</v>
      </c>
      <c r="F49" s="101" t="s">
        <v>253</v>
      </c>
      <c r="G49" s="101" t="s">
        <v>254</v>
      </c>
      <c r="H49" s="101" t="s">
        <v>255</v>
      </c>
      <c r="I49" s="101" t="s">
        <v>256</v>
      </c>
      <c r="J49" s="101" t="s">
        <v>257</v>
      </c>
      <c r="K49" s="101" t="s">
        <v>258</v>
      </c>
      <c r="L49" s="101" t="s">
        <v>259</v>
      </c>
      <c r="M49" s="101" t="s">
        <v>260</v>
      </c>
      <c r="N49" s="101" t="s">
        <v>261</v>
      </c>
      <c r="O49" s="101" t="s">
        <v>262</v>
      </c>
    </row>
    <row r="50" spans="2:15">
      <c r="B50" s="101" t="s">
        <v>190</v>
      </c>
      <c r="C50" s="101" t="s">
        <v>263</v>
      </c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</row>
    <row r="51" spans="2:15">
      <c r="B51" s="101">
        <v>1</v>
      </c>
      <c r="C51" s="85" t="s">
        <v>220</v>
      </c>
      <c r="D51" s="127">
        <v>0</v>
      </c>
      <c r="E51" s="128" t="e">
        <f>#REF!</f>
        <v>#REF!</v>
      </c>
      <c r="F51" s="129" t="e">
        <f>D51*E51</f>
        <v>#REF!</v>
      </c>
      <c r="G51" s="129" t="e">
        <f>E51-F51</f>
        <v>#REF!</v>
      </c>
      <c r="H51" s="128" t="e">
        <f>#REF!</f>
        <v>#REF!</v>
      </c>
      <c r="I51" s="129" t="e">
        <f>E51+H51</f>
        <v>#REF!</v>
      </c>
      <c r="J51" s="129" t="e">
        <f>I51*D51</f>
        <v>#REF!</v>
      </c>
      <c r="K51" s="129" t="e">
        <f>G51+H51-J51</f>
        <v>#REF!</v>
      </c>
      <c r="L51" s="128" t="e">
        <f>#REF!</f>
        <v>#REF!</v>
      </c>
      <c r="M51" s="129" t="e">
        <f>I51+L51</f>
        <v>#REF!</v>
      </c>
      <c r="N51" s="129" t="e">
        <f>M51*D51</f>
        <v>#REF!</v>
      </c>
      <c r="O51" s="129" t="e">
        <f>K51+L51-N51</f>
        <v>#REF!</v>
      </c>
    </row>
    <row r="52" spans="2:15">
      <c r="B52" s="101">
        <v>2</v>
      </c>
      <c r="C52" s="85" t="s">
        <v>221</v>
      </c>
      <c r="D52" s="127">
        <v>0.04</v>
      </c>
      <c r="E52" s="128" t="e">
        <f>#REF!</f>
        <v>#REF!</v>
      </c>
      <c r="F52" s="129" t="e">
        <f t="shared" ref="F52:F63" si="18">D52*E52</f>
        <v>#REF!</v>
      </c>
      <c r="G52" s="129" t="e">
        <f t="shared" ref="G52:G63" si="19">E52-F52</f>
        <v>#REF!</v>
      </c>
      <c r="H52" s="128" t="e">
        <f>#REF!</f>
        <v>#REF!</v>
      </c>
      <c r="I52" s="129" t="e">
        <f t="shared" ref="I52:I63" si="20">E52+H52</f>
        <v>#REF!</v>
      </c>
      <c r="J52" s="129" t="e">
        <f t="shared" ref="J52:J63" si="21">I52*D52</f>
        <v>#REF!</v>
      </c>
      <c r="K52" s="129" t="e">
        <f t="shared" ref="K52:K63" si="22">G52+H52-J52</f>
        <v>#REF!</v>
      </c>
      <c r="L52" s="128" t="e">
        <f>#REF!</f>
        <v>#REF!</v>
      </c>
      <c r="M52" s="129" t="e">
        <f t="shared" ref="M52:M63" si="23">I52+L52</f>
        <v>#REF!</v>
      </c>
      <c r="N52" s="129" t="e">
        <f t="shared" ref="N52:N63" si="24">M52*D52</f>
        <v>#REF!</v>
      </c>
      <c r="O52" s="129" t="e">
        <f t="shared" ref="O52:O63" si="25">K52+L52-N52</f>
        <v>#REF!</v>
      </c>
    </row>
    <row r="53" spans="2:15">
      <c r="B53" s="101">
        <v>3</v>
      </c>
      <c r="C53" s="85" t="s">
        <v>222</v>
      </c>
      <c r="D53" s="127">
        <v>0.1</v>
      </c>
      <c r="E53" s="128" t="e">
        <f>#REF!</f>
        <v>#REF!</v>
      </c>
      <c r="F53" s="129" t="e">
        <f t="shared" si="18"/>
        <v>#REF!</v>
      </c>
      <c r="G53" s="129" t="e">
        <f t="shared" si="19"/>
        <v>#REF!</v>
      </c>
      <c r="H53" s="128" t="e">
        <f>#REF!</f>
        <v>#REF!</v>
      </c>
      <c r="I53" s="129" t="e">
        <f t="shared" si="20"/>
        <v>#REF!</v>
      </c>
      <c r="J53" s="129" t="e">
        <f t="shared" si="21"/>
        <v>#REF!</v>
      </c>
      <c r="K53" s="129" t="e">
        <f t="shared" si="22"/>
        <v>#REF!</v>
      </c>
      <c r="L53" s="128" t="e">
        <f>#REF!</f>
        <v>#REF!</v>
      </c>
      <c r="M53" s="129" t="e">
        <f t="shared" si="23"/>
        <v>#REF!</v>
      </c>
      <c r="N53" s="129" t="e">
        <f t="shared" si="24"/>
        <v>#REF!</v>
      </c>
      <c r="O53" s="129" t="e">
        <f t="shared" si="25"/>
        <v>#REF!</v>
      </c>
    </row>
    <row r="54" spans="2:15">
      <c r="B54" s="101">
        <v>4</v>
      </c>
      <c r="C54" s="365" t="s">
        <v>223</v>
      </c>
      <c r="D54" s="127">
        <v>0.1</v>
      </c>
      <c r="E54" s="128" t="e">
        <f>#REF!</f>
        <v>#REF!</v>
      </c>
      <c r="F54" s="129" t="e">
        <f t="shared" si="18"/>
        <v>#REF!</v>
      </c>
      <c r="G54" s="129" t="e">
        <f t="shared" si="19"/>
        <v>#REF!</v>
      </c>
      <c r="H54" s="128" t="e">
        <f>#REF!</f>
        <v>#REF!</v>
      </c>
      <c r="I54" s="129" t="e">
        <f t="shared" si="20"/>
        <v>#REF!</v>
      </c>
      <c r="J54" s="129" t="e">
        <f t="shared" si="21"/>
        <v>#REF!</v>
      </c>
      <c r="K54" s="129" t="e">
        <f t="shared" si="22"/>
        <v>#REF!</v>
      </c>
      <c r="L54" s="128" t="e">
        <f>#REF!</f>
        <v>#REF!</v>
      </c>
      <c r="M54" s="129" t="e">
        <f t="shared" si="23"/>
        <v>#REF!</v>
      </c>
      <c r="N54" s="129" t="e">
        <f t="shared" si="24"/>
        <v>#REF!</v>
      </c>
      <c r="O54" s="129" t="e">
        <f t="shared" si="25"/>
        <v>#REF!</v>
      </c>
    </row>
    <row r="55" spans="2:15">
      <c r="B55" s="101">
        <v>5</v>
      </c>
      <c r="C55" s="85" t="s">
        <v>225</v>
      </c>
      <c r="D55" s="127">
        <v>0.2</v>
      </c>
      <c r="E55" s="128" t="e">
        <f>#REF!</f>
        <v>#REF!</v>
      </c>
      <c r="F55" s="129" t="e">
        <f t="shared" si="18"/>
        <v>#REF!</v>
      </c>
      <c r="G55" s="129" t="e">
        <f t="shared" si="19"/>
        <v>#REF!</v>
      </c>
      <c r="H55" s="128" t="e">
        <f>#REF!</f>
        <v>#REF!</v>
      </c>
      <c r="I55" s="129" t="e">
        <f t="shared" si="20"/>
        <v>#REF!</v>
      </c>
      <c r="J55" s="129" t="e">
        <f t="shared" si="21"/>
        <v>#REF!</v>
      </c>
      <c r="K55" s="129" t="e">
        <f t="shared" si="22"/>
        <v>#REF!</v>
      </c>
      <c r="L55" s="128" t="e">
        <f>#REF!</f>
        <v>#REF!</v>
      </c>
      <c r="M55" s="129" t="e">
        <f t="shared" si="23"/>
        <v>#REF!</v>
      </c>
      <c r="N55" s="129" t="e">
        <f t="shared" si="24"/>
        <v>#REF!</v>
      </c>
      <c r="O55" s="129" t="e">
        <f t="shared" si="25"/>
        <v>#REF!</v>
      </c>
    </row>
    <row r="56" spans="2:15">
      <c r="B56" s="101">
        <v>6</v>
      </c>
      <c r="C56" s="85" t="s">
        <v>226</v>
      </c>
      <c r="D56" s="127">
        <v>0.5</v>
      </c>
      <c r="E56" s="128" t="e">
        <f>#REF!</f>
        <v>#REF!</v>
      </c>
      <c r="F56" s="129" t="e">
        <f t="shared" si="18"/>
        <v>#REF!</v>
      </c>
      <c r="G56" s="129" t="e">
        <f t="shared" si="19"/>
        <v>#REF!</v>
      </c>
      <c r="H56" s="128" t="e">
        <f>#REF!</f>
        <v>#REF!</v>
      </c>
      <c r="I56" s="129" t="e">
        <f t="shared" si="20"/>
        <v>#REF!</v>
      </c>
      <c r="J56" s="129" t="e">
        <f t="shared" si="21"/>
        <v>#REF!</v>
      </c>
      <c r="K56" s="129" t="e">
        <f t="shared" si="22"/>
        <v>#REF!</v>
      </c>
      <c r="L56" s="128" t="e">
        <f>#REF!</f>
        <v>#REF!</v>
      </c>
      <c r="M56" s="129" t="e">
        <f t="shared" si="23"/>
        <v>#REF!</v>
      </c>
      <c r="N56" s="129" t="e">
        <f t="shared" si="24"/>
        <v>#REF!</v>
      </c>
      <c r="O56" s="129" t="e">
        <f t="shared" si="25"/>
        <v>#REF!</v>
      </c>
    </row>
    <row r="57" spans="2:15">
      <c r="B57" s="101">
        <v>7</v>
      </c>
      <c r="C57" s="85" t="s">
        <v>227</v>
      </c>
      <c r="D57" s="127">
        <v>0.5</v>
      </c>
      <c r="E57" s="128" t="e">
        <f>#REF!</f>
        <v>#REF!</v>
      </c>
      <c r="F57" s="129" t="e">
        <f t="shared" si="18"/>
        <v>#REF!</v>
      </c>
      <c r="G57" s="129" t="e">
        <f t="shared" si="19"/>
        <v>#REF!</v>
      </c>
      <c r="H57" s="128" t="e">
        <f>#REF!</f>
        <v>#REF!</v>
      </c>
      <c r="I57" s="129" t="e">
        <f t="shared" si="20"/>
        <v>#REF!</v>
      </c>
      <c r="J57" s="129" t="e">
        <f t="shared" si="21"/>
        <v>#REF!</v>
      </c>
      <c r="K57" s="129" t="e">
        <f t="shared" si="22"/>
        <v>#REF!</v>
      </c>
      <c r="L57" s="128" t="e">
        <f>#REF!</f>
        <v>#REF!</v>
      </c>
      <c r="M57" s="129" t="e">
        <f t="shared" si="23"/>
        <v>#REF!</v>
      </c>
      <c r="N57" s="129" t="e">
        <f t="shared" si="24"/>
        <v>#REF!</v>
      </c>
      <c r="O57" s="129" t="e">
        <f t="shared" si="25"/>
        <v>#REF!</v>
      </c>
    </row>
    <row r="58" spans="2:15">
      <c r="B58" s="101">
        <v>8</v>
      </c>
      <c r="C58" s="85" t="s">
        <v>264</v>
      </c>
      <c r="D58" s="127">
        <v>0.2</v>
      </c>
      <c r="E58" s="128" t="e">
        <f>#REF!</f>
        <v>#REF!</v>
      </c>
      <c r="F58" s="129" t="e">
        <f t="shared" si="18"/>
        <v>#REF!</v>
      </c>
      <c r="G58" s="129" t="e">
        <f t="shared" si="19"/>
        <v>#REF!</v>
      </c>
      <c r="H58" s="128" t="e">
        <f>#REF!</f>
        <v>#REF!</v>
      </c>
      <c r="I58" s="129" t="e">
        <f t="shared" si="20"/>
        <v>#REF!</v>
      </c>
      <c r="J58" s="129" t="e">
        <f t="shared" si="21"/>
        <v>#REF!</v>
      </c>
      <c r="K58" s="129" t="e">
        <f t="shared" si="22"/>
        <v>#REF!</v>
      </c>
      <c r="L58" s="128" t="e">
        <f>#REF!</f>
        <v>#REF!</v>
      </c>
      <c r="M58" s="129" t="e">
        <f t="shared" si="23"/>
        <v>#REF!</v>
      </c>
      <c r="N58" s="129" t="e">
        <f t="shared" si="24"/>
        <v>#REF!</v>
      </c>
      <c r="O58" s="129" t="e">
        <f t="shared" si="25"/>
        <v>#REF!</v>
      </c>
    </row>
    <row r="59" spans="2:15">
      <c r="B59" s="101">
        <v>9</v>
      </c>
      <c r="C59" s="85" t="s">
        <v>231</v>
      </c>
      <c r="D59" s="127">
        <v>0.25</v>
      </c>
      <c r="E59" s="128" t="e">
        <f>#REF!</f>
        <v>#REF!</v>
      </c>
      <c r="F59" s="129" t="e">
        <f t="shared" si="18"/>
        <v>#REF!</v>
      </c>
      <c r="G59" s="129" t="e">
        <f t="shared" si="19"/>
        <v>#REF!</v>
      </c>
      <c r="H59" s="128" t="e">
        <f>#REF!</f>
        <v>#REF!</v>
      </c>
      <c r="I59" s="129" t="e">
        <f t="shared" si="20"/>
        <v>#REF!</v>
      </c>
      <c r="J59" s="129" t="e">
        <f t="shared" si="21"/>
        <v>#REF!</v>
      </c>
      <c r="K59" s="129" t="e">
        <f t="shared" si="22"/>
        <v>#REF!</v>
      </c>
      <c r="L59" s="128" t="e">
        <f>#REF!</f>
        <v>#REF!</v>
      </c>
      <c r="M59" s="129" t="e">
        <f t="shared" si="23"/>
        <v>#REF!</v>
      </c>
      <c r="N59" s="129" t="e">
        <f t="shared" si="24"/>
        <v>#REF!</v>
      </c>
      <c r="O59" s="129" t="e">
        <f t="shared" si="25"/>
        <v>#REF!</v>
      </c>
    </row>
    <row r="60" spans="2:15">
      <c r="B60" s="101">
        <v>10</v>
      </c>
      <c r="C60" s="85" t="s">
        <v>233</v>
      </c>
      <c r="D60" s="127">
        <v>0.5</v>
      </c>
      <c r="E60" s="128" t="e">
        <f>#REF!</f>
        <v>#REF!</v>
      </c>
      <c r="F60" s="129" t="e">
        <f t="shared" si="18"/>
        <v>#REF!</v>
      </c>
      <c r="G60" s="129" t="e">
        <f t="shared" si="19"/>
        <v>#REF!</v>
      </c>
      <c r="H60" s="128" t="e">
        <f>#REF!</f>
        <v>#REF!</v>
      </c>
      <c r="I60" s="129" t="e">
        <f t="shared" si="20"/>
        <v>#REF!</v>
      </c>
      <c r="J60" s="129" t="e">
        <f t="shared" si="21"/>
        <v>#REF!</v>
      </c>
      <c r="K60" s="129" t="e">
        <f t="shared" si="22"/>
        <v>#REF!</v>
      </c>
      <c r="L60" s="128" t="e">
        <f>#REF!</f>
        <v>#REF!</v>
      </c>
      <c r="M60" s="129" t="e">
        <f t="shared" si="23"/>
        <v>#REF!</v>
      </c>
      <c r="N60" s="129" t="e">
        <f t="shared" si="24"/>
        <v>#REF!</v>
      </c>
      <c r="O60" s="129" t="e">
        <f t="shared" si="25"/>
        <v>#REF!</v>
      </c>
    </row>
    <row r="61" spans="2:15">
      <c r="B61" s="101">
        <v>11</v>
      </c>
      <c r="C61" s="85" t="s">
        <v>105</v>
      </c>
      <c r="D61" s="127">
        <v>0</v>
      </c>
      <c r="E61" s="128" t="e">
        <f>#REF!</f>
        <v>#REF!</v>
      </c>
      <c r="F61" s="129" t="e">
        <f t="shared" si="18"/>
        <v>#REF!</v>
      </c>
      <c r="G61" s="129" t="e">
        <f t="shared" si="19"/>
        <v>#REF!</v>
      </c>
      <c r="H61" s="128" t="e">
        <f>#REF!</f>
        <v>#REF!</v>
      </c>
      <c r="I61" s="129" t="e">
        <f t="shared" si="20"/>
        <v>#REF!</v>
      </c>
      <c r="J61" s="129" t="e">
        <f t="shared" si="21"/>
        <v>#REF!</v>
      </c>
      <c r="K61" s="129" t="e">
        <f t="shared" si="22"/>
        <v>#REF!</v>
      </c>
      <c r="L61" s="128" t="e">
        <f>#REF!</f>
        <v>#REF!</v>
      </c>
      <c r="M61" s="129" t="e">
        <f t="shared" si="23"/>
        <v>#REF!</v>
      </c>
      <c r="N61" s="129" t="e">
        <f t="shared" si="24"/>
        <v>#REF!</v>
      </c>
      <c r="O61" s="129" t="e">
        <f t="shared" si="25"/>
        <v>#REF!</v>
      </c>
    </row>
    <row r="62" spans="2:15">
      <c r="B62" s="101">
        <v>12</v>
      </c>
      <c r="C62" s="85" t="s">
        <v>105</v>
      </c>
      <c r="D62" s="127">
        <v>0</v>
      </c>
      <c r="E62" s="128" t="e">
        <f>#REF!</f>
        <v>#REF!</v>
      </c>
      <c r="F62" s="129" t="e">
        <f t="shared" si="18"/>
        <v>#REF!</v>
      </c>
      <c r="G62" s="129" t="e">
        <f t="shared" si="19"/>
        <v>#REF!</v>
      </c>
      <c r="H62" s="128" t="e">
        <f>#REF!</f>
        <v>#REF!</v>
      </c>
      <c r="I62" s="129" t="e">
        <f t="shared" si="20"/>
        <v>#REF!</v>
      </c>
      <c r="J62" s="129" t="e">
        <f t="shared" si="21"/>
        <v>#REF!</v>
      </c>
      <c r="K62" s="129" t="e">
        <f t="shared" si="22"/>
        <v>#REF!</v>
      </c>
      <c r="L62" s="128" t="e">
        <f>#REF!</f>
        <v>#REF!</v>
      </c>
      <c r="M62" s="129" t="e">
        <f t="shared" si="23"/>
        <v>#REF!</v>
      </c>
      <c r="N62" s="129" t="e">
        <f t="shared" si="24"/>
        <v>#REF!</v>
      </c>
      <c r="O62" s="129" t="e">
        <f t="shared" si="25"/>
        <v>#REF!</v>
      </c>
    </row>
    <row r="63" spans="2:15">
      <c r="B63" s="101">
        <v>13</v>
      </c>
      <c r="C63" s="85" t="s">
        <v>105</v>
      </c>
      <c r="D63" s="127">
        <v>0</v>
      </c>
      <c r="E63" s="128" t="e">
        <f>#REF!</f>
        <v>#REF!</v>
      </c>
      <c r="F63" s="129" t="e">
        <f t="shared" si="18"/>
        <v>#REF!</v>
      </c>
      <c r="G63" s="129" t="e">
        <f t="shared" si="19"/>
        <v>#REF!</v>
      </c>
      <c r="H63" s="128" t="e">
        <f>#REF!</f>
        <v>#REF!</v>
      </c>
      <c r="I63" s="129" t="e">
        <f t="shared" si="20"/>
        <v>#REF!</v>
      </c>
      <c r="J63" s="129" t="e">
        <f t="shared" si="21"/>
        <v>#REF!</v>
      </c>
      <c r="K63" s="129" t="e">
        <f t="shared" si="22"/>
        <v>#REF!</v>
      </c>
      <c r="L63" s="128" t="e">
        <f>#REF!</f>
        <v>#REF!</v>
      </c>
      <c r="M63" s="129" t="e">
        <f t="shared" si="23"/>
        <v>#REF!</v>
      </c>
      <c r="N63" s="129" t="e">
        <f t="shared" si="24"/>
        <v>#REF!</v>
      </c>
      <c r="O63" s="129" t="e">
        <f t="shared" si="25"/>
        <v>#REF!</v>
      </c>
    </row>
    <row r="64" spans="2:15">
      <c r="B64" s="101">
        <v>14</v>
      </c>
      <c r="C64" s="119" t="s">
        <v>26</v>
      </c>
      <c r="D64" s="130"/>
      <c r="E64" s="130" t="e">
        <f t="shared" ref="E64:O64" si="26">SUM(E51:E63)</f>
        <v>#REF!</v>
      </c>
      <c r="F64" s="130" t="e">
        <f t="shared" si="26"/>
        <v>#REF!</v>
      </c>
      <c r="G64" s="130" t="e">
        <f t="shared" si="26"/>
        <v>#REF!</v>
      </c>
      <c r="H64" s="130" t="e">
        <f t="shared" si="26"/>
        <v>#REF!</v>
      </c>
      <c r="I64" s="130" t="e">
        <f t="shared" si="26"/>
        <v>#REF!</v>
      </c>
      <c r="J64" s="130" t="e">
        <f t="shared" si="26"/>
        <v>#REF!</v>
      </c>
      <c r="K64" s="130" t="e">
        <f t="shared" si="26"/>
        <v>#REF!</v>
      </c>
      <c r="L64" s="130" t="e">
        <f t="shared" si="26"/>
        <v>#REF!</v>
      </c>
      <c r="M64" s="130" t="e">
        <f t="shared" si="26"/>
        <v>#REF!</v>
      </c>
      <c r="N64" s="130" t="e">
        <f t="shared" si="26"/>
        <v>#REF!</v>
      </c>
      <c r="O64" s="130" t="e">
        <f t="shared" si="26"/>
        <v>#REF!</v>
      </c>
    </row>
    <row r="65" spans="2:15"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</row>
    <row r="66" spans="2:15"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</row>
    <row r="67" spans="2:15"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</row>
    <row r="68" spans="2:15" ht="15">
      <c r="B68" s="80" t="s">
        <v>270</v>
      </c>
      <c r="C68" s="123" t="s">
        <v>271</v>
      </c>
      <c r="D68" s="124" t="s">
        <v>239</v>
      </c>
      <c r="E68" s="125">
        <f>E46</f>
        <v>2023</v>
      </c>
      <c r="F68" s="124"/>
      <c r="G68" s="124"/>
      <c r="H68" s="124" t="s">
        <v>240</v>
      </c>
      <c r="I68" s="124"/>
      <c r="J68" s="125">
        <f>E68+1</f>
        <v>2024</v>
      </c>
      <c r="K68" s="124"/>
      <c r="L68" s="124" t="s">
        <v>241</v>
      </c>
      <c r="M68" s="124"/>
      <c r="N68" s="125">
        <f>J68+1</f>
        <v>2025</v>
      </c>
      <c r="O68" s="29"/>
    </row>
    <row r="69" spans="2:15">
      <c r="B69" s="85"/>
      <c r="C69" s="85"/>
      <c r="D69" s="101" t="s">
        <v>116</v>
      </c>
      <c r="E69" s="101" t="s">
        <v>242</v>
      </c>
      <c r="F69" s="101" t="s">
        <v>116</v>
      </c>
      <c r="G69" s="101" t="s">
        <v>243</v>
      </c>
      <c r="H69" s="101" t="s">
        <v>244</v>
      </c>
      <c r="I69" s="101" t="s">
        <v>37</v>
      </c>
      <c r="J69" s="101" t="s">
        <v>116</v>
      </c>
      <c r="K69" s="101" t="s">
        <v>37</v>
      </c>
      <c r="L69" s="101" t="s">
        <v>244</v>
      </c>
      <c r="M69" s="101" t="s">
        <v>37</v>
      </c>
      <c r="N69" s="101" t="s">
        <v>116</v>
      </c>
      <c r="O69" s="101" t="s">
        <v>37</v>
      </c>
    </row>
    <row r="70" spans="2:15">
      <c r="B70" s="101" t="s">
        <v>197</v>
      </c>
      <c r="C70" s="85"/>
      <c r="D70" s="101" t="s">
        <v>245</v>
      </c>
      <c r="E70" s="101" t="s">
        <v>246</v>
      </c>
      <c r="F70" s="101"/>
      <c r="G70" s="101" t="s">
        <v>247</v>
      </c>
      <c r="H70" s="101"/>
      <c r="I70" s="101" t="s">
        <v>248</v>
      </c>
      <c r="J70" s="101"/>
      <c r="K70" s="101" t="s">
        <v>249</v>
      </c>
      <c r="L70" s="101"/>
      <c r="M70" s="101" t="s">
        <v>248</v>
      </c>
      <c r="N70" s="101"/>
      <c r="O70" s="101" t="s">
        <v>249</v>
      </c>
    </row>
    <row r="71" spans="2:15">
      <c r="B71" s="101"/>
      <c r="C71" s="101" t="s">
        <v>250</v>
      </c>
      <c r="D71" s="101" t="s">
        <v>251</v>
      </c>
      <c r="E71" s="101" t="s">
        <v>252</v>
      </c>
      <c r="F71" s="101" t="s">
        <v>253</v>
      </c>
      <c r="G71" s="101" t="s">
        <v>254</v>
      </c>
      <c r="H71" s="101" t="s">
        <v>255</v>
      </c>
      <c r="I71" s="101" t="s">
        <v>256</v>
      </c>
      <c r="J71" s="101" t="s">
        <v>257</v>
      </c>
      <c r="K71" s="101" t="s">
        <v>258</v>
      </c>
      <c r="L71" s="101" t="s">
        <v>259</v>
      </c>
      <c r="M71" s="101" t="s">
        <v>260</v>
      </c>
      <c r="N71" s="101" t="s">
        <v>261</v>
      </c>
      <c r="O71" s="101" t="s">
        <v>262</v>
      </c>
    </row>
    <row r="72" spans="2:15">
      <c r="B72" s="101" t="s">
        <v>190</v>
      </c>
      <c r="C72" s="101" t="s">
        <v>263</v>
      </c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</row>
    <row r="73" spans="2:15">
      <c r="B73" s="101">
        <v>1</v>
      </c>
      <c r="C73" s="85" t="s">
        <v>220</v>
      </c>
      <c r="D73" s="127">
        <v>0</v>
      </c>
      <c r="E73" s="128" t="e">
        <f>#REF!</f>
        <v>#REF!</v>
      </c>
      <c r="F73" s="129" t="e">
        <f>D73*E73</f>
        <v>#REF!</v>
      </c>
      <c r="G73" s="129" t="e">
        <f>E73-F73</f>
        <v>#REF!</v>
      </c>
      <c r="H73" s="128" t="e">
        <f>#REF!</f>
        <v>#REF!</v>
      </c>
      <c r="I73" s="129" t="e">
        <f>E73+H73</f>
        <v>#REF!</v>
      </c>
      <c r="J73" s="129" t="e">
        <f>I73*D73</f>
        <v>#REF!</v>
      </c>
      <c r="K73" s="129" t="e">
        <f>G73+H73-J73</f>
        <v>#REF!</v>
      </c>
      <c r="L73" s="128" t="e">
        <f>#REF!</f>
        <v>#REF!</v>
      </c>
      <c r="M73" s="129" t="e">
        <f>I73+L73</f>
        <v>#REF!</v>
      </c>
      <c r="N73" s="129" t="e">
        <f>M73*D73</f>
        <v>#REF!</v>
      </c>
      <c r="O73" s="129" t="e">
        <f>K73+L73-N73</f>
        <v>#REF!</v>
      </c>
    </row>
    <row r="74" spans="2:15">
      <c r="B74" s="101">
        <v>2</v>
      </c>
      <c r="C74" s="85" t="s">
        <v>221</v>
      </c>
      <c r="D74" s="127">
        <v>0.04</v>
      </c>
      <c r="E74" s="128" t="e">
        <f>#REF!</f>
        <v>#REF!</v>
      </c>
      <c r="F74" s="129" t="e">
        <f t="shared" ref="F74:F85" si="27">D74*E74</f>
        <v>#REF!</v>
      </c>
      <c r="G74" s="129" t="e">
        <f t="shared" ref="G74:G85" si="28">E74-F74</f>
        <v>#REF!</v>
      </c>
      <c r="H74" s="128" t="e">
        <f>#REF!</f>
        <v>#REF!</v>
      </c>
      <c r="I74" s="129" t="e">
        <f t="shared" ref="I74:I85" si="29">E74+H74</f>
        <v>#REF!</v>
      </c>
      <c r="J74" s="129" t="e">
        <f t="shared" ref="J74:J85" si="30">I74*D74</f>
        <v>#REF!</v>
      </c>
      <c r="K74" s="129" t="e">
        <f t="shared" ref="K74:K85" si="31">G74+H74-J74</f>
        <v>#REF!</v>
      </c>
      <c r="L74" s="128" t="e">
        <f>#REF!</f>
        <v>#REF!</v>
      </c>
      <c r="M74" s="129" t="e">
        <f t="shared" ref="M74:M85" si="32">I74+L74</f>
        <v>#REF!</v>
      </c>
      <c r="N74" s="129" t="e">
        <f t="shared" ref="N74:N85" si="33">M74*D74</f>
        <v>#REF!</v>
      </c>
      <c r="O74" s="129" t="e">
        <f t="shared" ref="O74:O85" si="34">K74+L74-N74</f>
        <v>#REF!</v>
      </c>
    </row>
    <row r="75" spans="2:15">
      <c r="B75" s="101">
        <v>3</v>
      </c>
      <c r="C75" s="85" t="s">
        <v>222</v>
      </c>
      <c r="D75" s="127">
        <v>0.1</v>
      </c>
      <c r="E75" s="128" t="e">
        <f>#REF!</f>
        <v>#REF!</v>
      </c>
      <c r="F75" s="129" t="e">
        <f t="shared" si="27"/>
        <v>#REF!</v>
      </c>
      <c r="G75" s="129" t="e">
        <f t="shared" si="28"/>
        <v>#REF!</v>
      </c>
      <c r="H75" s="128" t="e">
        <f>#REF!</f>
        <v>#REF!</v>
      </c>
      <c r="I75" s="129" t="e">
        <f t="shared" si="29"/>
        <v>#REF!</v>
      </c>
      <c r="J75" s="129" t="e">
        <f t="shared" si="30"/>
        <v>#REF!</v>
      </c>
      <c r="K75" s="129" t="e">
        <f t="shared" si="31"/>
        <v>#REF!</v>
      </c>
      <c r="L75" s="128" t="e">
        <f>#REF!</f>
        <v>#REF!</v>
      </c>
      <c r="M75" s="129" t="e">
        <f t="shared" si="32"/>
        <v>#REF!</v>
      </c>
      <c r="N75" s="129" t="e">
        <f t="shared" si="33"/>
        <v>#REF!</v>
      </c>
      <c r="O75" s="129" t="e">
        <f t="shared" si="34"/>
        <v>#REF!</v>
      </c>
    </row>
    <row r="76" spans="2:15">
      <c r="B76" s="101">
        <v>4</v>
      </c>
      <c r="C76" s="365" t="s">
        <v>223</v>
      </c>
      <c r="D76" s="127">
        <v>0.1</v>
      </c>
      <c r="E76" s="128" t="e">
        <f>#REF!</f>
        <v>#REF!</v>
      </c>
      <c r="F76" s="129" t="e">
        <f t="shared" si="27"/>
        <v>#REF!</v>
      </c>
      <c r="G76" s="129" t="e">
        <f t="shared" si="28"/>
        <v>#REF!</v>
      </c>
      <c r="H76" s="128" t="e">
        <f>#REF!</f>
        <v>#REF!</v>
      </c>
      <c r="I76" s="129" t="e">
        <f t="shared" si="29"/>
        <v>#REF!</v>
      </c>
      <c r="J76" s="129" t="e">
        <f t="shared" si="30"/>
        <v>#REF!</v>
      </c>
      <c r="K76" s="129" t="e">
        <f t="shared" si="31"/>
        <v>#REF!</v>
      </c>
      <c r="L76" s="128" t="e">
        <f>#REF!</f>
        <v>#REF!</v>
      </c>
      <c r="M76" s="129" t="e">
        <f t="shared" si="32"/>
        <v>#REF!</v>
      </c>
      <c r="N76" s="129" t="e">
        <f t="shared" si="33"/>
        <v>#REF!</v>
      </c>
      <c r="O76" s="129" t="e">
        <f t="shared" si="34"/>
        <v>#REF!</v>
      </c>
    </row>
    <row r="77" spans="2:15">
      <c r="B77" s="101">
        <v>5</v>
      </c>
      <c r="C77" s="85" t="s">
        <v>225</v>
      </c>
      <c r="D77" s="127">
        <v>0.2</v>
      </c>
      <c r="E77" s="128" t="e">
        <f>#REF!</f>
        <v>#REF!</v>
      </c>
      <c r="F77" s="129" t="e">
        <f t="shared" si="27"/>
        <v>#REF!</v>
      </c>
      <c r="G77" s="129" t="e">
        <f t="shared" si="28"/>
        <v>#REF!</v>
      </c>
      <c r="H77" s="128" t="e">
        <f>#REF!</f>
        <v>#REF!</v>
      </c>
      <c r="I77" s="129" t="e">
        <f t="shared" si="29"/>
        <v>#REF!</v>
      </c>
      <c r="J77" s="129" t="e">
        <f t="shared" si="30"/>
        <v>#REF!</v>
      </c>
      <c r="K77" s="129" t="e">
        <f t="shared" si="31"/>
        <v>#REF!</v>
      </c>
      <c r="L77" s="128" t="e">
        <f>#REF!</f>
        <v>#REF!</v>
      </c>
      <c r="M77" s="129" t="e">
        <f t="shared" si="32"/>
        <v>#REF!</v>
      </c>
      <c r="N77" s="129" t="e">
        <f t="shared" si="33"/>
        <v>#REF!</v>
      </c>
      <c r="O77" s="129" t="e">
        <f t="shared" si="34"/>
        <v>#REF!</v>
      </c>
    </row>
    <row r="78" spans="2:15">
      <c r="B78" s="101">
        <v>6</v>
      </c>
      <c r="C78" s="85" t="s">
        <v>226</v>
      </c>
      <c r="D78" s="127">
        <v>0.5</v>
      </c>
      <c r="E78" s="128" t="e">
        <f>#REF!</f>
        <v>#REF!</v>
      </c>
      <c r="F78" s="129" t="e">
        <f t="shared" si="27"/>
        <v>#REF!</v>
      </c>
      <c r="G78" s="129" t="e">
        <f t="shared" si="28"/>
        <v>#REF!</v>
      </c>
      <c r="H78" s="128" t="e">
        <f>#REF!</f>
        <v>#REF!</v>
      </c>
      <c r="I78" s="129" t="e">
        <f t="shared" si="29"/>
        <v>#REF!</v>
      </c>
      <c r="J78" s="129" t="e">
        <f t="shared" si="30"/>
        <v>#REF!</v>
      </c>
      <c r="K78" s="129" t="e">
        <f t="shared" si="31"/>
        <v>#REF!</v>
      </c>
      <c r="L78" s="128" t="e">
        <f>#REF!</f>
        <v>#REF!</v>
      </c>
      <c r="M78" s="129" t="e">
        <f t="shared" si="32"/>
        <v>#REF!</v>
      </c>
      <c r="N78" s="129" t="e">
        <f t="shared" si="33"/>
        <v>#REF!</v>
      </c>
      <c r="O78" s="129" t="e">
        <f t="shared" si="34"/>
        <v>#REF!</v>
      </c>
    </row>
    <row r="79" spans="2:15">
      <c r="B79" s="101">
        <v>7</v>
      </c>
      <c r="C79" s="85" t="s">
        <v>227</v>
      </c>
      <c r="D79" s="127">
        <v>0.5</v>
      </c>
      <c r="E79" s="128" t="e">
        <f>#REF!</f>
        <v>#REF!</v>
      </c>
      <c r="F79" s="129" t="e">
        <f t="shared" si="27"/>
        <v>#REF!</v>
      </c>
      <c r="G79" s="129" t="e">
        <f t="shared" si="28"/>
        <v>#REF!</v>
      </c>
      <c r="H79" s="128" t="e">
        <f>#REF!</f>
        <v>#REF!</v>
      </c>
      <c r="I79" s="129" t="e">
        <f t="shared" si="29"/>
        <v>#REF!</v>
      </c>
      <c r="J79" s="129" t="e">
        <f t="shared" si="30"/>
        <v>#REF!</v>
      </c>
      <c r="K79" s="129" t="e">
        <f t="shared" si="31"/>
        <v>#REF!</v>
      </c>
      <c r="L79" s="128" t="e">
        <f>#REF!</f>
        <v>#REF!</v>
      </c>
      <c r="M79" s="129" t="e">
        <f t="shared" si="32"/>
        <v>#REF!</v>
      </c>
      <c r="N79" s="129" t="e">
        <f t="shared" si="33"/>
        <v>#REF!</v>
      </c>
      <c r="O79" s="129" t="e">
        <f t="shared" si="34"/>
        <v>#REF!</v>
      </c>
    </row>
    <row r="80" spans="2:15">
      <c r="B80" s="101">
        <v>8</v>
      </c>
      <c r="C80" s="85" t="s">
        <v>264</v>
      </c>
      <c r="D80" s="127">
        <v>0.2</v>
      </c>
      <c r="E80" s="128" t="e">
        <f>#REF!</f>
        <v>#REF!</v>
      </c>
      <c r="F80" s="129" t="e">
        <f t="shared" si="27"/>
        <v>#REF!</v>
      </c>
      <c r="G80" s="129" t="e">
        <f t="shared" si="28"/>
        <v>#REF!</v>
      </c>
      <c r="H80" s="128" t="e">
        <f>#REF!</f>
        <v>#REF!</v>
      </c>
      <c r="I80" s="129" t="e">
        <f t="shared" si="29"/>
        <v>#REF!</v>
      </c>
      <c r="J80" s="129" t="e">
        <f t="shared" si="30"/>
        <v>#REF!</v>
      </c>
      <c r="K80" s="129" t="e">
        <f t="shared" si="31"/>
        <v>#REF!</v>
      </c>
      <c r="L80" s="128" t="e">
        <f>#REF!</f>
        <v>#REF!</v>
      </c>
      <c r="M80" s="129" t="e">
        <f t="shared" si="32"/>
        <v>#REF!</v>
      </c>
      <c r="N80" s="129" t="e">
        <f t="shared" si="33"/>
        <v>#REF!</v>
      </c>
      <c r="O80" s="129" t="e">
        <f t="shared" si="34"/>
        <v>#REF!</v>
      </c>
    </row>
    <row r="81" spans="2:15">
      <c r="B81" s="101">
        <v>9</v>
      </c>
      <c r="C81" s="85" t="s">
        <v>231</v>
      </c>
      <c r="D81" s="127">
        <v>0.25</v>
      </c>
      <c r="E81" s="128" t="e">
        <f>#REF!</f>
        <v>#REF!</v>
      </c>
      <c r="F81" s="129" t="e">
        <f t="shared" si="27"/>
        <v>#REF!</v>
      </c>
      <c r="G81" s="129" t="e">
        <f t="shared" si="28"/>
        <v>#REF!</v>
      </c>
      <c r="H81" s="128" t="e">
        <f>#REF!</f>
        <v>#REF!</v>
      </c>
      <c r="I81" s="129" t="e">
        <f t="shared" si="29"/>
        <v>#REF!</v>
      </c>
      <c r="J81" s="129" t="e">
        <f t="shared" si="30"/>
        <v>#REF!</v>
      </c>
      <c r="K81" s="129" t="e">
        <f t="shared" si="31"/>
        <v>#REF!</v>
      </c>
      <c r="L81" s="128" t="e">
        <f>#REF!</f>
        <v>#REF!</v>
      </c>
      <c r="M81" s="129" t="e">
        <f t="shared" si="32"/>
        <v>#REF!</v>
      </c>
      <c r="N81" s="129" t="e">
        <f t="shared" si="33"/>
        <v>#REF!</v>
      </c>
      <c r="O81" s="129" t="e">
        <f t="shared" si="34"/>
        <v>#REF!</v>
      </c>
    </row>
    <row r="82" spans="2:15">
      <c r="B82" s="101">
        <v>10</v>
      </c>
      <c r="C82" s="85" t="s">
        <v>233</v>
      </c>
      <c r="D82" s="127">
        <v>0.5</v>
      </c>
      <c r="E82" s="128" t="e">
        <f>#REF!</f>
        <v>#REF!</v>
      </c>
      <c r="F82" s="129" t="e">
        <f t="shared" si="27"/>
        <v>#REF!</v>
      </c>
      <c r="G82" s="129" t="e">
        <f t="shared" si="28"/>
        <v>#REF!</v>
      </c>
      <c r="H82" s="128" t="e">
        <f>#REF!</f>
        <v>#REF!</v>
      </c>
      <c r="I82" s="129" t="e">
        <f t="shared" si="29"/>
        <v>#REF!</v>
      </c>
      <c r="J82" s="129" t="e">
        <f t="shared" si="30"/>
        <v>#REF!</v>
      </c>
      <c r="K82" s="129" t="e">
        <f t="shared" si="31"/>
        <v>#REF!</v>
      </c>
      <c r="L82" s="128" t="e">
        <f>#REF!</f>
        <v>#REF!</v>
      </c>
      <c r="M82" s="129" t="e">
        <f t="shared" si="32"/>
        <v>#REF!</v>
      </c>
      <c r="N82" s="129" t="e">
        <f t="shared" si="33"/>
        <v>#REF!</v>
      </c>
      <c r="O82" s="129" t="e">
        <f t="shared" si="34"/>
        <v>#REF!</v>
      </c>
    </row>
    <row r="83" spans="2:15">
      <c r="B83" s="101">
        <v>11</v>
      </c>
      <c r="C83" s="85" t="s">
        <v>105</v>
      </c>
      <c r="D83" s="127">
        <v>0</v>
      </c>
      <c r="E83" s="128">
        <v>0</v>
      </c>
      <c r="F83" s="129">
        <f t="shared" si="27"/>
        <v>0</v>
      </c>
      <c r="G83" s="129">
        <f t="shared" si="28"/>
        <v>0</v>
      </c>
      <c r="H83" s="128" t="e">
        <f>#REF!</f>
        <v>#REF!</v>
      </c>
      <c r="I83" s="129" t="e">
        <f t="shared" si="29"/>
        <v>#REF!</v>
      </c>
      <c r="J83" s="129" t="e">
        <f t="shared" si="30"/>
        <v>#REF!</v>
      </c>
      <c r="K83" s="129" t="e">
        <f t="shared" si="31"/>
        <v>#REF!</v>
      </c>
      <c r="L83" s="128" t="e">
        <f>#REF!</f>
        <v>#REF!</v>
      </c>
      <c r="M83" s="129" t="e">
        <f t="shared" si="32"/>
        <v>#REF!</v>
      </c>
      <c r="N83" s="129" t="e">
        <f t="shared" si="33"/>
        <v>#REF!</v>
      </c>
      <c r="O83" s="129" t="e">
        <f t="shared" si="34"/>
        <v>#REF!</v>
      </c>
    </row>
    <row r="84" spans="2:15">
      <c r="B84" s="101">
        <v>12</v>
      </c>
      <c r="C84" s="85" t="s">
        <v>105</v>
      </c>
      <c r="D84" s="127">
        <v>0</v>
      </c>
      <c r="E84" s="128" t="e">
        <f>#REF!</f>
        <v>#REF!</v>
      </c>
      <c r="F84" s="129" t="e">
        <f t="shared" si="27"/>
        <v>#REF!</v>
      </c>
      <c r="G84" s="129" t="e">
        <f t="shared" si="28"/>
        <v>#REF!</v>
      </c>
      <c r="H84" s="128" t="e">
        <f>#REF!</f>
        <v>#REF!</v>
      </c>
      <c r="I84" s="129" t="e">
        <f t="shared" si="29"/>
        <v>#REF!</v>
      </c>
      <c r="J84" s="129" t="e">
        <f t="shared" si="30"/>
        <v>#REF!</v>
      </c>
      <c r="K84" s="129" t="e">
        <f t="shared" si="31"/>
        <v>#REF!</v>
      </c>
      <c r="L84" s="128" t="e">
        <f>#REF!</f>
        <v>#REF!</v>
      </c>
      <c r="M84" s="129" t="e">
        <f t="shared" si="32"/>
        <v>#REF!</v>
      </c>
      <c r="N84" s="129" t="e">
        <f t="shared" si="33"/>
        <v>#REF!</v>
      </c>
      <c r="O84" s="129" t="e">
        <f t="shared" si="34"/>
        <v>#REF!</v>
      </c>
    </row>
    <row r="85" spans="2:15">
      <c r="B85" s="101">
        <v>13</v>
      </c>
      <c r="C85" s="85" t="s">
        <v>105</v>
      </c>
      <c r="D85" s="127">
        <v>0</v>
      </c>
      <c r="E85" s="128" t="e">
        <f>#REF!</f>
        <v>#REF!</v>
      </c>
      <c r="F85" s="129" t="e">
        <f t="shared" si="27"/>
        <v>#REF!</v>
      </c>
      <c r="G85" s="129" t="e">
        <f t="shared" si="28"/>
        <v>#REF!</v>
      </c>
      <c r="H85" s="128" t="e">
        <f>#REF!</f>
        <v>#REF!</v>
      </c>
      <c r="I85" s="129" t="e">
        <f t="shared" si="29"/>
        <v>#REF!</v>
      </c>
      <c r="J85" s="129" t="e">
        <f t="shared" si="30"/>
        <v>#REF!</v>
      </c>
      <c r="K85" s="129" t="e">
        <f t="shared" si="31"/>
        <v>#REF!</v>
      </c>
      <c r="L85" s="128" t="e">
        <f>#REF!</f>
        <v>#REF!</v>
      </c>
      <c r="M85" s="129" t="e">
        <f t="shared" si="32"/>
        <v>#REF!</v>
      </c>
      <c r="N85" s="129" t="e">
        <f t="shared" si="33"/>
        <v>#REF!</v>
      </c>
      <c r="O85" s="129" t="e">
        <f t="shared" si="34"/>
        <v>#REF!</v>
      </c>
    </row>
    <row r="86" spans="2:15">
      <c r="B86" s="101">
        <v>14</v>
      </c>
      <c r="C86" s="119" t="s">
        <v>26</v>
      </c>
      <c r="D86" s="130"/>
      <c r="E86" s="130" t="e">
        <f t="shared" ref="E86:O86" si="35">SUM(E73:E85)</f>
        <v>#REF!</v>
      </c>
      <c r="F86" s="130" t="e">
        <f t="shared" si="35"/>
        <v>#REF!</v>
      </c>
      <c r="G86" s="130" t="e">
        <f t="shared" si="35"/>
        <v>#REF!</v>
      </c>
      <c r="H86" s="130" t="e">
        <f t="shared" si="35"/>
        <v>#REF!</v>
      </c>
      <c r="I86" s="130" t="e">
        <f t="shared" si="35"/>
        <v>#REF!</v>
      </c>
      <c r="J86" s="130" t="e">
        <f t="shared" si="35"/>
        <v>#REF!</v>
      </c>
      <c r="K86" s="130" t="e">
        <f t="shared" si="35"/>
        <v>#REF!</v>
      </c>
      <c r="L86" s="130" t="e">
        <f t="shared" si="35"/>
        <v>#REF!</v>
      </c>
      <c r="M86" s="130" t="e">
        <f t="shared" si="35"/>
        <v>#REF!</v>
      </c>
      <c r="N86" s="130" t="e">
        <f t="shared" si="35"/>
        <v>#REF!</v>
      </c>
      <c r="O86" s="130" t="e">
        <f t="shared" si="35"/>
        <v>#REF!</v>
      </c>
    </row>
  </sheetData>
  <phoneticPr fontId="1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3:N24"/>
  <sheetViews>
    <sheetView workbookViewId="0">
      <selection activeCell="C5" sqref="C5"/>
    </sheetView>
  </sheetViews>
  <sheetFormatPr defaultColWidth="8.7109375" defaultRowHeight="12.75"/>
  <cols>
    <col min="3" max="3" width="18" customWidth="1"/>
    <col min="4" max="4" width="9.28515625" style="5"/>
    <col min="9" max="9" width="18.42578125" customWidth="1"/>
    <col min="11" max="11" width="10.28515625" customWidth="1"/>
    <col min="12" max="12" width="11.28515625" customWidth="1"/>
    <col min="13" max="13" width="15.42578125" customWidth="1"/>
    <col min="14" max="14" width="10.28515625" customWidth="1"/>
  </cols>
  <sheetData>
    <row r="3" spans="3:14">
      <c r="K3">
        <v>760</v>
      </c>
      <c r="L3" t="s">
        <v>272</v>
      </c>
    </row>
    <row r="4" spans="3:14">
      <c r="C4" s="6"/>
      <c r="D4" s="7" t="s">
        <v>273</v>
      </c>
      <c r="E4" s="8"/>
      <c r="F4" s="8"/>
      <c r="G4" s="2"/>
      <c r="K4">
        <v>20</v>
      </c>
      <c r="L4" t="s">
        <v>274</v>
      </c>
    </row>
    <row r="5" spans="3:14">
      <c r="C5" s="9" t="s">
        <v>275</v>
      </c>
      <c r="E5" s="10" t="s">
        <v>276</v>
      </c>
      <c r="G5" s="3" t="s">
        <v>277</v>
      </c>
      <c r="K5">
        <f>K3/K4</f>
        <v>38</v>
      </c>
    </row>
    <row r="6" spans="3:14">
      <c r="C6" s="11" t="s">
        <v>278</v>
      </c>
      <c r="D6" s="5" t="s">
        <v>279</v>
      </c>
      <c r="G6" s="3"/>
    </row>
    <row r="7" spans="3:14">
      <c r="C7" s="11" t="s">
        <v>280</v>
      </c>
      <c r="D7" s="5" t="s">
        <v>281</v>
      </c>
      <c r="F7" t="s">
        <v>282</v>
      </c>
      <c r="G7" s="3" t="s">
        <v>283</v>
      </c>
    </row>
    <row r="8" spans="3:14">
      <c r="C8" s="12" t="s">
        <v>284</v>
      </c>
      <c r="D8" s="13" t="s">
        <v>281</v>
      </c>
      <c r="G8" s="3"/>
    </row>
    <row r="9" spans="3:14">
      <c r="C9" s="11"/>
      <c r="G9" s="3"/>
    </row>
    <row r="10" spans="3:14">
      <c r="C10" s="11"/>
      <c r="G10" s="3"/>
    </row>
    <row r="11" spans="3:14">
      <c r="C11" s="9" t="s">
        <v>285</v>
      </c>
      <c r="G11" s="3"/>
    </row>
    <row r="12" spans="3:14">
      <c r="C12" s="14" t="s">
        <v>286</v>
      </c>
      <c r="D12" s="15" t="s">
        <v>287</v>
      </c>
      <c r="E12" s="16"/>
      <c r="F12" s="16" t="s">
        <v>288</v>
      </c>
      <c r="G12" s="4"/>
    </row>
    <row r="14" spans="3:14">
      <c r="K14" s="17" t="s">
        <v>289</v>
      </c>
      <c r="L14" s="17" t="s">
        <v>290</v>
      </c>
      <c r="M14" s="17" t="s">
        <v>291</v>
      </c>
      <c r="N14" s="17" t="s">
        <v>292</v>
      </c>
    </row>
    <row r="15" spans="3:14">
      <c r="C15" t="s">
        <v>293</v>
      </c>
      <c r="D15" s="18">
        <v>38</v>
      </c>
      <c r="E15">
        <f>E16/24</f>
        <v>24.166666666666668</v>
      </c>
      <c r="I15" t="s">
        <v>294</v>
      </c>
      <c r="K15" s="19">
        <v>1000000</v>
      </c>
      <c r="L15" s="20">
        <v>39660</v>
      </c>
      <c r="M15" s="19">
        <v>273000</v>
      </c>
      <c r="N15" s="19">
        <f>K15-M15</f>
        <v>727000</v>
      </c>
    </row>
    <row r="16" spans="3:14">
      <c r="C16" t="s">
        <v>295</v>
      </c>
      <c r="D16" s="18">
        <f>D15*24</f>
        <v>912</v>
      </c>
      <c r="E16">
        <f>E17/30</f>
        <v>580</v>
      </c>
      <c r="I16" t="s">
        <v>296</v>
      </c>
      <c r="K16" s="19">
        <v>5408855</v>
      </c>
      <c r="L16" s="20">
        <v>39813</v>
      </c>
      <c r="M16" s="19">
        <v>700000</v>
      </c>
      <c r="N16" s="19">
        <f>K16-M16</f>
        <v>4708855</v>
      </c>
    </row>
    <row r="17" spans="3:14">
      <c r="C17" t="s">
        <v>297</v>
      </c>
      <c r="D17" s="18">
        <f>D16*30</f>
        <v>27360</v>
      </c>
      <c r="E17">
        <f>E18/12</f>
        <v>17400</v>
      </c>
      <c r="I17" t="s">
        <v>298</v>
      </c>
      <c r="K17" s="19">
        <v>3456000</v>
      </c>
      <c r="L17" s="21">
        <v>40359</v>
      </c>
      <c r="M17" s="19">
        <v>100000</v>
      </c>
      <c r="N17" s="19">
        <f>K17-M17</f>
        <v>3356000</v>
      </c>
    </row>
    <row r="18" spans="3:14">
      <c r="C18" t="s">
        <v>299</v>
      </c>
      <c r="D18" s="18">
        <f>D17*12</f>
        <v>328320</v>
      </c>
      <c r="E18">
        <v>208800</v>
      </c>
      <c r="I18" t="s">
        <v>300</v>
      </c>
      <c r="K18" s="19">
        <v>60821</v>
      </c>
      <c r="L18" s="21"/>
      <c r="M18" s="19">
        <v>22000</v>
      </c>
      <c r="N18" s="19">
        <f>K18-M18</f>
        <v>38821</v>
      </c>
    </row>
    <row r="19" spans="3:14">
      <c r="D19" s="18"/>
      <c r="K19" s="19"/>
      <c r="L19" s="21"/>
      <c r="M19" s="19"/>
      <c r="N19" s="19"/>
    </row>
    <row r="20" spans="3:14">
      <c r="D20" s="18"/>
      <c r="K20" s="19"/>
      <c r="L20" s="21"/>
      <c r="M20" s="19"/>
      <c r="N20" s="19"/>
    </row>
    <row r="21" spans="3:14">
      <c r="K21" s="19"/>
      <c r="L21" s="5"/>
      <c r="M21" s="19"/>
      <c r="N21" s="19"/>
    </row>
    <row r="22" spans="3:14">
      <c r="I22" s="22" t="s">
        <v>301</v>
      </c>
      <c r="J22" s="23">
        <v>0.3</v>
      </c>
      <c r="K22" s="24">
        <v>28000000</v>
      </c>
      <c r="L22" s="25" t="s">
        <v>302</v>
      </c>
    </row>
    <row r="24" spans="3:14">
      <c r="I24" s="1" t="s">
        <v>26</v>
      </c>
      <c r="J24" s="1"/>
      <c r="K24" s="1"/>
      <c r="L24" s="1"/>
      <c r="M24" s="1"/>
      <c r="N24" s="26">
        <f>SUM(N15:N23)</f>
        <v>8830676</v>
      </c>
    </row>
  </sheetData>
  <phoneticPr fontId="1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71"/>
  <sheetViews>
    <sheetView tabSelected="1" topLeftCell="A25" workbookViewId="0">
      <selection activeCell="D42" sqref="D42"/>
    </sheetView>
  </sheetViews>
  <sheetFormatPr defaultColWidth="8.7109375" defaultRowHeight="12.75"/>
  <cols>
    <col min="3" max="3" width="43.7109375" customWidth="1"/>
    <col min="4" max="6" width="16.7109375" customWidth="1"/>
    <col min="7" max="7" width="18.7109375" bestFit="1" customWidth="1"/>
    <col min="8" max="8" width="17.42578125" customWidth="1"/>
    <col min="12" max="12" width="14.28515625" customWidth="1"/>
  </cols>
  <sheetData>
    <row r="1" spans="3:14" ht="13.5" thickBot="1"/>
    <row r="2" spans="3:14" ht="16.5" thickBot="1">
      <c r="C2" s="135" t="s">
        <v>112</v>
      </c>
      <c r="D2" s="136">
        <f>prezentare!D2</f>
        <v>2023</v>
      </c>
      <c r="E2" s="136">
        <f>D2+1</f>
        <v>2024</v>
      </c>
      <c r="F2" s="136">
        <f>E2+1</f>
        <v>2025</v>
      </c>
    </row>
    <row r="3" spans="3:14" ht="16.5" thickBot="1">
      <c r="C3" s="137" t="s">
        <v>303</v>
      </c>
      <c r="D3" s="170">
        <f>'Obiective de afacere'!I10</f>
        <v>2168251.5</v>
      </c>
      <c r="E3" s="170">
        <f>'Obiective de afacere'!I23</f>
        <v>2276664.0750000002</v>
      </c>
      <c r="F3" s="170">
        <f>'Obiective de afacere'!I36</f>
        <v>2458797.2010000008</v>
      </c>
    </row>
    <row r="4" spans="3:14" ht="16.5" thickBot="1">
      <c r="C4" s="137" t="s">
        <v>304</v>
      </c>
      <c r="D4" s="170">
        <f>SUM(D5:D6)</f>
        <v>1780335.25</v>
      </c>
      <c r="E4" s="170">
        <f>SUM(E5:E6)</f>
        <v>1262337.1635</v>
      </c>
      <c r="F4" s="170">
        <f>SUM(F5:F6)</f>
        <v>1265449.4901399999</v>
      </c>
    </row>
    <row r="5" spans="3:14" ht="13.5" thickBot="1">
      <c r="C5" s="138" t="s">
        <v>305</v>
      </c>
      <c r="D5" s="171">
        <f>'Costuri variabile '!I10</f>
        <v>32606.989999999998</v>
      </c>
      <c r="E5" s="171">
        <f>'Costuri variabile '!I22</f>
        <v>31546.9035</v>
      </c>
      <c r="F5" s="171">
        <f>'Costuri variabile '!I34</f>
        <v>34659.23014</v>
      </c>
      <c r="N5" t="s">
        <v>92</v>
      </c>
    </row>
    <row r="6" spans="3:14" ht="13.5" thickBot="1">
      <c r="C6" s="138" t="s">
        <v>306</v>
      </c>
      <c r="D6" s="171">
        <f>D45</f>
        <v>1747728.26</v>
      </c>
      <c r="E6" s="171">
        <f>E45</f>
        <v>1230790.26</v>
      </c>
      <c r="F6" s="171">
        <f>F45</f>
        <v>1230790.26</v>
      </c>
      <c r="L6" s="132">
        <v>2161153</v>
      </c>
      <c r="M6" t="s">
        <v>94</v>
      </c>
      <c r="N6">
        <f>L6/10</f>
        <v>216115.3</v>
      </c>
    </row>
    <row r="7" spans="3:14" ht="16.5" thickBot="1">
      <c r="C7" s="139" t="s">
        <v>307</v>
      </c>
      <c r="D7" s="172">
        <f>D3-D4</f>
        <v>387916.25</v>
      </c>
      <c r="E7" s="172">
        <f>E3-E4</f>
        <v>1014326.9115000002</v>
      </c>
      <c r="F7" s="172">
        <f>F3-F4</f>
        <v>1193347.7108600009</v>
      </c>
      <c r="L7" s="132">
        <v>3697776</v>
      </c>
      <c r="M7" t="s">
        <v>96</v>
      </c>
    </row>
    <row r="8" spans="3:14">
      <c r="L8" s="132">
        <v>5942852</v>
      </c>
      <c r="M8" t="s">
        <v>98</v>
      </c>
    </row>
    <row r="9" spans="3:14">
      <c r="L9" s="132">
        <v>3.6518000000000002</v>
      </c>
    </row>
    <row r="10" spans="3:14" ht="13.5" thickBot="1">
      <c r="L10" s="132">
        <f>L8/L9</f>
        <v>1627376.0885042993</v>
      </c>
    </row>
    <row r="11" spans="3:14" ht="16.5" thickBot="1">
      <c r="C11" s="135" t="s">
        <v>308</v>
      </c>
      <c r="D11" s="140" t="s">
        <v>309</v>
      </c>
    </row>
    <row r="12" spans="3:14" ht="16.5" thickBot="1">
      <c r="C12" s="137" t="s">
        <v>310</v>
      </c>
      <c r="D12" s="170">
        <v>3000000</v>
      </c>
    </row>
    <row r="13" spans="3:14" ht="16.5" thickBot="1">
      <c r="C13" s="137" t="s">
        <v>311</v>
      </c>
      <c r="D13" s="170">
        <f>SUM(D7:F7)/3</f>
        <v>865196.95745333377</v>
      </c>
    </row>
    <row r="14" spans="3:14" ht="16.5" thickBot="1">
      <c r="C14" s="137" t="s">
        <v>312</v>
      </c>
      <c r="D14" s="141">
        <f>D12/D13</f>
        <v>3.46741857348916</v>
      </c>
    </row>
    <row r="17" spans="2:8" ht="13.5" thickBot="1"/>
    <row r="18" spans="2:8">
      <c r="B18">
        <v>1</v>
      </c>
      <c r="C18" s="142" t="s">
        <v>313</v>
      </c>
      <c r="D18" s="143">
        <f>D2</f>
        <v>2023</v>
      </c>
      <c r="E18" s="143">
        <f>E2</f>
        <v>2024</v>
      </c>
      <c r="F18" s="143">
        <f>F2</f>
        <v>2025</v>
      </c>
      <c r="G18" s="392" t="s">
        <v>314</v>
      </c>
      <c r="H18" s="394" t="s">
        <v>315</v>
      </c>
    </row>
    <row r="19" spans="2:8">
      <c r="B19">
        <f>B18+1</f>
        <v>2</v>
      </c>
      <c r="C19" s="144" t="s">
        <v>316</v>
      </c>
      <c r="D19" s="175">
        <f>D7</f>
        <v>387916.25</v>
      </c>
      <c r="E19" s="175">
        <f>E7</f>
        <v>1014326.9115000002</v>
      </c>
      <c r="F19" s="175">
        <f>F7</f>
        <v>1193347.7108600009</v>
      </c>
      <c r="G19" s="393"/>
      <c r="H19" s="395"/>
    </row>
    <row r="20" spans="2:8">
      <c r="B20">
        <f t="shared" ref="B20:B25" si="0">B19+1</f>
        <v>3</v>
      </c>
      <c r="C20" s="144" t="s">
        <v>317</v>
      </c>
      <c r="D20" s="175">
        <f>D46</f>
        <v>0</v>
      </c>
      <c r="E20" s="175">
        <f>E46</f>
        <v>33991.54</v>
      </c>
      <c r="F20" s="175">
        <f>F46</f>
        <v>33991.54</v>
      </c>
      <c r="G20" s="177">
        <f>D12-(SUM(D20:F20))</f>
        <v>2932016.92</v>
      </c>
      <c r="H20" s="395"/>
    </row>
    <row r="21" spans="2:8" ht="16.5" thickBot="1">
      <c r="B21">
        <f t="shared" si="0"/>
        <v>4</v>
      </c>
      <c r="C21" s="145" t="s">
        <v>367</v>
      </c>
      <c r="D21" s="176">
        <f>D46</f>
        <v>0</v>
      </c>
      <c r="E21" s="176">
        <f>E46</f>
        <v>33991.54</v>
      </c>
      <c r="F21" s="176">
        <f>F46</f>
        <v>33991.54</v>
      </c>
      <c r="G21" s="178">
        <f>SUM(G19:G20)</f>
        <v>2932016.92</v>
      </c>
      <c r="H21" s="395"/>
    </row>
    <row r="22" spans="2:8" ht="13.5" thickBot="1">
      <c r="B22">
        <f t="shared" si="0"/>
        <v>5</v>
      </c>
      <c r="C22" s="146" t="s">
        <v>318</v>
      </c>
      <c r="D22" s="147">
        <v>3.4963640999999997E-2</v>
      </c>
      <c r="E22" s="147"/>
      <c r="F22" s="147"/>
      <c r="G22" s="148"/>
      <c r="H22" s="395"/>
    </row>
    <row r="23" spans="2:8">
      <c r="B23">
        <f>B22+1</f>
        <v>6</v>
      </c>
      <c r="C23" s="149" t="s">
        <v>319</v>
      </c>
      <c r="D23" s="150">
        <f>1+D22</f>
        <v>1.034963641</v>
      </c>
      <c r="E23" s="150">
        <f>D23*D23</f>
        <v>1.071149738191977</v>
      </c>
      <c r="F23" s="150">
        <f>D23*D23*D23</f>
        <v>1.1086010330953653</v>
      </c>
      <c r="G23" s="151">
        <f>D23*D23*D23</f>
        <v>1.1086010330953653</v>
      </c>
      <c r="H23" s="396"/>
    </row>
    <row r="24" spans="2:8" ht="13.5" thickBot="1">
      <c r="B24">
        <f t="shared" si="0"/>
        <v>7</v>
      </c>
      <c r="C24" s="152" t="s">
        <v>320</v>
      </c>
      <c r="D24" s="153">
        <f>D19/D23</f>
        <v>374811.47610672441</v>
      </c>
      <c r="E24" s="153">
        <f>E19/E23</f>
        <v>946951.55619615829</v>
      </c>
      <c r="F24" s="153">
        <f>F19/F23</f>
        <v>1076444.7039418784</v>
      </c>
      <c r="G24" s="154">
        <f>G20/G23</f>
        <v>2644789.9942988586</v>
      </c>
      <c r="H24" s="155">
        <f>SUM(D24:G24)</f>
        <v>5042997.73054362</v>
      </c>
    </row>
    <row r="25" spans="2:8">
      <c r="B25">
        <f t="shared" si="0"/>
        <v>8</v>
      </c>
      <c r="C25" s="156" t="s">
        <v>321</v>
      </c>
      <c r="D25" s="157">
        <f>H24-D12</f>
        <v>2042997.73054362</v>
      </c>
      <c r="E25" s="156"/>
      <c r="F25" s="156"/>
      <c r="G25" s="156"/>
      <c r="H25" s="156"/>
    </row>
    <row r="27" spans="2:8" ht="13.5" thickBot="1">
      <c r="D27">
        <v>156000</v>
      </c>
    </row>
    <row r="28" spans="2:8" ht="15.75">
      <c r="C28" s="158" t="s">
        <v>322</v>
      </c>
      <c r="D28" s="353">
        <f>SUM(D29:D30)</f>
        <v>0</v>
      </c>
      <c r="E28" s="354">
        <f>SUM(E29:E30)</f>
        <v>0</v>
      </c>
    </row>
    <row r="29" spans="2:8">
      <c r="C29" s="159" t="s">
        <v>323</v>
      </c>
      <c r="D29" s="355">
        <v>0</v>
      </c>
      <c r="E29" s="356">
        <v>0</v>
      </c>
    </row>
    <row r="30" spans="2:8" ht="13.5" thickBot="1">
      <c r="C30" s="160" t="s">
        <v>324</v>
      </c>
      <c r="D30" s="357">
        <v>0</v>
      </c>
      <c r="E30" s="358"/>
    </row>
    <row r="31" spans="2:8" ht="15.75">
      <c r="C31" s="161" t="s">
        <v>325</v>
      </c>
      <c r="D31" s="359">
        <f>SUM(D32:D34)</f>
        <v>0</v>
      </c>
      <c r="E31" s="360">
        <f>SUM(E32:E34)</f>
        <v>0</v>
      </c>
    </row>
    <row r="32" spans="2:8">
      <c r="C32" s="162" t="s">
        <v>326</v>
      </c>
      <c r="D32" s="361">
        <v>0</v>
      </c>
      <c r="E32" s="362">
        <v>0</v>
      </c>
    </row>
    <row r="33" spans="3:10">
      <c r="C33" s="162" t="s">
        <v>177</v>
      </c>
      <c r="D33" s="361">
        <v>0</v>
      </c>
      <c r="E33" s="362">
        <v>0</v>
      </c>
    </row>
    <row r="34" spans="3:10" ht="13.5" thickBot="1">
      <c r="C34" s="163" t="s">
        <v>327</v>
      </c>
      <c r="D34" s="363">
        <v>0</v>
      </c>
      <c r="E34" s="364">
        <v>0</v>
      </c>
    </row>
    <row r="35" spans="3:10">
      <c r="C35" s="164" t="s">
        <v>328</v>
      </c>
      <c r="D35" s="165" t="e">
        <f>D28/D31</f>
        <v>#DIV/0!</v>
      </c>
      <c r="E35" s="166" t="e">
        <f>E28/E31</f>
        <v>#DIV/0!</v>
      </c>
    </row>
    <row r="36" spans="3:10" ht="13.5" thickBot="1">
      <c r="C36" s="167" t="s">
        <v>329</v>
      </c>
      <c r="D36" s="168" t="e">
        <f>D35</f>
        <v>#DIV/0!</v>
      </c>
      <c r="E36" s="169" t="e">
        <f>E35</f>
        <v>#DIV/0!</v>
      </c>
    </row>
    <row r="42" spans="3:10">
      <c r="D42" s="81">
        <f>D2</f>
        <v>2023</v>
      </c>
      <c r="E42" s="81">
        <f t="shared" ref="E42:H42" si="1">D42+1</f>
        <v>2024</v>
      </c>
      <c r="F42" s="81">
        <f t="shared" si="1"/>
        <v>2025</v>
      </c>
      <c r="G42" s="81">
        <f t="shared" si="1"/>
        <v>2026</v>
      </c>
      <c r="H42" s="81">
        <f t="shared" si="1"/>
        <v>2027</v>
      </c>
      <c r="I42" s="81"/>
      <c r="J42" s="81"/>
    </row>
    <row r="43" spans="3:10">
      <c r="C43" s="50" t="s">
        <v>364</v>
      </c>
      <c r="D43" s="19">
        <f>'Costuri fixe'!D21</f>
        <v>1390091.48</v>
      </c>
      <c r="E43" s="19">
        <f>'Costuri fixe'!E21</f>
        <v>891553.48</v>
      </c>
      <c r="F43" s="19">
        <f>'Costuri fixe'!F21</f>
        <v>891553.48</v>
      </c>
      <c r="G43" s="19">
        <f>'Costuri fixe'!G21</f>
        <v>891553.48</v>
      </c>
      <c r="H43" s="19">
        <f>'Costuri fixe'!H21</f>
        <v>916553.48</v>
      </c>
      <c r="I43" s="19"/>
      <c r="J43" s="19"/>
    </row>
    <row r="44" spans="3:10">
      <c r="C44" s="50" t="s">
        <v>365</v>
      </c>
      <c r="D44" s="19">
        <f>'Costuri fixe'!D44</f>
        <v>357636.78</v>
      </c>
      <c r="E44" s="19">
        <f>'Costuri fixe'!E44</f>
        <v>339236.78</v>
      </c>
      <c r="F44" s="19">
        <f>'Costuri fixe'!F44</f>
        <v>339236.78</v>
      </c>
      <c r="G44" s="19">
        <f>'Costuri fixe'!G44</f>
        <v>341236.78</v>
      </c>
      <c r="H44" s="19">
        <f>'Costuri fixe'!H44</f>
        <v>341236.78</v>
      </c>
      <c r="I44" s="19"/>
      <c r="J44" s="19"/>
    </row>
    <row r="45" spans="3:10" s="1" customFormat="1">
      <c r="C45" s="87" t="s">
        <v>366</v>
      </c>
      <c r="D45" s="26">
        <f>SUM(D43:D44)</f>
        <v>1747728.26</v>
      </c>
      <c r="E45" s="26">
        <f>SUM(E43:E44)</f>
        <v>1230790.26</v>
      </c>
      <c r="F45" s="26">
        <f>SUM(F43:F44)</f>
        <v>1230790.26</v>
      </c>
      <c r="G45" s="26">
        <f>SUM(G43:G44)</f>
        <v>1232790.26</v>
      </c>
      <c r="H45" s="26">
        <f>SUM(H43:H44)</f>
        <v>1257790.26</v>
      </c>
      <c r="I45" s="26"/>
      <c r="J45" s="26"/>
    </row>
    <row r="46" spans="3:10">
      <c r="C46" s="50" t="s">
        <v>116</v>
      </c>
      <c r="D46" s="19">
        <f>'Costuri fixe'!D15</f>
        <v>0</v>
      </c>
      <c r="E46" s="19">
        <f>'Costuri fixe'!E15</f>
        <v>33991.54</v>
      </c>
      <c r="F46" s="19">
        <f>'Costuri fixe'!F15</f>
        <v>33991.54</v>
      </c>
      <c r="G46" s="19">
        <f>'Costuri fixe'!G15</f>
        <v>33991.54</v>
      </c>
      <c r="H46" s="19">
        <f>'Costuri fixe'!H15</f>
        <v>33991.54</v>
      </c>
      <c r="I46" s="19"/>
      <c r="J46" s="19"/>
    </row>
    <row r="50" spans="2:6">
      <c r="C50" s="22" t="s">
        <v>330</v>
      </c>
    </row>
    <row r="54" spans="2:6">
      <c r="C54" t="s">
        <v>321</v>
      </c>
    </row>
    <row r="55" spans="2:6" ht="16.5" thickBot="1">
      <c r="C55" t="s">
        <v>331</v>
      </c>
      <c r="D55" s="170">
        <v>5942852</v>
      </c>
    </row>
    <row r="56" spans="2:6">
      <c r="C56" t="s">
        <v>332</v>
      </c>
      <c r="D56" s="208">
        <v>0.09</v>
      </c>
    </row>
    <row r="57" spans="2:6" ht="13.5" thickBot="1"/>
    <row r="58" spans="2:6" ht="13.5" thickBot="1">
      <c r="B58" s="209"/>
      <c r="C58" s="213" t="s">
        <v>313</v>
      </c>
      <c r="D58" s="212">
        <f>D42</f>
        <v>2023</v>
      </c>
      <c r="E58" s="212">
        <f>E42</f>
        <v>2024</v>
      </c>
      <c r="F58" s="212">
        <f>F42</f>
        <v>2025</v>
      </c>
    </row>
    <row r="59" spans="2:6">
      <c r="B59" s="209"/>
      <c r="C59" s="214" t="s">
        <v>333</v>
      </c>
      <c r="D59" s="219">
        <f>'Obiective de afacere'!I50</f>
        <v>2655500.9770800006</v>
      </c>
      <c r="E59" s="220">
        <f>'Obiective de afacere'!I63</f>
        <v>3186601.1724960003</v>
      </c>
      <c r="F59" s="221" t="e">
        <f>'Obiective de afacere'!#REF!</f>
        <v>#REF!</v>
      </c>
    </row>
    <row r="60" spans="2:6">
      <c r="B60" s="211">
        <v>0.09</v>
      </c>
      <c r="C60" s="214" t="s">
        <v>334</v>
      </c>
      <c r="D60" s="216">
        <f>1+B60</f>
        <v>1.0900000000000001</v>
      </c>
      <c r="E60" s="217">
        <f>(1+B60)*D60</f>
        <v>1.1881000000000002</v>
      </c>
      <c r="F60" s="218">
        <f>(1+B60)*E60</f>
        <v>1.2950290000000002</v>
      </c>
    </row>
    <row r="61" spans="2:6">
      <c r="B61" s="210"/>
      <c r="C61" s="214" t="s">
        <v>335</v>
      </c>
      <c r="D61" s="222">
        <f>D59/D60</f>
        <v>2436239.4285137616</v>
      </c>
      <c r="E61" s="223">
        <f>E59/E60</f>
        <v>2682098.4534096457</v>
      </c>
      <c r="F61" s="224" t="e">
        <f>F59/F60</f>
        <v>#REF!</v>
      </c>
    </row>
    <row r="62" spans="2:6">
      <c r="B62" s="209"/>
      <c r="C62" s="214" t="s">
        <v>336</v>
      </c>
      <c r="D62" s="222" t="e">
        <f>SUM(D61:F61)</f>
        <v>#REF!</v>
      </c>
      <c r="E62" s="223"/>
      <c r="F62" s="224"/>
    </row>
    <row r="63" spans="2:6">
      <c r="B63" s="209"/>
      <c r="C63" s="214" t="s">
        <v>337</v>
      </c>
      <c r="D63" s="225">
        <v>5942852</v>
      </c>
      <c r="E63" s="223"/>
      <c r="F63" s="224"/>
    </row>
    <row r="64" spans="2:6" ht="13.5" thickBot="1">
      <c r="B64" s="209"/>
      <c r="C64" s="215" t="s">
        <v>338</v>
      </c>
      <c r="D64" s="226" t="e">
        <f>D62-D63</f>
        <v>#REF!</v>
      </c>
      <c r="E64" s="227"/>
      <c r="F64" s="228"/>
    </row>
    <row r="66" spans="3:6" ht="13.5" thickBot="1"/>
    <row r="67" spans="3:6" ht="13.5" thickBot="1">
      <c r="C67" s="229"/>
      <c r="D67" s="243">
        <f>D42</f>
        <v>2023</v>
      </c>
      <c r="E67" s="243">
        <f>E42</f>
        <v>2024</v>
      </c>
      <c r="F67" s="243">
        <f>F42</f>
        <v>2025</v>
      </c>
    </row>
    <row r="68" spans="3:6">
      <c r="C68" s="240" t="s">
        <v>339</v>
      </c>
      <c r="D68" s="236">
        <f>D3-D4</f>
        <v>387916.25</v>
      </c>
      <c r="E68" s="244">
        <f>E3-E4</f>
        <v>1014326.9115000002</v>
      </c>
      <c r="F68" s="237">
        <f>F3-F4</f>
        <v>1193347.7108600009</v>
      </c>
    </row>
    <row r="69" spans="3:6">
      <c r="C69" s="241" t="s">
        <v>340</v>
      </c>
      <c r="D69" s="230">
        <f>SUM(D5:D6)</f>
        <v>1780335.25</v>
      </c>
      <c r="E69" s="245">
        <f>SUM(E5:E6)</f>
        <v>1262337.1635</v>
      </c>
      <c r="F69" s="231">
        <f>SUM(F5:F6)</f>
        <v>1265449.4901399999</v>
      </c>
    </row>
    <row r="70" spans="3:6" ht="13.5" thickBot="1">
      <c r="C70" s="242" t="s">
        <v>335</v>
      </c>
      <c r="D70" s="238">
        <f>D68/D69</f>
        <v>0.21788943964346041</v>
      </c>
      <c r="E70" s="246">
        <f>E68/E69</f>
        <v>0.80353089557122914</v>
      </c>
      <c r="F70" s="239">
        <f>F68/F69</f>
        <v>0.94302279163112057</v>
      </c>
    </row>
    <row r="71" spans="3:6" ht="13.5" thickBot="1">
      <c r="C71" s="232" t="s">
        <v>336</v>
      </c>
      <c r="D71" s="233">
        <f>SUM(D70:F70)</f>
        <v>1.96444312684581</v>
      </c>
      <c r="E71" s="234"/>
      <c r="F71" s="235"/>
    </row>
  </sheetData>
  <mergeCells count="2">
    <mergeCell ref="G18:G19"/>
    <mergeCell ref="H18:H23"/>
  </mergeCells>
  <phoneticPr fontId="11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P22"/>
  <sheetViews>
    <sheetView topLeftCell="E1" workbookViewId="0">
      <selection activeCell="P14" sqref="P14"/>
    </sheetView>
  </sheetViews>
  <sheetFormatPr defaultColWidth="8.7109375" defaultRowHeight="12.75"/>
  <cols>
    <col min="1" max="1" width="2.42578125" customWidth="1"/>
    <col min="2" max="2" width="4" customWidth="1"/>
    <col min="3" max="3" width="25.42578125" customWidth="1"/>
    <col min="4" max="16" width="10.7109375" customWidth="1"/>
  </cols>
  <sheetData>
    <row r="3" spans="2:16">
      <c r="C3" s="1" t="s">
        <v>341</v>
      </c>
      <c r="D3" s="1"/>
      <c r="E3" s="297">
        <v>500000</v>
      </c>
    </row>
    <row r="5" spans="2:16">
      <c r="C5" s="278" t="s">
        <v>342</v>
      </c>
      <c r="E5" s="5" t="s">
        <v>343</v>
      </c>
    </row>
    <row r="6" spans="2:16">
      <c r="C6" s="278" t="s">
        <v>344</v>
      </c>
      <c r="E6" s="277">
        <v>0.115</v>
      </c>
    </row>
    <row r="7" spans="2:16">
      <c r="C7" s="278" t="s">
        <v>345</v>
      </c>
      <c r="E7" s="277">
        <v>3.0000000000000001E-3</v>
      </c>
    </row>
    <row r="8" spans="2:16">
      <c r="C8" s="278" t="s">
        <v>346</v>
      </c>
      <c r="E8" s="277">
        <v>1.2E-2</v>
      </c>
    </row>
    <row r="9" spans="2:16">
      <c r="C9" s="278" t="s">
        <v>347</v>
      </c>
      <c r="E9" s="277">
        <v>2E-3</v>
      </c>
    </row>
    <row r="10" spans="2:16">
      <c r="C10" s="278" t="s">
        <v>348</v>
      </c>
      <c r="E10" s="277">
        <v>0.02</v>
      </c>
    </row>
    <row r="13" spans="2:16" ht="23.25" thickBot="1">
      <c r="B13" s="249" t="s">
        <v>349</v>
      </c>
      <c r="C13" s="102" t="s">
        <v>350</v>
      </c>
      <c r="D13" s="80" t="s">
        <v>351</v>
      </c>
      <c r="E13" s="80" t="s">
        <v>352</v>
      </c>
      <c r="F13" s="80" t="s">
        <v>15</v>
      </c>
      <c r="G13" s="80" t="s">
        <v>16</v>
      </c>
      <c r="H13" s="80" t="s">
        <v>17</v>
      </c>
      <c r="I13" s="80" t="s">
        <v>18</v>
      </c>
      <c r="J13" s="80" t="s">
        <v>19</v>
      </c>
      <c r="K13" s="80" t="s">
        <v>20</v>
      </c>
      <c r="L13" s="80" t="s">
        <v>353</v>
      </c>
      <c r="M13" s="80" t="s">
        <v>354</v>
      </c>
      <c r="N13" s="80" t="s">
        <v>355</v>
      </c>
      <c r="O13" s="80" t="s">
        <v>356</v>
      </c>
      <c r="P13" s="103" t="s">
        <v>26</v>
      </c>
    </row>
    <row r="14" spans="2:16">
      <c r="B14" s="285">
        <v>1</v>
      </c>
      <c r="C14" s="286" t="s">
        <v>357</v>
      </c>
      <c r="D14" s="287">
        <v>500000</v>
      </c>
      <c r="E14" s="287">
        <f>D41</f>
        <v>0</v>
      </c>
      <c r="F14" s="287">
        <f>E41</f>
        <v>0</v>
      </c>
      <c r="G14" s="287">
        <f t="shared" ref="G14:O14" si="0">F41</f>
        <v>0</v>
      </c>
      <c r="H14" s="287">
        <f t="shared" si="0"/>
        <v>0</v>
      </c>
      <c r="I14" s="287">
        <f t="shared" si="0"/>
        <v>0</v>
      </c>
      <c r="J14" s="287">
        <f t="shared" si="0"/>
        <v>0</v>
      </c>
      <c r="K14" s="287">
        <f t="shared" si="0"/>
        <v>0</v>
      </c>
      <c r="L14" s="287">
        <f t="shared" si="0"/>
        <v>0</v>
      </c>
      <c r="M14" s="287">
        <f t="shared" si="0"/>
        <v>0</v>
      </c>
      <c r="N14" s="287">
        <f t="shared" si="0"/>
        <v>0</v>
      </c>
      <c r="O14" s="287">
        <f t="shared" si="0"/>
        <v>0</v>
      </c>
      <c r="P14" s="288">
        <f t="shared" ref="P14:P22" si="1">SUM(D14:O14)</f>
        <v>500000</v>
      </c>
    </row>
    <row r="15" spans="2:16">
      <c r="B15" s="289">
        <v>2</v>
      </c>
      <c r="C15" s="279" t="s">
        <v>358</v>
      </c>
      <c r="D15" s="281"/>
      <c r="E15" s="281"/>
      <c r="F15" s="281"/>
      <c r="G15" s="281"/>
      <c r="H15" s="281"/>
      <c r="I15" s="281"/>
      <c r="J15" s="281"/>
      <c r="K15" s="281"/>
      <c r="L15" s="281"/>
      <c r="M15" s="281">
        <v>0</v>
      </c>
      <c r="N15" s="281"/>
      <c r="O15" s="282"/>
      <c r="P15" s="290">
        <f t="shared" si="1"/>
        <v>0</v>
      </c>
    </row>
    <row r="16" spans="2:16">
      <c r="B16" s="289">
        <v>3</v>
      </c>
      <c r="C16" s="279" t="s">
        <v>359</v>
      </c>
      <c r="D16" s="280"/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90">
        <f t="shared" si="1"/>
        <v>0</v>
      </c>
    </row>
    <row r="17" spans="2:16">
      <c r="B17" s="289">
        <v>4</v>
      </c>
      <c r="C17" s="279" t="s">
        <v>360</v>
      </c>
      <c r="D17" s="280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90"/>
    </row>
    <row r="18" spans="2:16">
      <c r="B18" s="289">
        <v>5</v>
      </c>
      <c r="C18" s="279" t="s">
        <v>361</v>
      </c>
      <c r="D18" s="283">
        <f>SUM(D19:D22)</f>
        <v>1500</v>
      </c>
      <c r="E18" s="283">
        <f t="shared" ref="E18:O18" si="2">SUM(E19:E22)</f>
        <v>0</v>
      </c>
      <c r="F18" s="283">
        <f t="shared" si="2"/>
        <v>0</v>
      </c>
      <c r="G18" s="283">
        <f t="shared" si="2"/>
        <v>0</v>
      </c>
      <c r="H18" s="283">
        <f t="shared" si="2"/>
        <v>0</v>
      </c>
      <c r="I18" s="283">
        <f t="shared" si="2"/>
        <v>0</v>
      </c>
      <c r="J18" s="283">
        <f t="shared" si="2"/>
        <v>0</v>
      </c>
      <c r="K18" s="283">
        <f t="shared" si="2"/>
        <v>0</v>
      </c>
      <c r="L18" s="283">
        <f t="shared" si="2"/>
        <v>0</v>
      </c>
      <c r="M18" s="283">
        <f t="shared" si="2"/>
        <v>0</v>
      </c>
      <c r="N18" s="283">
        <f t="shared" si="2"/>
        <v>0</v>
      </c>
      <c r="O18" s="283">
        <f t="shared" si="2"/>
        <v>0</v>
      </c>
      <c r="P18" s="290">
        <f t="shared" si="1"/>
        <v>1500</v>
      </c>
    </row>
    <row r="19" spans="2:16">
      <c r="B19" s="289">
        <v>6</v>
      </c>
      <c r="C19" s="284" t="s">
        <v>345</v>
      </c>
      <c r="D19" s="281">
        <f>D14*E7</f>
        <v>1500</v>
      </c>
      <c r="E19" s="281"/>
      <c r="F19" s="281">
        <v>0</v>
      </c>
      <c r="G19" s="281">
        <v>0</v>
      </c>
      <c r="H19" s="281">
        <v>0</v>
      </c>
      <c r="I19" s="281">
        <v>0</v>
      </c>
      <c r="J19" s="281">
        <v>0</v>
      </c>
      <c r="K19" s="281">
        <v>0</v>
      </c>
      <c r="L19" s="281">
        <v>0</v>
      </c>
      <c r="M19" s="281">
        <v>0</v>
      </c>
      <c r="N19" s="281">
        <v>0</v>
      </c>
      <c r="O19" s="281">
        <v>0</v>
      </c>
      <c r="P19" s="290">
        <f t="shared" si="1"/>
        <v>1500</v>
      </c>
    </row>
    <row r="20" spans="2:16" ht="12.6" customHeight="1">
      <c r="B20" s="289">
        <v>6</v>
      </c>
      <c r="C20" s="284" t="s">
        <v>346</v>
      </c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2"/>
      <c r="P20" s="290">
        <f t="shared" si="1"/>
        <v>0</v>
      </c>
    </row>
    <row r="21" spans="2:16">
      <c r="B21" s="291"/>
      <c r="C21" s="284" t="s">
        <v>347</v>
      </c>
      <c r="D21" s="293"/>
      <c r="E21" s="293"/>
      <c r="F21" s="293"/>
      <c r="G21" s="293"/>
      <c r="H21" s="293"/>
      <c r="I21" s="296"/>
      <c r="J21" s="293"/>
      <c r="K21" s="293"/>
      <c r="L21" s="293"/>
      <c r="M21" s="293"/>
      <c r="N21" s="293"/>
      <c r="O21" s="296"/>
      <c r="P21" s="290">
        <f t="shared" si="1"/>
        <v>0</v>
      </c>
    </row>
    <row r="22" spans="2:16" ht="12.75" customHeight="1" thickBot="1">
      <c r="B22" s="152"/>
      <c r="C22" s="292" t="s">
        <v>348</v>
      </c>
      <c r="D22" s="294">
        <f>D17*E10</f>
        <v>0</v>
      </c>
      <c r="E22" s="294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5">
        <f t="shared" si="1"/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7109375"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30"/>
  <sheetViews>
    <sheetView zoomScale="98" zoomScaleNormal="98" workbookViewId="0">
      <selection activeCell="P20" sqref="P20:P24"/>
    </sheetView>
  </sheetViews>
  <sheetFormatPr defaultColWidth="8.7109375" defaultRowHeight="12.75"/>
  <cols>
    <col min="3" max="3" width="11.7109375" customWidth="1"/>
    <col min="4" max="17" width="9.7109375" customWidth="1"/>
    <col min="18" max="18" width="17.28515625" customWidth="1"/>
    <col min="19" max="19" width="11.7109375" bestFit="1" customWidth="1"/>
  </cols>
  <sheetData>
    <row r="2" spans="2:20" ht="15">
      <c r="D2" s="325"/>
    </row>
    <row r="3" spans="2:20" ht="13.5" thickBot="1">
      <c r="D3" s="328" t="s">
        <v>13</v>
      </c>
      <c r="E3" s="328" t="s">
        <v>14</v>
      </c>
      <c r="F3" s="328" t="s">
        <v>15</v>
      </c>
      <c r="G3" s="328" t="s">
        <v>16</v>
      </c>
      <c r="H3" s="328" t="s">
        <v>17</v>
      </c>
      <c r="I3" s="328" t="s">
        <v>18</v>
      </c>
      <c r="J3" s="328" t="s">
        <v>19</v>
      </c>
      <c r="K3" s="328" t="s">
        <v>20</v>
      </c>
      <c r="L3" s="328" t="s">
        <v>21</v>
      </c>
      <c r="M3" s="328" t="s">
        <v>22</v>
      </c>
      <c r="N3" s="328" t="s">
        <v>23</v>
      </c>
      <c r="O3" s="328" t="s">
        <v>24</v>
      </c>
    </row>
    <row r="4" spans="2:20" ht="13.5" thickBot="1">
      <c r="C4" t="s">
        <v>25</v>
      </c>
      <c r="D4" s="81" t="s">
        <v>13</v>
      </c>
      <c r="E4" s="81" t="s">
        <v>14</v>
      </c>
      <c r="F4" s="81" t="s">
        <v>15</v>
      </c>
      <c r="G4" s="81" t="s">
        <v>16</v>
      </c>
      <c r="H4" s="81" t="s">
        <v>17</v>
      </c>
      <c r="I4" s="81" t="s">
        <v>18</v>
      </c>
      <c r="J4" s="81" t="s">
        <v>19</v>
      </c>
      <c r="K4" s="81" t="s">
        <v>20</v>
      </c>
      <c r="L4" s="81" t="s">
        <v>21</v>
      </c>
      <c r="M4" s="81" t="s">
        <v>22</v>
      </c>
      <c r="N4" s="81" t="s">
        <v>23</v>
      </c>
      <c r="O4" s="81" t="s">
        <v>24</v>
      </c>
      <c r="P4" s="27" t="s">
        <v>26</v>
      </c>
    </row>
    <row r="5" spans="2:20" ht="13.5" thickBot="1">
      <c r="B5" s="383">
        <f>prezentare!D2</f>
        <v>2023</v>
      </c>
      <c r="C5" s="259" t="s">
        <v>3</v>
      </c>
      <c r="D5" s="372">
        <v>175</v>
      </c>
      <c r="E5" s="372">
        <v>231</v>
      </c>
      <c r="F5" s="372">
        <v>276</v>
      </c>
      <c r="G5" s="372">
        <v>599</v>
      </c>
      <c r="H5" s="372">
        <v>755</v>
      </c>
      <c r="I5" s="372">
        <v>700</v>
      </c>
      <c r="J5" s="372">
        <v>723</v>
      </c>
      <c r="K5" s="372">
        <v>873</v>
      </c>
      <c r="L5" s="372">
        <v>1264</v>
      </c>
      <c r="M5" s="372">
        <v>1439</v>
      </c>
      <c r="N5" s="372">
        <v>679</v>
      </c>
      <c r="O5" s="372">
        <v>322</v>
      </c>
      <c r="P5" s="260">
        <f>SUM(D5:O5)</f>
        <v>8036</v>
      </c>
    </row>
    <row r="6" spans="2:20" ht="13.5" thickBot="1">
      <c r="B6" s="383"/>
      <c r="C6" s="261" t="s">
        <v>5</v>
      </c>
      <c r="D6" s="373">
        <v>21</v>
      </c>
      <c r="E6" s="373">
        <v>34</v>
      </c>
      <c r="F6" s="373">
        <v>57</v>
      </c>
      <c r="G6" s="373">
        <v>187</v>
      </c>
      <c r="H6" s="373">
        <v>181</v>
      </c>
      <c r="I6" s="373">
        <v>201</v>
      </c>
      <c r="J6" s="373">
        <v>198</v>
      </c>
      <c r="K6" s="373">
        <v>302</v>
      </c>
      <c r="L6" s="373">
        <v>507</v>
      </c>
      <c r="M6" s="373">
        <v>224</v>
      </c>
      <c r="N6" s="373">
        <v>104</v>
      </c>
      <c r="O6" s="373">
        <v>11</v>
      </c>
      <c r="P6" s="262">
        <f t="shared" ref="P6:P29" si="0">SUM(D6:O6)</f>
        <v>2027</v>
      </c>
    </row>
    <row r="7" spans="2:20">
      <c r="B7" s="383"/>
      <c r="C7" s="261" t="s">
        <v>7</v>
      </c>
      <c r="D7" s="373">
        <v>98</v>
      </c>
      <c r="E7" s="373">
        <v>121</v>
      </c>
      <c r="F7" s="373">
        <v>188</v>
      </c>
      <c r="G7" s="373">
        <v>300</v>
      </c>
      <c r="H7" s="373">
        <v>763</v>
      </c>
      <c r="I7" s="373">
        <v>800</v>
      </c>
      <c r="J7" s="373">
        <v>542</v>
      </c>
      <c r="K7" s="373">
        <v>492</v>
      </c>
      <c r="L7" s="373">
        <v>897</v>
      </c>
      <c r="M7" s="373">
        <v>1242</v>
      </c>
      <c r="N7" s="373">
        <v>309</v>
      </c>
      <c r="O7" s="373">
        <v>9</v>
      </c>
      <c r="P7" s="262">
        <f t="shared" si="0"/>
        <v>5761</v>
      </c>
      <c r="S7" s="132"/>
      <c r="T7" s="19"/>
    </row>
    <row r="8" spans="2:20" ht="13.5" thickBot="1">
      <c r="B8" s="383"/>
      <c r="C8" s="261" t="s">
        <v>9</v>
      </c>
      <c r="D8" s="373">
        <v>32</v>
      </c>
      <c r="E8" s="374">
        <v>34</v>
      </c>
      <c r="F8" s="374">
        <v>23</v>
      </c>
      <c r="G8" s="374">
        <v>34</v>
      </c>
      <c r="H8" s="374">
        <v>86</v>
      </c>
      <c r="I8" s="374">
        <v>134</v>
      </c>
      <c r="J8" s="374">
        <v>200</v>
      </c>
      <c r="K8" s="374">
        <v>216</v>
      </c>
      <c r="L8" s="374">
        <v>223</v>
      </c>
      <c r="M8" s="374">
        <v>143</v>
      </c>
      <c r="N8" s="374">
        <v>123</v>
      </c>
      <c r="O8" s="374">
        <v>10</v>
      </c>
      <c r="P8" s="262">
        <f t="shared" si="0"/>
        <v>1258</v>
      </c>
      <c r="S8" s="132"/>
      <c r="T8" s="19"/>
    </row>
    <row r="9" spans="2:20" ht="13.5" thickBot="1">
      <c r="B9" s="383"/>
      <c r="C9" s="263" t="s">
        <v>11</v>
      </c>
      <c r="D9" s="375">
        <v>31</v>
      </c>
      <c r="E9" s="375">
        <v>21</v>
      </c>
      <c r="F9" s="375">
        <v>20</v>
      </c>
      <c r="G9" s="375">
        <v>33</v>
      </c>
      <c r="H9" s="375">
        <v>76</v>
      </c>
      <c r="I9" s="375">
        <v>97</v>
      </c>
      <c r="J9" s="375">
        <v>86</v>
      </c>
      <c r="K9" s="375">
        <v>76</v>
      </c>
      <c r="L9" s="375">
        <v>74</v>
      </c>
      <c r="M9" s="375">
        <v>51</v>
      </c>
      <c r="N9" s="375">
        <v>23</v>
      </c>
      <c r="O9" s="375">
        <v>10</v>
      </c>
      <c r="P9" s="264">
        <f t="shared" si="0"/>
        <v>598</v>
      </c>
      <c r="T9" s="19"/>
    </row>
    <row r="10" spans="2:20" ht="13.5" thickBot="1">
      <c r="B10" s="384">
        <f>B5+1</f>
        <v>2024</v>
      </c>
      <c r="C10" s="269" t="s">
        <v>3</v>
      </c>
      <c r="D10" s="270">
        <f>D5*1.05</f>
        <v>183.75</v>
      </c>
      <c r="E10" s="270">
        <f t="shared" ref="E10:O10" si="1">E5*1.05</f>
        <v>242.55</v>
      </c>
      <c r="F10" s="270">
        <f t="shared" si="1"/>
        <v>289.8</v>
      </c>
      <c r="G10" s="270">
        <f t="shared" si="1"/>
        <v>628.95000000000005</v>
      </c>
      <c r="H10" s="270">
        <f t="shared" si="1"/>
        <v>792.75</v>
      </c>
      <c r="I10" s="270">
        <f t="shared" si="1"/>
        <v>735</v>
      </c>
      <c r="J10" s="270">
        <f t="shared" si="1"/>
        <v>759.15</v>
      </c>
      <c r="K10" s="270">
        <f t="shared" si="1"/>
        <v>916.65000000000009</v>
      </c>
      <c r="L10" s="270">
        <f t="shared" si="1"/>
        <v>1327.2</v>
      </c>
      <c r="M10" s="270">
        <f t="shared" si="1"/>
        <v>1510.95</v>
      </c>
      <c r="N10" s="270">
        <f t="shared" si="1"/>
        <v>712.95</v>
      </c>
      <c r="O10" s="270">
        <f t="shared" si="1"/>
        <v>338.1</v>
      </c>
      <c r="P10" s="272">
        <f t="shared" si="0"/>
        <v>8437.7999999999993</v>
      </c>
      <c r="T10" s="19"/>
    </row>
    <row r="11" spans="2:20" ht="13.5" thickBot="1">
      <c r="B11" s="384"/>
      <c r="C11" s="269" t="s">
        <v>5</v>
      </c>
      <c r="D11" s="270">
        <f>D6*1.05</f>
        <v>22.05</v>
      </c>
      <c r="E11" s="270">
        <f t="shared" ref="E11:O11" si="2">E6*1.05</f>
        <v>35.700000000000003</v>
      </c>
      <c r="F11" s="270">
        <f t="shared" si="2"/>
        <v>59.85</v>
      </c>
      <c r="G11" s="270">
        <f t="shared" si="2"/>
        <v>196.35</v>
      </c>
      <c r="H11" s="270">
        <f t="shared" si="2"/>
        <v>190.05</v>
      </c>
      <c r="I11" s="270">
        <f t="shared" si="2"/>
        <v>211.05</v>
      </c>
      <c r="J11" s="270">
        <f t="shared" si="2"/>
        <v>207.9</v>
      </c>
      <c r="K11" s="270">
        <f t="shared" si="2"/>
        <v>317.10000000000002</v>
      </c>
      <c r="L11" s="270">
        <f t="shared" si="2"/>
        <v>532.35</v>
      </c>
      <c r="M11" s="270">
        <f t="shared" si="2"/>
        <v>235.20000000000002</v>
      </c>
      <c r="N11" s="270">
        <f t="shared" si="2"/>
        <v>109.2</v>
      </c>
      <c r="O11" s="270">
        <f t="shared" si="2"/>
        <v>11.55</v>
      </c>
      <c r="P11" s="274">
        <f t="shared" si="0"/>
        <v>2128.3500000000004</v>
      </c>
    </row>
    <row r="12" spans="2:20" ht="13.5" thickBot="1">
      <c r="B12" s="384"/>
      <c r="C12" s="269" t="s">
        <v>7</v>
      </c>
      <c r="D12" s="270">
        <f t="shared" ref="D12:O12" si="3">D7*1.05</f>
        <v>102.9</v>
      </c>
      <c r="E12" s="270">
        <f t="shared" si="3"/>
        <v>127.05000000000001</v>
      </c>
      <c r="F12" s="270">
        <f t="shared" si="3"/>
        <v>197.4</v>
      </c>
      <c r="G12" s="270">
        <f t="shared" si="3"/>
        <v>315</v>
      </c>
      <c r="H12" s="270">
        <f t="shared" si="3"/>
        <v>801.15</v>
      </c>
      <c r="I12" s="270">
        <f t="shared" si="3"/>
        <v>840</v>
      </c>
      <c r="J12" s="270">
        <f t="shared" si="3"/>
        <v>569.1</v>
      </c>
      <c r="K12" s="270">
        <f t="shared" si="3"/>
        <v>516.6</v>
      </c>
      <c r="L12" s="270">
        <f t="shared" si="3"/>
        <v>941.85</v>
      </c>
      <c r="M12" s="270">
        <f t="shared" si="3"/>
        <v>1304.1000000000001</v>
      </c>
      <c r="N12" s="270">
        <f t="shared" si="3"/>
        <v>324.45</v>
      </c>
      <c r="O12" s="270">
        <f t="shared" si="3"/>
        <v>9.4500000000000011</v>
      </c>
      <c r="P12" s="274">
        <f t="shared" si="0"/>
        <v>6049.05</v>
      </c>
    </row>
    <row r="13" spans="2:20" ht="13.5" thickBot="1">
      <c r="B13" s="384"/>
      <c r="C13" s="261" t="s">
        <v>9</v>
      </c>
      <c r="D13" s="270">
        <f t="shared" ref="D13:O13" si="4">D8*1.05</f>
        <v>33.6</v>
      </c>
      <c r="E13" s="270">
        <f t="shared" si="4"/>
        <v>35.700000000000003</v>
      </c>
      <c r="F13" s="270">
        <f t="shared" si="4"/>
        <v>24.150000000000002</v>
      </c>
      <c r="G13" s="270">
        <f t="shared" si="4"/>
        <v>35.700000000000003</v>
      </c>
      <c r="H13" s="270">
        <f t="shared" si="4"/>
        <v>90.3</v>
      </c>
      <c r="I13" s="270">
        <f t="shared" si="4"/>
        <v>140.70000000000002</v>
      </c>
      <c r="J13" s="270">
        <f t="shared" si="4"/>
        <v>210</v>
      </c>
      <c r="K13" s="270">
        <f t="shared" si="4"/>
        <v>226.8</v>
      </c>
      <c r="L13" s="270">
        <f t="shared" si="4"/>
        <v>234.15</v>
      </c>
      <c r="M13" s="270">
        <f t="shared" si="4"/>
        <v>150.15</v>
      </c>
      <c r="N13" s="270">
        <f t="shared" si="4"/>
        <v>129.15</v>
      </c>
      <c r="O13" s="270">
        <f t="shared" si="4"/>
        <v>10.5</v>
      </c>
      <c r="P13" s="274">
        <f t="shared" si="0"/>
        <v>1320.9000000000003</v>
      </c>
    </row>
    <row r="14" spans="2:20" ht="13.5" thickBot="1">
      <c r="B14" s="384"/>
      <c r="C14" s="263" t="s">
        <v>11</v>
      </c>
      <c r="D14" s="270">
        <f t="shared" ref="D14:O14" si="5">D9*1.05</f>
        <v>32.550000000000004</v>
      </c>
      <c r="E14" s="270">
        <f t="shared" si="5"/>
        <v>22.05</v>
      </c>
      <c r="F14" s="270">
        <f t="shared" si="5"/>
        <v>21</v>
      </c>
      <c r="G14" s="270">
        <f t="shared" si="5"/>
        <v>34.65</v>
      </c>
      <c r="H14" s="270">
        <f t="shared" si="5"/>
        <v>79.8</v>
      </c>
      <c r="I14" s="270">
        <f t="shared" si="5"/>
        <v>101.85000000000001</v>
      </c>
      <c r="J14" s="270">
        <f t="shared" si="5"/>
        <v>90.3</v>
      </c>
      <c r="K14" s="270">
        <f t="shared" si="5"/>
        <v>79.8</v>
      </c>
      <c r="L14" s="270">
        <f t="shared" si="5"/>
        <v>77.7</v>
      </c>
      <c r="M14" s="270">
        <f t="shared" si="5"/>
        <v>53.550000000000004</v>
      </c>
      <c r="N14" s="270">
        <f t="shared" si="5"/>
        <v>24.150000000000002</v>
      </c>
      <c r="O14" s="270">
        <f t="shared" si="5"/>
        <v>10.5</v>
      </c>
      <c r="P14" s="275">
        <f t="shared" si="0"/>
        <v>627.9</v>
      </c>
    </row>
    <row r="15" spans="2:20" ht="13.5" thickBot="1">
      <c r="B15" s="383">
        <f>B10+1</f>
        <v>2025</v>
      </c>
      <c r="C15" s="265" t="s">
        <v>3</v>
      </c>
      <c r="D15" s="266">
        <f>D10*1.08</f>
        <v>198.45000000000002</v>
      </c>
      <c r="E15" s="266">
        <f t="shared" ref="E15:O15" si="6">E10*1.08</f>
        <v>261.95400000000001</v>
      </c>
      <c r="F15" s="266">
        <f t="shared" si="6"/>
        <v>312.98400000000004</v>
      </c>
      <c r="G15" s="266">
        <f t="shared" si="6"/>
        <v>679.26600000000008</v>
      </c>
      <c r="H15" s="266">
        <f t="shared" si="6"/>
        <v>856.17000000000007</v>
      </c>
      <c r="I15" s="266">
        <f t="shared" si="6"/>
        <v>793.80000000000007</v>
      </c>
      <c r="J15" s="266">
        <f t="shared" si="6"/>
        <v>819.88200000000006</v>
      </c>
      <c r="K15" s="266">
        <f t="shared" si="6"/>
        <v>989.9820000000002</v>
      </c>
      <c r="L15" s="266">
        <f t="shared" si="6"/>
        <v>1433.3760000000002</v>
      </c>
      <c r="M15" s="266">
        <f t="shared" si="6"/>
        <v>1631.8260000000002</v>
      </c>
      <c r="N15" s="266">
        <f t="shared" si="6"/>
        <v>769.9860000000001</v>
      </c>
      <c r="O15" s="266">
        <f t="shared" si="6"/>
        <v>365.14800000000002</v>
      </c>
      <c r="P15" s="260">
        <f t="shared" si="0"/>
        <v>9112.8240000000005</v>
      </c>
    </row>
    <row r="16" spans="2:20" ht="13.5" thickBot="1">
      <c r="B16" s="383"/>
      <c r="C16" s="267" t="s">
        <v>5</v>
      </c>
      <c r="D16" s="268">
        <f>D11*1.08</f>
        <v>23.814000000000004</v>
      </c>
      <c r="E16" s="268">
        <f t="shared" ref="E16:O16" si="7">E11*1.08</f>
        <v>38.556000000000004</v>
      </c>
      <c r="F16" s="268">
        <f t="shared" si="7"/>
        <v>64.638000000000005</v>
      </c>
      <c r="G16" s="268">
        <f t="shared" si="7"/>
        <v>212.05800000000002</v>
      </c>
      <c r="H16" s="268">
        <f t="shared" si="7"/>
        <v>205.25400000000002</v>
      </c>
      <c r="I16" s="268">
        <f t="shared" si="7"/>
        <v>227.93400000000003</v>
      </c>
      <c r="J16" s="268">
        <f t="shared" si="7"/>
        <v>224.53200000000001</v>
      </c>
      <c r="K16" s="268">
        <f t="shared" si="7"/>
        <v>342.46800000000007</v>
      </c>
      <c r="L16" s="268">
        <f t="shared" si="7"/>
        <v>574.9380000000001</v>
      </c>
      <c r="M16" s="268">
        <f t="shared" si="7"/>
        <v>254.01600000000005</v>
      </c>
      <c r="N16" s="268">
        <f t="shared" si="7"/>
        <v>117.93600000000001</v>
      </c>
      <c r="O16" s="268">
        <f t="shared" si="7"/>
        <v>12.474000000000002</v>
      </c>
      <c r="P16" s="262">
        <f t="shared" si="0"/>
        <v>2298.6180000000008</v>
      </c>
    </row>
    <row r="17" spans="2:16" ht="13.5" thickBot="1">
      <c r="B17" s="383"/>
      <c r="C17" s="267" t="s">
        <v>7</v>
      </c>
      <c r="D17" s="266">
        <f t="shared" ref="D17:O17" si="8">D12*1.08</f>
        <v>111.13200000000002</v>
      </c>
      <c r="E17" s="266">
        <f t="shared" si="8"/>
        <v>137.21400000000003</v>
      </c>
      <c r="F17" s="266">
        <f t="shared" si="8"/>
        <v>213.19200000000001</v>
      </c>
      <c r="G17" s="266">
        <f t="shared" si="8"/>
        <v>340.20000000000005</v>
      </c>
      <c r="H17" s="266">
        <f t="shared" si="8"/>
        <v>865.24200000000008</v>
      </c>
      <c r="I17" s="266">
        <f t="shared" si="8"/>
        <v>907.2</v>
      </c>
      <c r="J17" s="266">
        <f t="shared" si="8"/>
        <v>614.62800000000004</v>
      </c>
      <c r="K17" s="266">
        <f t="shared" si="8"/>
        <v>557.92800000000011</v>
      </c>
      <c r="L17" s="266">
        <f t="shared" si="8"/>
        <v>1017.1980000000001</v>
      </c>
      <c r="M17" s="266">
        <f t="shared" si="8"/>
        <v>1408.4280000000003</v>
      </c>
      <c r="N17" s="266">
        <f t="shared" si="8"/>
        <v>350.40600000000001</v>
      </c>
      <c r="O17" s="266">
        <f t="shared" si="8"/>
        <v>10.206000000000001</v>
      </c>
      <c r="P17" s="262">
        <f t="shared" si="0"/>
        <v>6532.9740000000011</v>
      </c>
    </row>
    <row r="18" spans="2:16" ht="13.5" thickBot="1">
      <c r="B18" s="383"/>
      <c r="C18" s="261" t="s">
        <v>9</v>
      </c>
      <c r="D18" s="268">
        <f t="shared" ref="D18:O18" si="9">D13*1.08</f>
        <v>36.288000000000004</v>
      </c>
      <c r="E18" s="268">
        <f t="shared" si="9"/>
        <v>38.556000000000004</v>
      </c>
      <c r="F18" s="268">
        <f t="shared" si="9"/>
        <v>26.082000000000004</v>
      </c>
      <c r="G18" s="268">
        <f t="shared" si="9"/>
        <v>38.556000000000004</v>
      </c>
      <c r="H18" s="268">
        <f t="shared" si="9"/>
        <v>97.524000000000001</v>
      </c>
      <c r="I18" s="268">
        <f t="shared" si="9"/>
        <v>151.95600000000002</v>
      </c>
      <c r="J18" s="268">
        <f t="shared" si="9"/>
        <v>226.8</v>
      </c>
      <c r="K18" s="268">
        <f t="shared" si="9"/>
        <v>244.94400000000002</v>
      </c>
      <c r="L18" s="268">
        <f t="shared" si="9"/>
        <v>252.88200000000003</v>
      </c>
      <c r="M18" s="268">
        <f t="shared" si="9"/>
        <v>162.16200000000001</v>
      </c>
      <c r="N18" s="268">
        <f t="shared" si="9"/>
        <v>139.48200000000003</v>
      </c>
      <c r="O18" s="268">
        <f t="shared" si="9"/>
        <v>11.34</v>
      </c>
      <c r="P18" s="262">
        <f t="shared" si="0"/>
        <v>1426.5720000000001</v>
      </c>
    </row>
    <row r="19" spans="2:16" ht="13.5" thickBot="1">
      <c r="B19" s="383"/>
      <c r="C19" s="263" t="s">
        <v>11</v>
      </c>
      <c r="D19" s="266">
        <f t="shared" ref="D19:O19" si="10">D14*1.08</f>
        <v>35.154000000000003</v>
      </c>
      <c r="E19" s="266">
        <f t="shared" si="10"/>
        <v>23.814000000000004</v>
      </c>
      <c r="F19" s="266">
        <f t="shared" si="10"/>
        <v>22.68</v>
      </c>
      <c r="G19" s="266">
        <f t="shared" si="10"/>
        <v>37.422000000000004</v>
      </c>
      <c r="H19" s="266">
        <f t="shared" si="10"/>
        <v>86.183999999999997</v>
      </c>
      <c r="I19" s="266">
        <f t="shared" si="10"/>
        <v>109.99800000000002</v>
      </c>
      <c r="J19" s="266">
        <f t="shared" si="10"/>
        <v>97.524000000000001</v>
      </c>
      <c r="K19" s="266">
        <f t="shared" si="10"/>
        <v>86.183999999999997</v>
      </c>
      <c r="L19" s="266">
        <f t="shared" si="10"/>
        <v>83.916000000000011</v>
      </c>
      <c r="M19" s="266">
        <f t="shared" si="10"/>
        <v>57.83400000000001</v>
      </c>
      <c r="N19" s="266">
        <f t="shared" si="10"/>
        <v>26.082000000000004</v>
      </c>
      <c r="O19" s="266">
        <f t="shared" si="10"/>
        <v>11.34</v>
      </c>
      <c r="P19" s="264">
        <f t="shared" si="0"/>
        <v>678.13200000000018</v>
      </c>
    </row>
    <row r="20" spans="2:16" ht="13.5" thickBot="1">
      <c r="B20" s="384">
        <f>B15+1</f>
        <v>2026</v>
      </c>
      <c r="C20" s="276" t="s">
        <v>3</v>
      </c>
      <c r="D20" s="270">
        <f>D15*1.08</f>
        <v>214.32600000000002</v>
      </c>
      <c r="E20" s="270">
        <f t="shared" ref="E20:O20" si="11">E15*1.08</f>
        <v>282.91032000000001</v>
      </c>
      <c r="F20" s="270">
        <f t="shared" si="11"/>
        <v>338.02272000000005</v>
      </c>
      <c r="G20" s="270">
        <f t="shared" si="11"/>
        <v>733.60728000000017</v>
      </c>
      <c r="H20" s="270">
        <f t="shared" si="11"/>
        <v>924.66360000000009</v>
      </c>
      <c r="I20" s="270">
        <f t="shared" si="11"/>
        <v>857.30400000000009</v>
      </c>
      <c r="J20" s="270">
        <f t="shared" si="11"/>
        <v>885.47256000000016</v>
      </c>
      <c r="K20" s="270">
        <f t="shared" si="11"/>
        <v>1069.1805600000002</v>
      </c>
      <c r="L20" s="270">
        <f t="shared" si="11"/>
        <v>1548.0460800000003</v>
      </c>
      <c r="M20" s="270">
        <f t="shared" si="11"/>
        <v>1762.3720800000003</v>
      </c>
      <c r="N20" s="270">
        <f t="shared" si="11"/>
        <v>831.58488000000011</v>
      </c>
      <c r="O20" s="270">
        <f t="shared" si="11"/>
        <v>394.35984000000008</v>
      </c>
      <c r="P20" s="272">
        <f t="shared" si="0"/>
        <v>9841.8499200000042</v>
      </c>
    </row>
    <row r="21" spans="2:16" ht="13.5" thickBot="1">
      <c r="B21" s="384"/>
      <c r="C21" s="269" t="s">
        <v>5</v>
      </c>
      <c r="D21" s="273">
        <f>D16*1.08</f>
        <v>25.719120000000007</v>
      </c>
      <c r="E21" s="273">
        <f t="shared" ref="E21:O21" si="12">E16*1.08</f>
        <v>41.640480000000011</v>
      </c>
      <c r="F21" s="273">
        <f t="shared" si="12"/>
        <v>69.80904000000001</v>
      </c>
      <c r="G21" s="273">
        <f t="shared" si="12"/>
        <v>229.02264000000002</v>
      </c>
      <c r="H21" s="273">
        <f t="shared" si="12"/>
        <v>221.67432000000002</v>
      </c>
      <c r="I21" s="273">
        <f t="shared" si="12"/>
        <v>246.16872000000004</v>
      </c>
      <c r="J21" s="273">
        <f t="shared" si="12"/>
        <v>242.49456000000004</v>
      </c>
      <c r="K21" s="273">
        <f t="shared" si="12"/>
        <v>369.86544000000009</v>
      </c>
      <c r="L21" s="273">
        <f t="shared" si="12"/>
        <v>620.93304000000012</v>
      </c>
      <c r="M21" s="273">
        <f t="shared" si="12"/>
        <v>274.33728000000008</v>
      </c>
      <c r="N21" s="273">
        <f t="shared" si="12"/>
        <v>127.37088000000001</v>
      </c>
      <c r="O21" s="273">
        <f t="shared" si="12"/>
        <v>13.471920000000003</v>
      </c>
      <c r="P21" s="274">
        <f t="shared" si="0"/>
        <v>2482.5074400000003</v>
      </c>
    </row>
    <row r="22" spans="2:16" ht="13.5" thickBot="1">
      <c r="B22" s="384"/>
      <c r="C22" s="269" t="s">
        <v>7</v>
      </c>
      <c r="D22" s="270">
        <f t="shared" ref="D22:O22" si="13">D17*1.08</f>
        <v>120.02256000000003</v>
      </c>
      <c r="E22" s="270">
        <f t="shared" si="13"/>
        <v>148.19112000000004</v>
      </c>
      <c r="F22" s="270">
        <f t="shared" si="13"/>
        <v>230.24736000000001</v>
      </c>
      <c r="G22" s="270">
        <f t="shared" si="13"/>
        <v>367.41600000000005</v>
      </c>
      <c r="H22" s="270">
        <f t="shared" si="13"/>
        <v>934.46136000000013</v>
      </c>
      <c r="I22" s="270">
        <f t="shared" si="13"/>
        <v>979.77600000000007</v>
      </c>
      <c r="J22" s="270">
        <f t="shared" si="13"/>
        <v>663.79824000000008</v>
      </c>
      <c r="K22" s="270">
        <f t="shared" si="13"/>
        <v>602.5622400000002</v>
      </c>
      <c r="L22" s="270">
        <f t="shared" si="13"/>
        <v>1098.5738400000002</v>
      </c>
      <c r="M22" s="270">
        <f t="shared" si="13"/>
        <v>1521.1022400000004</v>
      </c>
      <c r="N22" s="270">
        <f t="shared" si="13"/>
        <v>378.43848000000003</v>
      </c>
      <c r="O22" s="270">
        <f t="shared" si="13"/>
        <v>11.022480000000002</v>
      </c>
      <c r="P22" s="274">
        <f t="shared" si="0"/>
        <v>7055.6119200000003</v>
      </c>
    </row>
    <row r="23" spans="2:16" ht="13.5" thickBot="1">
      <c r="B23" s="384"/>
      <c r="C23" s="261" t="s">
        <v>9</v>
      </c>
      <c r="D23" s="273">
        <f t="shared" ref="D23:O23" si="14">D18*1.08</f>
        <v>39.191040000000008</v>
      </c>
      <c r="E23" s="273">
        <f t="shared" si="14"/>
        <v>41.640480000000011</v>
      </c>
      <c r="F23" s="273">
        <f t="shared" si="14"/>
        <v>28.168560000000006</v>
      </c>
      <c r="G23" s="273">
        <f t="shared" si="14"/>
        <v>41.640480000000011</v>
      </c>
      <c r="H23" s="273">
        <f t="shared" si="14"/>
        <v>105.32592000000001</v>
      </c>
      <c r="I23" s="273">
        <f t="shared" si="14"/>
        <v>164.11248000000003</v>
      </c>
      <c r="J23" s="273">
        <f t="shared" si="14"/>
        <v>244.94400000000002</v>
      </c>
      <c r="K23" s="273">
        <f t="shared" si="14"/>
        <v>264.53952000000004</v>
      </c>
      <c r="L23" s="273">
        <f t="shared" si="14"/>
        <v>273.11256000000003</v>
      </c>
      <c r="M23" s="273">
        <f t="shared" si="14"/>
        <v>175.13496000000001</v>
      </c>
      <c r="N23" s="273">
        <f t="shared" si="14"/>
        <v>150.64056000000005</v>
      </c>
      <c r="O23" s="273">
        <f t="shared" si="14"/>
        <v>12.247200000000001</v>
      </c>
      <c r="P23" s="274">
        <f t="shared" si="0"/>
        <v>1540.6977600000002</v>
      </c>
    </row>
    <row r="24" spans="2:16" ht="13.5" thickBot="1">
      <c r="B24" s="384"/>
      <c r="C24" s="263" t="s">
        <v>11</v>
      </c>
      <c r="D24" s="270">
        <f t="shared" ref="D24:O24" si="15">D19*1.08</f>
        <v>37.966320000000003</v>
      </c>
      <c r="E24" s="270">
        <f t="shared" si="15"/>
        <v>25.719120000000007</v>
      </c>
      <c r="F24" s="270">
        <f t="shared" si="15"/>
        <v>24.494400000000002</v>
      </c>
      <c r="G24" s="270">
        <f t="shared" si="15"/>
        <v>40.415760000000006</v>
      </c>
      <c r="H24" s="270">
        <f t="shared" si="15"/>
        <v>93.078720000000004</v>
      </c>
      <c r="I24" s="270">
        <f t="shared" si="15"/>
        <v>118.79784000000002</v>
      </c>
      <c r="J24" s="270">
        <f t="shared" si="15"/>
        <v>105.32592000000001</v>
      </c>
      <c r="K24" s="270">
        <f t="shared" si="15"/>
        <v>93.078720000000004</v>
      </c>
      <c r="L24" s="270">
        <f t="shared" si="15"/>
        <v>90.629280000000023</v>
      </c>
      <c r="M24" s="270">
        <f t="shared" si="15"/>
        <v>62.460720000000016</v>
      </c>
      <c r="N24" s="270">
        <f t="shared" si="15"/>
        <v>28.168560000000006</v>
      </c>
      <c r="O24" s="270">
        <f t="shared" si="15"/>
        <v>12.247200000000001</v>
      </c>
      <c r="P24" s="275">
        <f t="shared" si="0"/>
        <v>732.38256000000001</v>
      </c>
    </row>
    <row r="25" spans="2:16" ht="13.5" thickBot="1">
      <c r="B25" s="383">
        <f>B20+1</f>
        <v>2027</v>
      </c>
      <c r="C25" s="265" t="s">
        <v>3</v>
      </c>
      <c r="D25" s="266">
        <f>D20*1.2</f>
        <v>257.19120000000004</v>
      </c>
      <c r="E25" s="266">
        <f t="shared" ref="E25:O25" si="16">E20*1.2</f>
        <v>339.49238400000002</v>
      </c>
      <c r="F25" s="266">
        <f t="shared" si="16"/>
        <v>405.62726400000003</v>
      </c>
      <c r="G25" s="266">
        <f t="shared" si="16"/>
        <v>880.32873600000016</v>
      </c>
      <c r="H25" s="266">
        <f t="shared" si="16"/>
        <v>1109.5963200000001</v>
      </c>
      <c r="I25" s="266">
        <f t="shared" si="16"/>
        <v>1028.7648000000002</v>
      </c>
      <c r="J25" s="266">
        <f t="shared" si="16"/>
        <v>1062.5670720000001</v>
      </c>
      <c r="K25" s="266">
        <f t="shared" si="16"/>
        <v>1283.0166720000002</v>
      </c>
      <c r="L25" s="266">
        <f t="shared" si="16"/>
        <v>1857.6552960000004</v>
      </c>
      <c r="M25" s="266">
        <f t="shared" si="16"/>
        <v>2114.8464960000001</v>
      </c>
      <c r="N25" s="266">
        <f t="shared" si="16"/>
        <v>997.90185600000007</v>
      </c>
      <c r="O25" s="266">
        <f t="shared" si="16"/>
        <v>473.23180800000006</v>
      </c>
      <c r="P25" s="260">
        <f t="shared" si="0"/>
        <v>11810.219904000001</v>
      </c>
    </row>
    <row r="26" spans="2:16" ht="13.5" thickBot="1">
      <c r="B26" s="383"/>
      <c r="C26" s="267" t="s">
        <v>5</v>
      </c>
      <c r="D26" s="268">
        <f>D21*1.2</f>
        <v>30.862944000000006</v>
      </c>
      <c r="E26" s="268">
        <f t="shared" ref="E26:O26" si="17">E21*1.2</f>
        <v>49.968576000000013</v>
      </c>
      <c r="F26" s="268">
        <f t="shared" si="17"/>
        <v>83.770848000000015</v>
      </c>
      <c r="G26" s="268">
        <f t="shared" si="17"/>
        <v>274.82716800000003</v>
      </c>
      <c r="H26" s="268">
        <f t="shared" si="17"/>
        <v>266.009184</v>
      </c>
      <c r="I26" s="268">
        <f t="shared" si="17"/>
        <v>295.40246400000001</v>
      </c>
      <c r="J26" s="268">
        <f t="shared" si="17"/>
        <v>290.99347200000005</v>
      </c>
      <c r="K26" s="268">
        <f t="shared" si="17"/>
        <v>443.83852800000011</v>
      </c>
      <c r="L26" s="268">
        <f t="shared" si="17"/>
        <v>745.1196480000001</v>
      </c>
      <c r="M26" s="268">
        <f t="shared" si="17"/>
        <v>329.20473600000008</v>
      </c>
      <c r="N26" s="268">
        <f t="shared" si="17"/>
        <v>152.845056</v>
      </c>
      <c r="O26" s="268">
        <f t="shared" si="17"/>
        <v>16.166304000000004</v>
      </c>
      <c r="P26" s="262">
        <f t="shared" si="0"/>
        <v>2979.0089280000002</v>
      </c>
    </row>
    <row r="27" spans="2:16" ht="13.5" thickBot="1">
      <c r="B27" s="383"/>
      <c r="C27" s="267" t="s">
        <v>7</v>
      </c>
      <c r="D27" s="266">
        <f t="shared" ref="D27:O27" si="18">D22*1.2</f>
        <v>144.02707200000003</v>
      </c>
      <c r="E27" s="266">
        <f t="shared" si="18"/>
        <v>177.82934400000005</v>
      </c>
      <c r="F27" s="266">
        <f t="shared" si="18"/>
        <v>276.29683199999999</v>
      </c>
      <c r="G27" s="266">
        <f t="shared" si="18"/>
        <v>440.89920000000006</v>
      </c>
      <c r="H27" s="266">
        <f t="shared" si="18"/>
        <v>1121.3536320000001</v>
      </c>
      <c r="I27" s="266">
        <f t="shared" si="18"/>
        <v>1175.7311999999999</v>
      </c>
      <c r="J27" s="266">
        <f t="shared" si="18"/>
        <v>796.55788800000005</v>
      </c>
      <c r="K27" s="266">
        <f t="shared" si="18"/>
        <v>723.07468800000026</v>
      </c>
      <c r="L27" s="266">
        <f t="shared" si="18"/>
        <v>1318.2886080000003</v>
      </c>
      <c r="M27" s="266">
        <f t="shared" si="18"/>
        <v>1825.3226880000004</v>
      </c>
      <c r="N27" s="266">
        <f t="shared" si="18"/>
        <v>454.12617600000004</v>
      </c>
      <c r="O27" s="266">
        <f t="shared" si="18"/>
        <v>13.226976000000002</v>
      </c>
      <c r="P27" s="262">
        <f t="shared" si="0"/>
        <v>8466.7343040000014</v>
      </c>
    </row>
    <row r="28" spans="2:16" ht="13.5" thickBot="1">
      <c r="B28" s="383"/>
      <c r="C28" s="261" t="s">
        <v>9</v>
      </c>
      <c r="D28" s="268">
        <f t="shared" ref="D28:O28" si="19">D23*1.2</f>
        <v>47.02924800000001</v>
      </c>
      <c r="E28" s="268">
        <f t="shared" si="19"/>
        <v>49.968576000000013</v>
      </c>
      <c r="F28" s="268">
        <f t="shared" si="19"/>
        <v>33.802272000000009</v>
      </c>
      <c r="G28" s="268">
        <f t="shared" si="19"/>
        <v>49.968576000000013</v>
      </c>
      <c r="H28" s="268">
        <f t="shared" si="19"/>
        <v>126.39110400000001</v>
      </c>
      <c r="I28" s="268">
        <f t="shared" si="19"/>
        <v>196.93497600000003</v>
      </c>
      <c r="J28" s="268">
        <f t="shared" si="19"/>
        <v>293.93279999999999</v>
      </c>
      <c r="K28" s="268">
        <f t="shared" si="19"/>
        <v>317.44742400000001</v>
      </c>
      <c r="L28" s="268">
        <f t="shared" si="19"/>
        <v>327.735072</v>
      </c>
      <c r="M28" s="268">
        <f t="shared" si="19"/>
        <v>210.16195200000001</v>
      </c>
      <c r="N28" s="268">
        <f t="shared" si="19"/>
        <v>180.76867200000007</v>
      </c>
      <c r="O28" s="268">
        <f t="shared" si="19"/>
        <v>14.69664</v>
      </c>
      <c r="P28" s="262">
        <f t="shared" si="0"/>
        <v>1848.8373119999999</v>
      </c>
    </row>
    <row r="29" spans="2:16" ht="13.5" thickBot="1">
      <c r="B29" s="383"/>
      <c r="C29" s="263" t="s">
        <v>11</v>
      </c>
      <c r="D29" s="266">
        <f t="shared" ref="D29:O29" si="20">D24*1.2</f>
        <v>45.559584000000001</v>
      </c>
      <c r="E29" s="266">
        <f t="shared" si="20"/>
        <v>30.862944000000006</v>
      </c>
      <c r="F29" s="266">
        <f t="shared" si="20"/>
        <v>29.393280000000001</v>
      </c>
      <c r="G29" s="266">
        <f t="shared" si="20"/>
        <v>48.498912000000004</v>
      </c>
      <c r="H29" s="266">
        <f t="shared" si="20"/>
        <v>111.694464</v>
      </c>
      <c r="I29" s="266">
        <f t="shared" si="20"/>
        <v>142.55740800000001</v>
      </c>
      <c r="J29" s="266">
        <f t="shared" si="20"/>
        <v>126.39110400000001</v>
      </c>
      <c r="K29" s="266">
        <f t="shared" si="20"/>
        <v>111.694464</v>
      </c>
      <c r="L29" s="266">
        <f t="shared" si="20"/>
        <v>108.75513600000002</v>
      </c>
      <c r="M29" s="266">
        <f t="shared" si="20"/>
        <v>74.952864000000019</v>
      </c>
      <c r="N29" s="266">
        <f t="shared" si="20"/>
        <v>33.802272000000009</v>
      </c>
      <c r="O29" s="266">
        <f t="shared" si="20"/>
        <v>14.69664</v>
      </c>
      <c r="P29" s="264">
        <f t="shared" si="0"/>
        <v>878.85907200000008</v>
      </c>
    </row>
    <row r="30" spans="2:16" ht="13.5" thickBot="1">
      <c r="B30" s="371"/>
      <c r="C30" s="276"/>
      <c r="D30" s="270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2">
        <f>SUM(P5:P29)</f>
        <v>103929.82912000001</v>
      </c>
    </row>
  </sheetData>
  <mergeCells count="5">
    <mergeCell ref="B25:B29"/>
    <mergeCell ref="B5:B9"/>
    <mergeCell ref="B10:B14"/>
    <mergeCell ref="B15:B19"/>
    <mergeCell ref="B20:B24"/>
  </mergeCells>
  <phoneticPr fontId="1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67"/>
  <sheetViews>
    <sheetView zoomScale="90" zoomScaleNormal="90" workbookViewId="0">
      <selection activeCell="E67" sqref="E67"/>
    </sheetView>
  </sheetViews>
  <sheetFormatPr defaultColWidth="8.7109375" defaultRowHeight="12.75"/>
  <cols>
    <col min="1" max="1" width="3.28515625" customWidth="1"/>
    <col min="2" max="2" width="5.7109375" customWidth="1"/>
    <col min="3" max="3" width="39.42578125" bestFit="1" customWidth="1"/>
    <col min="4" max="4" width="11.42578125" bestFit="1" customWidth="1"/>
    <col min="5" max="5" width="11.5703125" bestFit="1" customWidth="1"/>
    <col min="6" max="6" width="11.7109375" bestFit="1" customWidth="1"/>
    <col min="7" max="7" width="11.5703125" customWidth="1"/>
    <col min="8" max="8" width="11.7109375" bestFit="1" customWidth="1"/>
    <col min="9" max="9" width="10.7109375" bestFit="1" customWidth="1"/>
    <col min="10" max="10" width="3.7109375" customWidth="1"/>
    <col min="11" max="11" width="3.42578125" customWidth="1"/>
    <col min="12" max="12" width="16.28515625" customWidth="1"/>
  </cols>
  <sheetData>
    <row r="1" spans="2:19" ht="15">
      <c r="B1" s="326" t="s">
        <v>27</v>
      </c>
      <c r="C1" s="327"/>
      <c r="D1" s="327"/>
    </row>
    <row r="2" spans="2:19" ht="15.75">
      <c r="B2" s="28" t="s">
        <v>28</v>
      </c>
      <c r="C2" s="29"/>
      <c r="D2" s="29"/>
      <c r="E2" s="29"/>
      <c r="F2" s="30"/>
      <c r="G2" s="29"/>
      <c r="H2" s="29"/>
      <c r="I2" s="29"/>
    </row>
    <row r="3" spans="2:19" ht="15.75">
      <c r="B3" s="31"/>
      <c r="C3" s="385" t="s">
        <v>29</v>
      </c>
      <c r="D3" s="385"/>
      <c r="E3" s="385"/>
      <c r="F3" s="385"/>
      <c r="G3" s="385"/>
      <c r="H3" s="385"/>
      <c r="I3" s="28">
        <f>prezentare!D2</f>
        <v>2023</v>
      </c>
    </row>
    <row r="4" spans="2:19">
      <c r="B4" s="32" t="s">
        <v>30</v>
      </c>
      <c r="C4" s="33" t="s">
        <v>31</v>
      </c>
      <c r="D4" s="33" t="s">
        <v>32</v>
      </c>
      <c r="E4" s="33" t="s">
        <v>33</v>
      </c>
      <c r="F4" s="33" t="s">
        <v>34</v>
      </c>
      <c r="G4" s="33" t="s">
        <v>35</v>
      </c>
      <c r="H4" s="33" t="s">
        <v>36</v>
      </c>
      <c r="I4" s="33" t="s">
        <v>37</v>
      </c>
    </row>
    <row r="5" spans="2:19" ht="15">
      <c r="B5" s="34">
        <v>1</v>
      </c>
      <c r="C5" s="35" t="s">
        <v>38</v>
      </c>
      <c r="D5" s="36">
        <f>Prev_vanzari!P5</f>
        <v>8036</v>
      </c>
      <c r="E5" s="36">
        <f>Prev_vanzari!P6</f>
        <v>2027</v>
      </c>
      <c r="F5" s="36">
        <f>Prev_vanzari!P7</f>
        <v>5761</v>
      </c>
      <c r="G5" s="36">
        <f>Prev_vanzari!P8</f>
        <v>1258</v>
      </c>
      <c r="H5" s="36">
        <f>Prev_vanzari!P9</f>
        <v>598</v>
      </c>
      <c r="I5" s="37">
        <f>SUM(D5:H5)</f>
        <v>17680</v>
      </c>
      <c r="L5" s="386" t="s">
        <v>39</v>
      </c>
      <c r="M5" s="386"/>
      <c r="N5" s="386"/>
      <c r="O5" s="386"/>
    </row>
    <row r="6" spans="2:19" ht="13.5" thickBot="1">
      <c r="B6" s="38">
        <v>2</v>
      </c>
      <c r="C6" s="39" t="s">
        <v>40</v>
      </c>
      <c r="D6" s="131">
        <v>150</v>
      </c>
      <c r="E6" s="131">
        <v>150</v>
      </c>
      <c r="F6" s="131">
        <v>70</v>
      </c>
      <c r="G6" s="131">
        <v>175</v>
      </c>
      <c r="H6" s="131">
        <v>250</v>
      </c>
      <c r="I6" s="41">
        <f>(D5*D6+E5*E6+F5*F6+G6*G5+H5*H6)/I5</f>
        <v>129.09332579185519</v>
      </c>
      <c r="L6" s="42" t="s">
        <v>41</v>
      </c>
      <c r="M6" s="42">
        <f>prezentare!D2</f>
        <v>2023</v>
      </c>
      <c r="N6" s="42">
        <f>M6+1</f>
        <v>2024</v>
      </c>
      <c r="O6" s="42">
        <f t="shared" ref="O6:Q6" si="0">N6+1</f>
        <v>2025</v>
      </c>
      <c r="P6" s="42">
        <f t="shared" si="0"/>
        <v>2026</v>
      </c>
      <c r="Q6" s="42">
        <f t="shared" si="0"/>
        <v>2027</v>
      </c>
      <c r="R6" s="42"/>
      <c r="S6" s="42"/>
    </row>
    <row r="7" spans="2:19" ht="13.5" thickTop="1">
      <c r="B7" s="38">
        <v>3</v>
      </c>
      <c r="C7" s="39" t="s">
        <v>42</v>
      </c>
      <c r="D7" s="43">
        <f>D5*D6</f>
        <v>1205400</v>
      </c>
      <c r="E7" s="43">
        <f>E5*E6</f>
        <v>304050</v>
      </c>
      <c r="F7" s="43">
        <f>F5*F6</f>
        <v>403270</v>
      </c>
      <c r="G7" s="43">
        <f>G5*G6</f>
        <v>220150</v>
      </c>
      <c r="H7" s="43">
        <f>H5*H6</f>
        <v>149500</v>
      </c>
      <c r="I7" s="43">
        <f>SUM(D7:H7)</f>
        <v>2282370</v>
      </c>
      <c r="L7" s="44" t="s">
        <v>43</v>
      </c>
      <c r="M7" s="45">
        <f>I7</f>
        <v>2282370</v>
      </c>
      <c r="N7" s="45">
        <f>I20</f>
        <v>2396488.5</v>
      </c>
      <c r="O7" s="45">
        <f>I33</f>
        <v>2588207.5800000005</v>
      </c>
      <c r="P7" s="45">
        <f>I47</f>
        <v>2795264.1864000009</v>
      </c>
      <c r="Q7" s="45">
        <f>I60</f>
        <v>3354317.0236800006</v>
      </c>
      <c r="R7" s="45"/>
      <c r="S7" s="45"/>
    </row>
    <row r="8" spans="2:19">
      <c r="B8" s="38">
        <v>4</v>
      </c>
      <c r="C8" s="39" t="s">
        <v>44</v>
      </c>
      <c r="D8" s="46">
        <v>0.05</v>
      </c>
      <c r="E8" s="46">
        <v>0.05</v>
      </c>
      <c r="F8" s="46">
        <v>0.05</v>
      </c>
      <c r="G8" s="46">
        <v>0.05</v>
      </c>
      <c r="H8" s="46">
        <v>0.05</v>
      </c>
      <c r="I8" s="47">
        <f>(D7*D8+E7*E8+F7*F8+G8*G7+H7*H8)/I7</f>
        <v>0.05</v>
      </c>
      <c r="L8" s="44" t="s">
        <v>45</v>
      </c>
      <c r="M8" s="45">
        <f>I10</f>
        <v>2168251.5</v>
      </c>
      <c r="N8" s="45">
        <f>I23</f>
        <v>2276664.0750000002</v>
      </c>
      <c r="O8" s="45">
        <f>I36</f>
        <v>2458797.2010000008</v>
      </c>
      <c r="P8" s="45">
        <f>I50</f>
        <v>2655500.9770800006</v>
      </c>
      <c r="Q8" s="45">
        <f>I63</f>
        <v>3186601.1724960003</v>
      </c>
      <c r="R8" s="45"/>
      <c r="S8" s="45"/>
    </row>
    <row r="9" spans="2:19">
      <c r="B9" s="38">
        <v>5</v>
      </c>
      <c r="C9" s="39" t="s">
        <v>46</v>
      </c>
      <c r="D9" s="43">
        <f t="shared" ref="D9:I9" si="1">D7*D8</f>
        <v>60270</v>
      </c>
      <c r="E9" s="43">
        <f t="shared" si="1"/>
        <v>15202.5</v>
      </c>
      <c r="F9" s="43">
        <f t="shared" si="1"/>
        <v>20163.5</v>
      </c>
      <c r="G9" s="43">
        <f t="shared" ref="G9" si="2">G7*G8</f>
        <v>11007.5</v>
      </c>
      <c r="H9" s="43">
        <f t="shared" si="1"/>
        <v>7475</v>
      </c>
      <c r="I9" s="43">
        <f t="shared" si="1"/>
        <v>114118.5</v>
      </c>
    </row>
    <row r="10" spans="2:19">
      <c r="B10" s="38">
        <v>6</v>
      </c>
      <c r="C10" s="39" t="s">
        <v>47</v>
      </c>
      <c r="D10" s="43">
        <f>D7-D9</f>
        <v>1145130</v>
      </c>
      <c r="E10" s="43">
        <f>E7-E9</f>
        <v>288847.5</v>
      </c>
      <c r="F10" s="43">
        <f>F7-F9</f>
        <v>383106.5</v>
      </c>
      <c r="G10" s="43">
        <f>G7-G9</f>
        <v>209142.5</v>
      </c>
      <c r="H10" s="43">
        <f>H7-H9</f>
        <v>142025</v>
      </c>
      <c r="I10" s="43">
        <f>SUM(D10:H10)</f>
        <v>2168251.5</v>
      </c>
    </row>
    <row r="11" spans="2:19">
      <c r="B11" s="83" t="s">
        <v>48</v>
      </c>
      <c r="C11" s="29"/>
      <c r="D11" s="29"/>
      <c r="E11" s="29"/>
      <c r="F11" s="29"/>
      <c r="G11" s="29"/>
      <c r="H11" s="29"/>
      <c r="I11" s="29"/>
    </row>
    <row r="14" spans="2:19" ht="15">
      <c r="B14" s="326" t="s">
        <v>27</v>
      </c>
    </row>
    <row r="15" spans="2:19" ht="15.75">
      <c r="B15" s="28" t="s">
        <v>49</v>
      </c>
      <c r="C15" s="29"/>
      <c r="D15" s="29"/>
      <c r="E15" s="29"/>
      <c r="F15" s="30"/>
      <c r="G15" s="29"/>
      <c r="H15" s="29"/>
      <c r="I15" s="29"/>
    </row>
    <row r="16" spans="2:19" ht="15.75">
      <c r="B16" s="31"/>
      <c r="C16" s="385" t="s">
        <v>50</v>
      </c>
      <c r="D16" s="385"/>
      <c r="E16" s="385"/>
      <c r="F16" s="385"/>
      <c r="G16" s="385"/>
      <c r="H16" s="385"/>
      <c r="I16" s="28">
        <f>I3+1</f>
        <v>2024</v>
      </c>
    </row>
    <row r="17" spans="2:11">
      <c r="B17" s="32" t="s">
        <v>30</v>
      </c>
      <c r="C17" s="33" t="s">
        <v>51</v>
      </c>
      <c r="D17" s="33" t="s">
        <v>32</v>
      </c>
      <c r="E17" s="33" t="s">
        <v>33</v>
      </c>
      <c r="F17" s="33" t="s">
        <v>34</v>
      </c>
      <c r="G17" s="33" t="s">
        <v>35</v>
      </c>
      <c r="H17" s="33" t="s">
        <v>36</v>
      </c>
      <c r="I17" s="33" t="s">
        <v>37</v>
      </c>
    </row>
    <row r="18" spans="2:11">
      <c r="B18" s="48">
        <v>1</v>
      </c>
      <c r="C18" s="35" t="s">
        <v>38</v>
      </c>
      <c r="D18" s="36">
        <f>Prev_vanzari!P10</f>
        <v>8437.7999999999993</v>
      </c>
      <c r="E18" s="36">
        <f>Prev_vanzari!P11</f>
        <v>2128.3500000000004</v>
      </c>
      <c r="F18" s="36">
        <f>Prev_vanzari!P12</f>
        <v>6049.05</v>
      </c>
      <c r="G18" s="36">
        <f>Prev_vanzari!P13</f>
        <v>1320.9000000000003</v>
      </c>
      <c r="H18" s="36">
        <f>Prev_vanzari!P14</f>
        <v>627.9</v>
      </c>
      <c r="I18" s="49">
        <f>SUM(D18:H18)</f>
        <v>18564.000000000004</v>
      </c>
    </row>
    <row r="19" spans="2:11">
      <c r="B19" s="33">
        <v>2</v>
      </c>
      <c r="C19" s="39" t="s">
        <v>40</v>
      </c>
      <c r="D19" s="131">
        <v>150</v>
      </c>
      <c r="E19" s="131">
        <v>150</v>
      </c>
      <c r="F19" s="131">
        <v>70</v>
      </c>
      <c r="G19" s="131">
        <v>175</v>
      </c>
      <c r="H19" s="131">
        <v>250</v>
      </c>
      <c r="I19" s="43">
        <f>(D18*D19+E18*E19+F18*F19+G19*G18+H18*H19)/I18</f>
        <v>129.09332579185516</v>
      </c>
    </row>
    <row r="20" spans="2:11">
      <c r="B20" s="33">
        <v>3</v>
      </c>
      <c r="C20" s="39" t="s">
        <v>42</v>
      </c>
      <c r="D20" s="43">
        <f>D18*D19</f>
        <v>1265670</v>
      </c>
      <c r="E20" s="43">
        <f>E18*E19</f>
        <v>319252.50000000006</v>
      </c>
      <c r="F20" s="43">
        <f>F18*F19</f>
        <v>423433.5</v>
      </c>
      <c r="G20" s="43">
        <f>G18*G19</f>
        <v>231157.50000000006</v>
      </c>
      <c r="H20" s="43">
        <f>H18*H19</f>
        <v>156975</v>
      </c>
      <c r="I20" s="43">
        <f>SUM(D20:H20)</f>
        <v>2396488.5</v>
      </c>
    </row>
    <row r="21" spans="2:11">
      <c r="B21" s="33">
        <v>4</v>
      </c>
      <c r="C21" s="39" t="s">
        <v>44</v>
      </c>
      <c r="D21" s="46">
        <v>0.05</v>
      </c>
      <c r="E21" s="46">
        <v>0.05</v>
      </c>
      <c r="F21" s="46">
        <v>0.05</v>
      </c>
      <c r="G21" s="46">
        <v>0.05</v>
      </c>
      <c r="H21" s="46">
        <v>0.05</v>
      </c>
      <c r="I21" s="51">
        <f>(D20*D21+E20*E21+F20*F21+G21*G20+H20*H21)/I20</f>
        <v>0.05</v>
      </c>
      <c r="K21" s="51"/>
    </row>
    <row r="22" spans="2:11">
      <c r="B22" s="33">
        <v>5</v>
      </c>
      <c r="C22" s="39" t="s">
        <v>46</v>
      </c>
      <c r="D22" s="43">
        <f t="shared" ref="D22:I22" si="3">D20*D21</f>
        <v>63283.5</v>
      </c>
      <c r="E22" s="43">
        <f t="shared" si="3"/>
        <v>15962.625000000004</v>
      </c>
      <c r="F22" s="43">
        <f t="shared" si="3"/>
        <v>21171.675000000003</v>
      </c>
      <c r="G22" s="43">
        <f t="shared" si="3"/>
        <v>11557.875000000004</v>
      </c>
      <c r="H22" s="43">
        <f t="shared" si="3"/>
        <v>7848.75</v>
      </c>
      <c r="I22" s="43">
        <f t="shared" si="3"/>
        <v>119824.425</v>
      </c>
    </row>
    <row r="23" spans="2:11">
      <c r="B23" s="33">
        <v>6</v>
      </c>
      <c r="C23" s="39" t="s">
        <v>47</v>
      </c>
      <c r="D23" s="43">
        <f>D20-D22</f>
        <v>1202386.5</v>
      </c>
      <c r="E23" s="43">
        <f>E20-E22</f>
        <v>303289.87500000006</v>
      </c>
      <c r="F23" s="43">
        <f>F20-F22</f>
        <v>402261.82500000001</v>
      </c>
      <c r="G23" s="43">
        <f>G20-G22</f>
        <v>219599.62500000006</v>
      </c>
      <c r="H23" s="43">
        <f>H20-H22</f>
        <v>149126.25</v>
      </c>
      <c r="I23" s="43">
        <f>SUM(D23:H23)</f>
        <v>2276664.0750000002</v>
      </c>
    </row>
    <row r="24" spans="2:11">
      <c r="B24" s="83" t="s">
        <v>48</v>
      </c>
      <c r="C24" s="29"/>
      <c r="D24" s="29"/>
      <c r="E24" s="29"/>
      <c r="F24" s="29"/>
      <c r="G24" s="29"/>
      <c r="H24" s="29"/>
      <c r="I24" s="29"/>
    </row>
    <row r="27" spans="2:11" ht="15">
      <c r="B27" s="326" t="s">
        <v>27</v>
      </c>
    </row>
    <row r="28" spans="2:11" ht="15.75">
      <c r="B28" s="28" t="s">
        <v>52</v>
      </c>
      <c r="C28" s="29"/>
      <c r="D28" s="29"/>
      <c r="E28" s="29"/>
      <c r="F28" s="30"/>
      <c r="G28" s="29"/>
      <c r="H28" s="29"/>
      <c r="I28" s="29"/>
    </row>
    <row r="29" spans="2:11" ht="15.75">
      <c r="B29" s="31"/>
      <c r="C29" s="385" t="s">
        <v>29</v>
      </c>
      <c r="D29" s="385"/>
      <c r="E29" s="385"/>
      <c r="F29" s="385"/>
      <c r="G29" s="385"/>
      <c r="H29" s="385"/>
      <c r="I29" s="28">
        <f>I16+1</f>
        <v>2025</v>
      </c>
    </row>
    <row r="30" spans="2:11">
      <c r="B30" s="32" t="s">
        <v>30</v>
      </c>
      <c r="C30" s="33" t="s">
        <v>51</v>
      </c>
      <c r="D30" s="33" t="s">
        <v>32</v>
      </c>
      <c r="E30" s="33" t="s">
        <v>33</v>
      </c>
      <c r="F30" s="33" t="s">
        <v>34</v>
      </c>
      <c r="G30" s="33" t="s">
        <v>35</v>
      </c>
      <c r="H30" s="33" t="s">
        <v>36</v>
      </c>
      <c r="I30" s="33" t="s">
        <v>37</v>
      </c>
    </row>
    <row r="31" spans="2:11">
      <c r="B31" s="33">
        <v>1</v>
      </c>
      <c r="C31" s="35" t="s">
        <v>38</v>
      </c>
      <c r="D31" s="40">
        <f>Prev_vanzari!P15</f>
        <v>9112.8240000000005</v>
      </c>
      <c r="E31" s="36">
        <f>Prev_vanzari!P16</f>
        <v>2298.6180000000008</v>
      </c>
      <c r="F31" s="36">
        <f>Prev_vanzari!P17</f>
        <v>6532.9740000000011</v>
      </c>
      <c r="G31" s="36">
        <f>Prev_vanzari!P18</f>
        <v>1426.5720000000001</v>
      </c>
      <c r="H31" s="40">
        <f>Prev_vanzari!P19</f>
        <v>678.13200000000018</v>
      </c>
      <c r="I31" s="43">
        <f>SUM(D31:H31)</f>
        <v>20049.120000000003</v>
      </c>
    </row>
    <row r="32" spans="2:11">
      <c r="B32" s="33">
        <v>2</v>
      </c>
      <c r="C32" s="39" t="s">
        <v>40</v>
      </c>
      <c r="D32" s="131">
        <v>150</v>
      </c>
      <c r="E32" s="131">
        <v>150</v>
      </c>
      <c r="F32" s="131">
        <v>70</v>
      </c>
      <c r="G32" s="131">
        <v>175</v>
      </c>
      <c r="H32" s="131">
        <v>250</v>
      </c>
      <c r="I32" s="43">
        <f>(D31*D32+E31*E32+F31*F32+G32*G31+H31*H32)/I31</f>
        <v>129.09332579185522</v>
      </c>
    </row>
    <row r="33" spans="2:9">
      <c r="B33" s="33">
        <v>3</v>
      </c>
      <c r="C33" s="39" t="s">
        <v>42</v>
      </c>
      <c r="D33" s="43">
        <f>D31*D32</f>
        <v>1366923.6</v>
      </c>
      <c r="E33" s="43">
        <f>E31*E32</f>
        <v>344792.70000000013</v>
      </c>
      <c r="F33" s="43">
        <f>F31*F32</f>
        <v>457308.18000000005</v>
      </c>
      <c r="G33" s="43">
        <f>G31*G32</f>
        <v>249650.10000000003</v>
      </c>
      <c r="H33" s="43">
        <f>H31*H32</f>
        <v>169533.00000000006</v>
      </c>
      <c r="I33" s="43">
        <f>SUM(D33:H33)</f>
        <v>2588207.5800000005</v>
      </c>
    </row>
    <row r="34" spans="2:9">
      <c r="B34" s="33">
        <v>4</v>
      </c>
      <c r="C34" s="39" t="s">
        <v>44</v>
      </c>
      <c r="D34" s="46">
        <v>0.05</v>
      </c>
      <c r="E34" s="46">
        <v>0.05</v>
      </c>
      <c r="F34" s="46">
        <v>0.05</v>
      </c>
      <c r="G34" s="46">
        <v>0.05</v>
      </c>
      <c r="H34" s="46">
        <v>0.05</v>
      </c>
      <c r="I34" s="51">
        <f>(D33*D34+E33*E34+F33*F34+G34*G33+H33*H34)/I33</f>
        <v>0.05</v>
      </c>
    </row>
    <row r="35" spans="2:9">
      <c r="B35" s="33">
        <v>5</v>
      </c>
      <c r="C35" s="39" t="s">
        <v>46</v>
      </c>
      <c r="D35" s="52">
        <f t="shared" ref="D35:I35" si="4">D33*D34</f>
        <v>68346.180000000008</v>
      </c>
      <c r="E35" s="52">
        <f t="shared" si="4"/>
        <v>17239.635000000006</v>
      </c>
      <c r="F35" s="52">
        <f t="shared" si="4"/>
        <v>22865.409000000003</v>
      </c>
      <c r="G35" s="43">
        <f t="shared" si="4"/>
        <v>12482.505000000003</v>
      </c>
      <c r="H35" s="52">
        <f t="shared" si="4"/>
        <v>8476.6500000000033</v>
      </c>
      <c r="I35" s="52">
        <f t="shared" si="4"/>
        <v>129410.37900000003</v>
      </c>
    </row>
    <row r="36" spans="2:9">
      <c r="B36" s="33">
        <v>6</v>
      </c>
      <c r="C36" s="39" t="s">
        <v>47</v>
      </c>
      <c r="D36" s="52">
        <f>D33-D35</f>
        <v>1298577.4200000002</v>
      </c>
      <c r="E36" s="52">
        <f>E33-E35</f>
        <v>327553.06500000012</v>
      </c>
      <c r="F36" s="52">
        <f>F33-F35</f>
        <v>434442.77100000007</v>
      </c>
      <c r="G36" s="43">
        <f>G33-G35</f>
        <v>237167.59500000003</v>
      </c>
      <c r="H36" s="52">
        <f>H33-H35</f>
        <v>161056.35000000006</v>
      </c>
      <c r="I36" s="43">
        <f>SUM(D36:H36)</f>
        <v>2458797.2010000008</v>
      </c>
    </row>
    <row r="37" spans="2:9">
      <c r="B37" s="83" t="s">
        <v>48</v>
      </c>
      <c r="C37" s="29"/>
      <c r="D37" s="29"/>
      <c r="E37" s="29"/>
      <c r="F37" s="29"/>
      <c r="G37" s="29"/>
      <c r="H37" s="29"/>
      <c r="I37" s="29"/>
    </row>
    <row r="41" spans="2:9" ht="15">
      <c r="B41" s="326" t="s">
        <v>27</v>
      </c>
    </row>
    <row r="42" spans="2:9" ht="15.75">
      <c r="B42" s="28" t="s">
        <v>53</v>
      </c>
      <c r="C42" s="29"/>
      <c r="D42" s="29"/>
      <c r="E42" s="29"/>
      <c r="F42" s="30"/>
      <c r="G42" s="29"/>
      <c r="H42" s="29"/>
      <c r="I42" s="29"/>
    </row>
    <row r="43" spans="2:9" ht="15.75">
      <c r="B43" s="31"/>
      <c r="C43" s="385" t="s">
        <v>29</v>
      </c>
      <c r="D43" s="385"/>
      <c r="E43" s="385"/>
      <c r="F43" s="385"/>
      <c r="G43" s="385"/>
      <c r="H43" s="385"/>
      <c r="I43" s="28">
        <f>I29+1</f>
        <v>2026</v>
      </c>
    </row>
    <row r="44" spans="2:9">
      <c r="B44" s="32" t="s">
        <v>30</v>
      </c>
      <c r="C44" s="33" t="s">
        <v>51</v>
      </c>
      <c r="D44" s="33" t="s">
        <v>32</v>
      </c>
      <c r="E44" s="33" t="s">
        <v>33</v>
      </c>
      <c r="F44" s="33" t="s">
        <v>34</v>
      </c>
      <c r="G44" s="33" t="s">
        <v>35</v>
      </c>
      <c r="H44" s="33" t="s">
        <v>36</v>
      </c>
      <c r="I44" s="33" t="s">
        <v>37</v>
      </c>
    </row>
    <row r="45" spans="2:9">
      <c r="B45" s="34">
        <v>1</v>
      </c>
      <c r="C45" s="35" t="s">
        <v>38</v>
      </c>
      <c r="D45" s="36">
        <f>Prev_vanzari!P20</f>
        <v>9841.8499200000042</v>
      </c>
      <c r="E45" s="36">
        <f>Prev_vanzari!P21</f>
        <v>2482.5074400000003</v>
      </c>
      <c r="F45" s="36">
        <f>Prev_vanzari!P22</f>
        <v>7055.6119200000003</v>
      </c>
      <c r="G45" s="36">
        <f>Prev_vanzari!P23</f>
        <v>1540.6977600000002</v>
      </c>
      <c r="H45" s="36">
        <f>Prev_vanzari!P24</f>
        <v>732.38256000000001</v>
      </c>
      <c r="I45" s="37">
        <f>SUM(D45:H45)</f>
        <v>21653.049600000006</v>
      </c>
    </row>
    <row r="46" spans="2:9">
      <c r="B46" s="38">
        <v>2</v>
      </c>
      <c r="C46" s="39" t="s">
        <v>40</v>
      </c>
      <c r="D46" s="131">
        <v>150</v>
      </c>
      <c r="E46" s="131">
        <v>150</v>
      </c>
      <c r="F46" s="131">
        <v>70</v>
      </c>
      <c r="G46" s="131">
        <v>175</v>
      </c>
      <c r="H46" s="131">
        <v>250</v>
      </c>
      <c r="I46" s="41">
        <f>(D45*D46+E45*E46+F45*F46+G46*G45+H45*H46)/I45</f>
        <v>129.09332579185522</v>
      </c>
    </row>
    <row r="47" spans="2:9">
      <c r="B47" s="38">
        <v>3</v>
      </c>
      <c r="C47" s="39" t="s">
        <v>42</v>
      </c>
      <c r="D47" s="43">
        <f>D45*D46</f>
        <v>1476277.4880000006</v>
      </c>
      <c r="E47" s="43">
        <f>E45*E46</f>
        <v>372376.11600000004</v>
      </c>
      <c r="F47" s="43">
        <f>F45*F46</f>
        <v>493892.83439999999</v>
      </c>
      <c r="G47" s="43">
        <f>G45*G46</f>
        <v>269622.10800000007</v>
      </c>
      <c r="H47" s="43">
        <f>H45*H46</f>
        <v>183095.64</v>
      </c>
      <c r="I47" s="43">
        <f>SUM(D47:H47)</f>
        <v>2795264.1864000009</v>
      </c>
    </row>
    <row r="48" spans="2:9">
      <c r="B48" s="38">
        <v>4</v>
      </c>
      <c r="C48" s="39" t="s">
        <v>44</v>
      </c>
      <c r="D48" s="46">
        <v>0.05</v>
      </c>
      <c r="E48" s="46">
        <v>0.05</v>
      </c>
      <c r="F48" s="46">
        <v>0.05</v>
      </c>
      <c r="G48" s="46">
        <v>0.05</v>
      </c>
      <c r="H48" s="46">
        <v>0.05</v>
      </c>
      <c r="I48" s="47">
        <f>(D47*D48+E47*E48+F47*F48+G48*G47+H47*H48)/I47</f>
        <v>4.9999999999999989E-2</v>
      </c>
    </row>
    <row r="49" spans="2:9">
      <c r="B49" s="38">
        <v>5</v>
      </c>
      <c r="C49" s="39" t="s">
        <v>46</v>
      </c>
      <c r="D49" s="43">
        <f t="shared" ref="D49:I49" si="5">D47*D48</f>
        <v>73813.87440000003</v>
      </c>
      <c r="E49" s="43">
        <f t="shared" si="5"/>
        <v>18618.805800000002</v>
      </c>
      <c r="F49" s="43">
        <f t="shared" si="5"/>
        <v>24694.64172</v>
      </c>
      <c r="G49" s="43">
        <f t="shared" si="5"/>
        <v>13481.105400000004</v>
      </c>
      <c r="H49" s="43">
        <f t="shared" si="5"/>
        <v>9154.7820000000011</v>
      </c>
      <c r="I49" s="43">
        <f t="shared" si="5"/>
        <v>139763.20932000002</v>
      </c>
    </row>
    <row r="50" spans="2:9">
      <c r="B50" s="38">
        <v>6</v>
      </c>
      <c r="C50" s="39" t="s">
        <v>47</v>
      </c>
      <c r="D50" s="43">
        <f>D47-D49</f>
        <v>1402463.6136000005</v>
      </c>
      <c r="E50" s="43">
        <f>E47-E49</f>
        <v>353757.31020000007</v>
      </c>
      <c r="F50" s="43">
        <f>F47-F49</f>
        <v>469198.19267999998</v>
      </c>
      <c r="G50" s="43">
        <f>G47-G49</f>
        <v>256141.00260000007</v>
      </c>
      <c r="H50" s="43">
        <f>H47-H49</f>
        <v>173940.85800000001</v>
      </c>
      <c r="I50" s="43">
        <f>SUM(D50:H50)</f>
        <v>2655500.9770800006</v>
      </c>
    </row>
    <row r="51" spans="2:9">
      <c r="B51" s="83" t="s">
        <v>48</v>
      </c>
      <c r="C51" s="29"/>
      <c r="D51" s="29"/>
      <c r="E51" s="29"/>
      <c r="F51" s="29"/>
      <c r="G51" s="29"/>
      <c r="H51" s="29"/>
      <c r="I51" s="29"/>
    </row>
    <row r="54" spans="2:9" ht="15">
      <c r="B54" s="326" t="s">
        <v>27</v>
      </c>
    </row>
    <row r="55" spans="2:9" ht="15.75">
      <c r="B55" s="28" t="s">
        <v>54</v>
      </c>
      <c r="C55" s="29"/>
      <c r="D55" s="29"/>
      <c r="E55" s="29"/>
      <c r="F55" s="30"/>
      <c r="G55" s="29"/>
      <c r="H55" s="29"/>
      <c r="I55" s="29"/>
    </row>
    <row r="56" spans="2:9" ht="15.75">
      <c r="B56" s="31"/>
      <c r="C56" s="385" t="s">
        <v>29</v>
      </c>
      <c r="D56" s="385"/>
      <c r="E56" s="385"/>
      <c r="F56" s="385"/>
      <c r="G56" s="385"/>
      <c r="H56" s="385"/>
      <c r="I56" s="28">
        <f>I43+1</f>
        <v>2027</v>
      </c>
    </row>
    <row r="57" spans="2:9">
      <c r="B57" s="32" t="s">
        <v>30</v>
      </c>
      <c r="C57" s="33" t="s">
        <v>51</v>
      </c>
      <c r="D57" s="33" t="s">
        <v>32</v>
      </c>
      <c r="E57" s="33" t="s">
        <v>33</v>
      </c>
      <c r="F57" s="33" t="s">
        <v>34</v>
      </c>
      <c r="G57" s="33" t="s">
        <v>35</v>
      </c>
      <c r="H57" s="33" t="s">
        <v>36</v>
      </c>
      <c r="I57" s="33" t="s">
        <v>37</v>
      </c>
    </row>
    <row r="58" spans="2:9">
      <c r="B58" s="48">
        <v>1</v>
      </c>
      <c r="C58" s="35" t="s">
        <v>38</v>
      </c>
      <c r="D58" s="36">
        <f>Prev_vanzari!P25</f>
        <v>11810.219904000001</v>
      </c>
      <c r="E58" s="36">
        <f>Prev_vanzari!P26</f>
        <v>2979.0089280000002</v>
      </c>
      <c r="F58" s="36">
        <f>Prev_vanzari!P27</f>
        <v>8466.7343040000014</v>
      </c>
      <c r="G58" s="36">
        <f>Prev_vanzari!P28</f>
        <v>1848.8373119999999</v>
      </c>
      <c r="H58" s="36">
        <f>Prev_vanzari!P29</f>
        <v>878.85907200000008</v>
      </c>
      <c r="I58" s="49">
        <f>SUM(D58:H58)</f>
        <v>25983.659520000001</v>
      </c>
    </row>
    <row r="59" spans="2:9">
      <c r="B59" s="33">
        <v>2</v>
      </c>
      <c r="C59" s="39" t="s">
        <v>40</v>
      </c>
      <c r="D59" s="131">
        <v>150</v>
      </c>
      <c r="E59" s="131">
        <v>150</v>
      </c>
      <c r="F59" s="131">
        <v>70</v>
      </c>
      <c r="G59" s="131">
        <v>175</v>
      </c>
      <c r="H59" s="131">
        <v>250</v>
      </c>
      <c r="I59" s="43">
        <f>(D58*D59+E58*E59+F58*F59+G59*G58+H58*H59)/I58</f>
        <v>129.09332579185522</v>
      </c>
    </row>
    <row r="60" spans="2:9">
      <c r="B60" s="33">
        <v>3</v>
      </c>
      <c r="C60" s="39" t="s">
        <v>42</v>
      </c>
      <c r="D60" s="43">
        <f>D58*D59</f>
        <v>1771532.9856000002</v>
      </c>
      <c r="E60" s="43">
        <f>E58*E59</f>
        <v>446851.33920000005</v>
      </c>
      <c r="F60" s="43">
        <f>F58*F59</f>
        <v>592671.40128000011</v>
      </c>
      <c r="G60" s="43">
        <f>G58*G59</f>
        <v>323546.52959999995</v>
      </c>
      <c r="H60" s="43">
        <f>H58*H59</f>
        <v>219714.76800000001</v>
      </c>
      <c r="I60" s="43">
        <f>SUM(D60:H60)</f>
        <v>3354317.0236800006</v>
      </c>
    </row>
    <row r="61" spans="2:9">
      <c r="B61" s="33">
        <v>4</v>
      </c>
      <c r="C61" s="39" t="s">
        <v>44</v>
      </c>
      <c r="D61" s="46">
        <v>0.05</v>
      </c>
      <c r="E61" s="46">
        <v>0.05</v>
      </c>
      <c r="F61" s="46">
        <v>0.05</v>
      </c>
      <c r="G61" s="46">
        <v>0.05</v>
      </c>
      <c r="H61" s="46">
        <v>0.05</v>
      </c>
      <c r="I61" s="51">
        <f>(D60*D61+E60*E61+F60*F61+G61*G60+H60*H61)/I60</f>
        <v>4.9999999999999989E-2</v>
      </c>
    </row>
    <row r="62" spans="2:9">
      <c r="B62" s="33">
        <v>5</v>
      </c>
      <c r="C62" s="39" t="s">
        <v>46</v>
      </c>
      <c r="D62" s="43">
        <f t="shared" ref="D62:I62" si="6">D60*D61</f>
        <v>88576.649280000012</v>
      </c>
      <c r="E62" s="43">
        <f t="shared" si="6"/>
        <v>22342.566960000004</v>
      </c>
      <c r="F62" s="43">
        <f t="shared" si="6"/>
        <v>29633.570064000007</v>
      </c>
      <c r="G62" s="43">
        <f t="shared" si="6"/>
        <v>16177.326479999998</v>
      </c>
      <c r="H62" s="43">
        <f t="shared" si="6"/>
        <v>10985.738400000002</v>
      </c>
      <c r="I62" s="43">
        <f t="shared" si="6"/>
        <v>167715.851184</v>
      </c>
    </row>
    <row r="63" spans="2:9">
      <c r="B63" s="33">
        <v>6</v>
      </c>
      <c r="C63" s="39" t="s">
        <v>47</v>
      </c>
      <c r="D63" s="43">
        <f>D60-D62</f>
        <v>1682956.3363200002</v>
      </c>
      <c r="E63" s="43">
        <f>E60-E62</f>
        <v>424508.77224000002</v>
      </c>
      <c r="F63" s="43">
        <f>F60-F62</f>
        <v>563037.83121600014</v>
      </c>
      <c r="G63" s="43">
        <f>G60-G62</f>
        <v>307369.20311999996</v>
      </c>
      <c r="H63" s="43">
        <f>H60-H62</f>
        <v>208729.02960000001</v>
      </c>
      <c r="I63" s="43">
        <f>SUM(D63:H63)</f>
        <v>3186601.1724960003</v>
      </c>
    </row>
    <row r="64" spans="2:9">
      <c r="B64" s="83" t="s">
        <v>48</v>
      </c>
      <c r="C64" s="29"/>
      <c r="D64" s="29"/>
      <c r="E64" s="29"/>
      <c r="F64" s="29"/>
      <c r="G64" s="29"/>
      <c r="H64" s="29"/>
      <c r="I64" s="29"/>
    </row>
    <row r="67" spans="2:2" ht="15">
      <c r="B67" s="326"/>
    </row>
  </sheetData>
  <mergeCells count="6">
    <mergeCell ref="C56:H56"/>
    <mergeCell ref="C3:H3"/>
    <mergeCell ref="L5:O5"/>
    <mergeCell ref="C16:H16"/>
    <mergeCell ref="C29:H29"/>
    <mergeCell ref="C43:H43"/>
  </mergeCells>
  <phoneticPr fontId="1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76"/>
  <sheetViews>
    <sheetView topLeftCell="A2" zoomScale="78" workbookViewId="0">
      <selection activeCell="D12" sqref="D12"/>
    </sheetView>
  </sheetViews>
  <sheetFormatPr defaultColWidth="8.7109375" defaultRowHeight="12.75"/>
  <cols>
    <col min="1" max="1" width="9.42578125" customWidth="1"/>
    <col min="2" max="2" width="8" customWidth="1"/>
    <col min="3" max="3" width="50.7109375" customWidth="1"/>
    <col min="4" max="9" width="12.7109375" customWidth="1"/>
  </cols>
  <sheetData>
    <row r="1" spans="2:11" ht="15.75" thickBot="1">
      <c r="B1" s="326" t="s">
        <v>67</v>
      </c>
    </row>
    <row r="2" spans="2:11">
      <c r="B2" s="53" t="s">
        <v>68</v>
      </c>
      <c r="C2" s="54"/>
      <c r="D2" s="54"/>
      <c r="E2" s="54"/>
      <c r="F2" s="54"/>
      <c r="G2" s="55"/>
      <c r="H2" s="54"/>
      <c r="I2" s="56"/>
    </row>
    <row r="3" spans="2:11">
      <c r="B3" s="298" t="s">
        <v>69</v>
      </c>
      <c r="C3" s="300">
        <f>prezentare!D2</f>
        <v>2023</v>
      </c>
      <c r="D3" s="299"/>
      <c r="E3" s="44"/>
      <c r="F3" s="44"/>
      <c r="G3" s="44"/>
      <c r="H3" s="44"/>
      <c r="I3" s="70"/>
    </row>
    <row r="4" spans="2:11">
      <c r="B4" s="60" t="s">
        <v>30</v>
      </c>
      <c r="C4" s="33" t="s">
        <v>57</v>
      </c>
      <c r="D4" s="33" t="s">
        <v>32</v>
      </c>
      <c r="E4" s="33" t="s">
        <v>33</v>
      </c>
      <c r="F4" s="33" t="s">
        <v>34</v>
      </c>
      <c r="G4" s="33" t="s">
        <v>35</v>
      </c>
      <c r="H4" s="33" t="s">
        <v>36</v>
      </c>
      <c r="I4" s="61" t="s">
        <v>37</v>
      </c>
    </row>
    <row r="5" spans="2:11" ht="15">
      <c r="B5" s="60">
        <v>1</v>
      </c>
      <c r="C5" s="50" t="s">
        <v>38</v>
      </c>
      <c r="D5" s="43">
        <f>'Obiective de afacere'!D5</f>
        <v>8036</v>
      </c>
      <c r="E5" s="43">
        <f>'Obiective de afacere'!E5</f>
        <v>2027</v>
      </c>
      <c r="F5" s="43">
        <f>'Obiective de afacere'!F5</f>
        <v>5761</v>
      </c>
      <c r="G5" s="43">
        <f>'Obiective de afacere'!G5</f>
        <v>1258</v>
      </c>
      <c r="H5" s="43">
        <f>'Obiective de afacere'!H5</f>
        <v>598</v>
      </c>
      <c r="I5" s="62">
        <f>'Obiective de afacere'!I5</f>
        <v>17680</v>
      </c>
      <c r="K5" s="331" t="s">
        <v>38</v>
      </c>
    </row>
    <row r="6" spans="2:11" ht="15">
      <c r="B6" s="60">
        <v>2</v>
      </c>
      <c r="C6" s="50" t="s">
        <v>40</v>
      </c>
      <c r="D6" s="133">
        <f>'Obiective de afacere'!D6</f>
        <v>150</v>
      </c>
      <c r="E6" s="133">
        <f>'Obiective de afacere'!E6</f>
        <v>150</v>
      </c>
      <c r="F6" s="133">
        <f>'Obiective de afacere'!F6</f>
        <v>70</v>
      </c>
      <c r="G6" s="133">
        <f>'Obiective de afacere'!G6</f>
        <v>175</v>
      </c>
      <c r="H6" s="133">
        <f>'Obiective de afacere'!H6</f>
        <v>250</v>
      </c>
      <c r="I6" s="62">
        <f>'Obiective de afacere'!I6</f>
        <v>129.09332579185519</v>
      </c>
      <c r="K6" s="331" t="s">
        <v>40</v>
      </c>
    </row>
    <row r="7" spans="2:11" ht="15">
      <c r="B7" s="60">
        <v>3</v>
      </c>
      <c r="C7" s="50" t="s">
        <v>42</v>
      </c>
      <c r="D7" s="43">
        <f>'Obiective de afacere'!D7</f>
        <v>1205400</v>
      </c>
      <c r="E7" s="43">
        <f>'Obiective de afacere'!E7</f>
        <v>304050</v>
      </c>
      <c r="F7" s="43">
        <f>'Obiective de afacere'!F7</f>
        <v>403270</v>
      </c>
      <c r="G7" s="43">
        <f>'Obiective de afacere'!G7</f>
        <v>220150</v>
      </c>
      <c r="H7" s="43">
        <f>'Obiective de afacere'!H7</f>
        <v>149500</v>
      </c>
      <c r="I7" s="62">
        <f>'Obiective de afacere'!I7</f>
        <v>2282370</v>
      </c>
      <c r="K7" s="331" t="s">
        <v>42</v>
      </c>
    </row>
    <row r="8" spans="2:11" ht="15">
      <c r="B8" s="60">
        <v>4</v>
      </c>
      <c r="C8" s="50" t="s">
        <v>44</v>
      </c>
      <c r="D8" s="71">
        <f>'Obiective de afacere'!D8</f>
        <v>0.05</v>
      </c>
      <c r="E8" s="71">
        <f>'Obiective de afacere'!E8</f>
        <v>0.05</v>
      </c>
      <c r="F8" s="71">
        <f>'Obiective de afacere'!F8</f>
        <v>0.05</v>
      </c>
      <c r="G8" s="71">
        <f>'Obiective de afacere'!G8</f>
        <v>0.05</v>
      </c>
      <c r="H8" s="71">
        <f>'Obiective de afacere'!H8</f>
        <v>0.05</v>
      </c>
      <c r="I8" s="72">
        <f>'Obiective de afacere'!I8</f>
        <v>0.05</v>
      </c>
      <c r="K8" s="331" t="s">
        <v>70</v>
      </c>
    </row>
    <row r="9" spans="2:11" ht="15">
      <c r="B9" s="60">
        <v>5</v>
      </c>
      <c r="C9" s="50" t="s">
        <v>46</v>
      </c>
      <c r="D9" s="43">
        <f>'Obiective de afacere'!D9</f>
        <v>60270</v>
      </c>
      <c r="E9" s="43">
        <f>'Obiective de afacere'!E9</f>
        <v>15202.5</v>
      </c>
      <c r="F9" s="43">
        <f>'Obiective de afacere'!F9</f>
        <v>20163.5</v>
      </c>
      <c r="G9" s="43">
        <f>'Obiective de afacere'!G9</f>
        <v>11007.5</v>
      </c>
      <c r="H9" s="43">
        <f>'Obiective de afacere'!H9</f>
        <v>7475</v>
      </c>
      <c r="I9" s="62">
        <f>'Obiective de afacere'!I9</f>
        <v>114118.5</v>
      </c>
      <c r="K9" s="331" t="s">
        <v>71</v>
      </c>
    </row>
    <row r="10" spans="2:11" ht="15">
      <c r="B10" s="60">
        <v>6</v>
      </c>
      <c r="C10" s="50" t="s">
        <v>47</v>
      </c>
      <c r="D10" s="43">
        <f>'Obiective de afacere'!D10</f>
        <v>1145130</v>
      </c>
      <c r="E10" s="43">
        <f>'Obiective de afacere'!E10</f>
        <v>288847.5</v>
      </c>
      <c r="F10" s="43">
        <f>'Obiective de afacere'!F10</f>
        <v>383106.5</v>
      </c>
      <c r="G10" s="43">
        <f>'Obiective de afacere'!G10</f>
        <v>209142.5</v>
      </c>
      <c r="H10" s="43">
        <f>'Obiective de afacere'!H10</f>
        <v>142025</v>
      </c>
      <c r="I10" s="62">
        <f>'Obiective de afacere'!I10</f>
        <v>2168251.5</v>
      </c>
      <c r="K10" s="331" t="s">
        <v>47</v>
      </c>
    </row>
    <row r="11" spans="2:11" ht="15">
      <c r="B11" s="60">
        <v>7</v>
      </c>
      <c r="C11" s="50" t="s">
        <v>60</v>
      </c>
      <c r="D11" s="43">
        <f>'Costuri variabile '!D8</f>
        <v>9884.2800000000007</v>
      </c>
      <c r="E11" s="43">
        <f>'Costuri variabile '!E8</f>
        <v>1479.71</v>
      </c>
      <c r="F11" s="43">
        <f>'Costuri variabile '!F8</f>
        <v>1843.52</v>
      </c>
      <c r="G11" s="43">
        <f>'Costuri variabile '!G8</f>
        <v>2390.1999999999998</v>
      </c>
      <c r="H11" s="43">
        <f>'Costuri variabile '!H8</f>
        <v>1495</v>
      </c>
      <c r="I11" s="62">
        <f>'Costuri variabile '!I8</f>
        <v>17092.710000000003</v>
      </c>
      <c r="K11" s="331" t="s">
        <v>60</v>
      </c>
    </row>
    <row r="12" spans="2:11" ht="15">
      <c r="B12" s="60">
        <v>8</v>
      </c>
      <c r="C12" s="50" t="s">
        <v>61</v>
      </c>
      <c r="D12" s="43">
        <f>'Costuri variabile '!D9</f>
        <v>2491.16</v>
      </c>
      <c r="E12" s="43">
        <f>'Costuri variabile '!E9</f>
        <v>1175.6599999999999</v>
      </c>
      <c r="F12" s="43">
        <f>'Costuri variabile '!F9</f>
        <v>6337.1</v>
      </c>
      <c r="G12" s="43">
        <f>'Costuri variabile '!G9</f>
        <v>905.76</v>
      </c>
      <c r="H12" s="43">
        <f>'Costuri variabile '!H9</f>
        <v>4604.6000000000004</v>
      </c>
      <c r="I12" s="62">
        <f>'Costuri variabile '!I9</f>
        <v>15514.28</v>
      </c>
      <c r="K12" s="331" t="s">
        <v>61</v>
      </c>
    </row>
    <row r="13" spans="2:11" ht="15">
      <c r="B13" s="60">
        <v>9</v>
      </c>
      <c r="C13" s="50" t="s">
        <v>72</v>
      </c>
      <c r="D13" s="43">
        <f>D10-D11-D12</f>
        <v>1132754.56</v>
      </c>
      <c r="E13" s="43">
        <f>E10-E11-E12</f>
        <v>286192.13</v>
      </c>
      <c r="F13" s="43">
        <f>F10-F11-F12</f>
        <v>374925.88</v>
      </c>
      <c r="G13" s="43">
        <f>G10-G11-G12</f>
        <v>205846.53999999998</v>
      </c>
      <c r="H13" s="43">
        <f>H10-H11-H12</f>
        <v>135925.4</v>
      </c>
      <c r="I13" s="62">
        <f>SUM(D13:H13)</f>
        <v>2135644.5099999998</v>
      </c>
      <c r="K13" s="331" t="s">
        <v>72</v>
      </c>
    </row>
    <row r="14" spans="2:11" ht="15.75" thickBot="1">
      <c r="B14" s="65">
        <v>10</v>
      </c>
      <c r="C14" s="73" t="s">
        <v>73</v>
      </c>
      <c r="D14" s="74">
        <f t="shared" ref="D14:I14" si="0">D13/D7</f>
        <v>0.93973333333333342</v>
      </c>
      <c r="E14" s="74">
        <f t="shared" si="0"/>
        <v>0.9412666666666667</v>
      </c>
      <c r="F14" s="74">
        <f t="shared" si="0"/>
        <v>0.92971428571428572</v>
      </c>
      <c r="G14" s="74">
        <f t="shared" si="0"/>
        <v>0.93502857142857132</v>
      </c>
      <c r="H14" s="74">
        <f>H13/H7</f>
        <v>0.90920000000000001</v>
      </c>
      <c r="I14" s="75">
        <f t="shared" si="0"/>
        <v>0.93571353899674448</v>
      </c>
      <c r="K14" s="325" t="s">
        <v>73</v>
      </c>
    </row>
    <row r="17" spans="2:9" ht="15">
      <c r="B17" s="326" t="s">
        <v>67</v>
      </c>
    </row>
    <row r="18" spans="2:9">
      <c r="B18" s="53" t="s">
        <v>74</v>
      </c>
      <c r="C18" s="54"/>
      <c r="D18" s="54"/>
      <c r="E18" s="54"/>
      <c r="F18" s="54"/>
      <c r="G18" s="55"/>
      <c r="H18" s="54"/>
      <c r="I18" s="56"/>
    </row>
    <row r="19" spans="2:9">
      <c r="B19" s="298" t="s">
        <v>69</v>
      </c>
      <c r="C19" s="300">
        <f>C3+1</f>
        <v>2024</v>
      </c>
      <c r="D19" s="44"/>
      <c r="E19" s="44"/>
      <c r="F19" s="44"/>
      <c r="G19" s="44"/>
      <c r="H19" s="44"/>
      <c r="I19" s="70"/>
    </row>
    <row r="20" spans="2:9">
      <c r="B20" s="60" t="s">
        <v>30</v>
      </c>
      <c r="C20" s="33" t="s">
        <v>57</v>
      </c>
      <c r="D20" s="33" t="s">
        <v>32</v>
      </c>
      <c r="E20" s="33" t="s">
        <v>33</v>
      </c>
      <c r="F20" s="33" t="s">
        <v>34</v>
      </c>
      <c r="G20" s="33" t="s">
        <v>35</v>
      </c>
      <c r="H20" s="33" t="s">
        <v>36</v>
      </c>
      <c r="I20" s="61" t="s">
        <v>37</v>
      </c>
    </row>
    <row r="21" spans="2:9">
      <c r="B21" s="60">
        <v>1</v>
      </c>
      <c r="C21" s="50" t="s">
        <v>38</v>
      </c>
      <c r="D21" s="43">
        <f>'Obiective de afacere'!D18</f>
        <v>8437.7999999999993</v>
      </c>
      <c r="E21" s="43">
        <f>'Obiective de afacere'!E18</f>
        <v>2128.3500000000004</v>
      </c>
      <c r="F21" s="43">
        <f>'Obiective de afacere'!F18</f>
        <v>6049.05</v>
      </c>
      <c r="G21" s="43">
        <f>'Obiective de afacere'!G18</f>
        <v>1320.9000000000003</v>
      </c>
      <c r="H21" s="43">
        <f>'Obiective de afacere'!H18</f>
        <v>627.9</v>
      </c>
      <c r="I21" s="62">
        <f>'Obiective de afacere'!I18</f>
        <v>18564.000000000004</v>
      </c>
    </row>
    <row r="22" spans="2:9">
      <c r="B22" s="60">
        <v>2</v>
      </c>
      <c r="C22" s="50" t="s">
        <v>40</v>
      </c>
      <c r="D22" s="133">
        <f>'Obiective de afacere'!D19</f>
        <v>150</v>
      </c>
      <c r="E22" s="133">
        <f>'Obiective de afacere'!E19</f>
        <v>150</v>
      </c>
      <c r="F22" s="133">
        <f>'Obiective de afacere'!F19</f>
        <v>70</v>
      </c>
      <c r="G22" s="133">
        <f>'Obiective de afacere'!G19</f>
        <v>175</v>
      </c>
      <c r="H22" s="133">
        <f>'Obiective de afacere'!H19</f>
        <v>250</v>
      </c>
      <c r="I22" s="62">
        <f>'Obiective de afacere'!I19</f>
        <v>129.09332579185516</v>
      </c>
    </row>
    <row r="23" spans="2:9">
      <c r="B23" s="60">
        <v>3</v>
      </c>
      <c r="C23" s="50" t="s">
        <v>42</v>
      </c>
      <c r="D23" s="43">
        <f>'Obiective de afacere'!D20</f>
        <v>1265670</v>
      </c>
      <c r="E23" s="43">
        <f>'Obiective de afacere'!E20</f>
        <v>319252.50000000006</v>
      </c>
      <c r="F23" s="43">
        <f>'Obiective de afacere'!F20</f>
        <v>423433.5</v>
      </c>
      <c r="G23" s="43">
        <f>'Obiective de afacere'!G20</f>
        <v>231157.50000000006</v>
      </c>
      <c r="H23" s="43">
        <f>'Obiective de afacere'!H20</f>
        <v>156975</v>
      </c>
      <c r="I23" s="62">
        <f>'Obiective de afacere'!I20</f>
        <v>2396488.5</v>
      </c>
    </row>
    <row r="24" spans="2:9">
      <c r="B24" s="60">
        <v>4</v>
      </c>
      <c r="C24" s="50" t="s">
        <v>44</v>
      </c>
      <c r="D24" s="71">
        <f>'Obiective de afacere'!D21</f>
        <v>0.05</v>
      </c>
      <c r="E24" s="71">
        <f>'Obiective de afacere'!E21</f>
        <v>0.05</v>
      </c>
      <c r="F24" s="71">
        <f>'Obiective de afacere'!F21</f>
        <v>0.05</v>
      </c>
      <c r="G24" s="71">
        <f>'Obiective de afacere'!G21</f>
        <v>0.05</v>
      </c>
      <c r="H24" s="71">
        <f>'Obiective de afacere'!H21</f>
        <v>0.05</v>
      </c>
      <c r="I24" s="72">
        <f>'Obiective de afacere'!I21</f>
        <v>0.05</v>
      </c>
    </row>
    <row r="25" spans="2:9">
      <c r="B25" s="60">
        <v>5</v>
      </c>
      <c r="C25" s="50" t="s">
        <v>46</v>
      </c>
      <c r="D25" s="43">
        <f>'Obiective de afacere'!D22</f>
        <v>63283.5</v>
      </c>
      <c r="E25" s="43">
        <f>'Obiective de afacere'!E22</f>
        <v>15962.625000000004</v>
      </c>
      <c r="F25" s="43">
        <f>'Obiective de afacere'!F22</f>
        <v>21171.675000000003</v>
      </c>
      <c r="G25" s="43">
        <f>'Obiective de afacere'!G22</f>
        <v>11557.875000000004</v>
      </c>
      <c r="H25" s="43">
        <f>'Obiective de afacere'!H22</f>
        <v>7848.75</v>
      </c>
      <c r="I25" s="62">
        <f>'Obiective de afacere'!I22</f>
        <v>119824.425</v>
      </c>
    </row>
    <row r="26" spans="2:9">
      <c r="B26" s="60">
        <v>6</v>
      </c>
      <c r="C26" s="50" t="s">
        <v>47</v>
      </c>
      <c r="D26" s="43">
        <f>'Obiective de afacere'!D23</f>
        <v>1202386.5</v>
      </c>
      <c r="E26" s="43">
        <f>'Obiective de afacere'!E23</f>
        <v>303289.87500000006</v>
      </c>
      <c r="F26" s="43">
        <f>'Obiective de afacere'!F23</f>
        <v>402261.82500000001</v>
      </c>
      <c r="G26" s="133">
        <f>'Obiective de afacere'!G23</f>
        <v>219599.62500000006</v>
      </c>
      <c r="H26" s="43">
        <f>'Obiective de afacere'!H23</f>
        <v>149126.25</v>
      </c>
      <c r="I26" s="62">
        <f>'Obiective de afacere'!I23</f>
        <v>2276664.0750000002</v>
      </c>
    </row>
    <row r="27" spans="2:9">
      <c r="B27" s="60">
        <v>7</v>
      </c>
      <c r="C27" s="50" t="s">
        <v>60</v>
      </c>
      <c r="D27" s="43">
        <f>'Costuri variabile '!D20</f>
        <v>10547.25</v>
      </c>
      <c r="E27" s="43">
        <f>'Costuri variabile '!E20</f>
        <v>1596.2625000000003</v>
      </c>
      <c r="F27" s="43">
        <f>'Costuri variabile '!F20</f>
        <v>2056.6770000000001</v>
      </c>
      <c r="G27" s="43">
        <f>'Costuri variabile '!G20</f>
        <v>1056.7200000000003</v>
      </c>
      <c r="H27" s="43">
        <f>'Costuri variabile '!H20</f>
        <v>0</v>
      </c>
      <c r="I27" s="62">
        <f>'Costuri variabile '!I20</f>
        <v>15256.909500000002</v>
      </c>
    </row>
    <row r="28" spans="2:9">
      <c r="B28" s="60">
        <v>8</v>
      </c>
      <c r="C28" s="50" t="s">
        <v>61</v>
      </c>
      <c r="D28" s="43">
        <f>'Costuri variabile '!D21</f>
        <v>2615.7179999999998</v>
      </c>
      <c r="E28" s="43">
        <f>'Costuri variabile '!E21</f>
        <v>1234.4430000000002</v>
      </c>
      <c r="F28" s="43">
        <f>'Costuri variabile '!F21</f>
        <v>6653.9550000000008</v>
      </c>
      <c r="G28" s="43">
        <f>'Costuri variabile '!G21</f>
        <v>951.04800000000023</v>
      </c>
      <c r="H28" s="43">
        <f>'Costuri variabile '!H21</f>
        <v>4834.83</v>
      </c>
      <c r="I28" s="62">
        <f>'Costuri variabile '!I21</f>
        <v>16289.994000000002</v>
      </c>
    </row>
    <row r="29" spans="2:9">
      <c r="B29" s="60">
        <v>9</v>
      </c>
      <c r="C29" s="50" t="s">
        <v>72</v>
      </c>
      <c r="D29" s="43">
        <f>D26-D27-D28</f>
        <v>1189223.5319999999</v>
      </c>
      <c r="E29" s="43">
        <f>E26-E27-E28</f>
        <v>300459.16950000002</v>
      </c>
      <c r="F29" s="43">
        <f>F26-F27-F28</f>
        <v>393551.19299999997</v>
      </c>
      <c r="G29" s="43">
        <f>G26-G27-G28</f>
        <v>217591.85700000005</v>
      </c>
      <c r="H29" s="43">
        <f>H26-H27-H28</f>
        <v>144291.42000000001</v>
      </c>
      <c r="I29" s="62">
        <f>SUM(D29:H29)</f>
        <v>2245117.1714999997</v>
      </c>
    </row>
    <row r="30" spans="2:9" ht="13.5" thickBot="1">
      <c r="B30" s="65">
        <v>10</v>
      </c>
      <c r="C30" s="73" t="s">
        <v>73</v>
      </c>
      <c r="D30" s="74">
        <f t="shared" ref="D30:I30" si="1">D29/D23</f>
        <v>0.93959999999999988</v>
      </c>
      <c r="E30" s="74">
        <f t="shared" si="1"/>
        <v>0.94113333333333327</v>
      </c>
      <c r="F30" s="74">
        <f t="shared" si="1"/>
        <v>0.92942857142857138</v>
      </c>
      <c r="G30" s="74">
        <f t="shared" si="1"/>
        <v>0.94131428571428566</v>
      </c>
      <c r="H30" s="74">
        <f t="shared" si="1"/>
        <v>0.91920000000000013</v>
      </c>
      <c r="I30" s="75">
        <f t="shared" si="1"/>
        <v>0.93683619658512851</v>
      </c>
    </row>
    <row r="33" spans="2:9" ht="15.75" thickBot="1">
      <c r="B33" s="326" t="s">
        <v>67</v>
      </c>
    </row>
    <row r="34" spans="2:9">
      <c r="B34" s="53" t="s">
        <v>75</v>
      </c>
      <c r="C34" s="173"/>
      <c r="D34" s="173"/>
      <c r="E34" s="173"/>
      <c r="F34" s="173"/>
      <c r="G34" s="196"/>
      <c r="H34" s="173"/>
      <c r="I34" s="174"/>
    </row>
    <row r="35" spans="2:9">
      <c r="B35" s="303" t="s">
        <v>69</v>
      </c>
      <c r="C35" s="300">
        <f>C19+1</f>
        <v>2025</v>
      </c>
      <c r="D35" s="301"/>
      <c r="E35" s="301"/>
      <c r="F35" s="301"/>
      <c r="G35" s="301"/>
      <c r="H35" s="301"/>
      <c r="I35" s="302"/>
    </row>
    <row r="36" spans="2:9">
      <c r="B36" s="179" t="s">
        <v>30</v>
      </c>
      <c r="C36" s="33" t="s">
        <v>57</v>
      </c>
      <c r="D36" s="33" t="s">
        <v>32</v>
      </c>
      <c r="E36" s="33" t="s">
        <v>33</v>
      </c>
      <c r="F36" s="33" t="s">
        <v>34</v>
      </c>
      <c r="G36" s="33" t="s">
        <v>35</v>
      </c>
      <c r="H36" s="33" t="s">
        <v>36</v>
      </c>
      <c r="I36" s="61" t="s">
        <v>37</v>
      </c>
    </row>
    <row r="37" spans="2:9">
      <c r="B37" s="179">
        <v>1</v>
      </c>
      <c r="C37" s="50" t="s">
        <v>38</v>
      </c>
      <c r="D37" s="43">
        <f>'Obiective de afacere'!D31</f>
        <v>9112.8240000000005</v>
      </c>
      <c r="E37" s="43">
        <f>'Obiective de afacere'!E31</f>
        <v>2298.6180000000008</v>
      </c>
      <c r="F37" s="43">
        <f>'Obiective de afacere'!F31</f>
        <v>6532.9740000000011</v>
      </c>
      <c r="G37" s="43">
        <f>'Obiective de afacere'!G31</f>
        <v>1426.5720000000001</v>
      </c>
      <c r="H37" s="43">
        <f>'Obiective de afacere'!H31</f>
        <v>678.13200000000018</v>
      </c>
      <c r="I37" s="181">
        <f>'Obiective de afacere'!I31</f>
        <v>20049.120000000003</v>
      </c>
    </row>
    <row r="38" spans="2:9">
      <c r="B38" s="179">
        <v>2</v>
      </c>
      <c r="C38" s="50" t="s">
        <v>40</v>
      </c>
      <c r="D38" s="133">
        <f>'Obiective de afacere'!D32</f>
        <v>150</v>
      </c>
      <c r="E38" s="133">
        <f>'Obiective de afacere'!E32</f>
        <v>150</v>
      </c>
      <c r="F38" s="133">
        <f>'Obiective de afacere'!F32</f>
        <v>70</v>
      </c>
      <c r="G38" s="43">
        <f>'Obiective de afacere'!G32</f>
        <v>175</v>
      </c>
      <c r="H38" s="133">
        <f>'Obiective de afacere'!H32</f>
        <v>250</v>
      </c>
      <c r="I38" s="181">
        <f>'Obiective de afacere'!I32</f>
        <v>129.09332579185522</v>
      </c>
    </row>
    <row r="39" spans="2:9">
      <c r="B39" s="179">
        <v>3</v>
      </c>
      <c r="C39" s="50" t="s">
        <v>42</v>
      </c>
      <c r="D39" s="43">
        <f>'Obiective de afacere'!D33</f>
        <v>1366923.6</v>
      </c>
      <c r="E39" s="43">
        <f>'Obiective de afacere'!E33</f>
        <v>344792.70000000013</v>
      </c>
      <c r="F39" s="43">
        <f>'Obiective de afacere'!F33</f>
        <v>457308.18000000005</v>
      </c>
      <c r="G39" s="43">
        <f>'Obiective de afacere'!G33</f>
        <v>249650.10000000003</v>
      </c>
      <c r="H39" s="43">
        <f>'Obiective de afacere'!H33</f>
        <v>169533.00000000006</v>
      </c>
      <c r="I39" s="181">
        <f>'Obiective de afacere'!I33</f>
        <v>2588207.5800000005</v>
      </c>
    </row>
    <row r="40" spans="2:9">
      <c r="B40" s="179">
        <v>4</v>
      </c>
      <c r="C40" s="50" t="s">
        <v>44</v>
      </c>
      <c r="D40" s="71">
        <f>'Obiective de afacere'!D34</f>
        <v>0.05</v>
      </c>
      <c r="E40" s="71">
        <f>'Obiective de afacere'!E34</f>
        <v>0.05</v>
      </c>
      <c r="F40" s="71">
        <f>'Obiective de afacere'!F34</f>
        <v>0.05</v>
      </c>
      <c r="G40" s="71">
        <f>'Obiective de afacere'!G34</f>
        <v>0.05</v>
      </c>
      <c r="H40" s="71">
        <f>'Obiective de afacere'!H34</f>
        <v>0.05</v>
      </c>
      <c r="I40" s="182">
        <f>'Obiective de afacere'!I34</f>
        <v>0.05</v>
      </c>
    </row>
    <row r="41" spans="2:9">
      <c r="B41" s="179">
        <v>5</v>
      </c>
      <c r="C41" s="50" t="s">
        <v>46</v>
      </c>
      <c r="D41" s="43">
        <f>'Obiective de afacere'!D35</f>
        <v>68346.180000000008</v>
      </c>
      <c r="E41" s="43">
        <f>'Obiective de afacere'!E35</f>
        <v>17239.635000000006</v>
      </c>
      <c r="F41" s="43">
        <f>'Obiective de afacere'!F35</f>
        <v>22865.409000000003</v>
      </c>
      <c r="G41" s="43">
        <f>'Obiective de afacere'!G35</f>
        <v>12482.505000000003</v>
      </c>
      <c r="H41" s="43">
        <f>'Obiective de afacere'!H35</f>
        <v>8476.6500000000033</v>
      </c>
      <c r="I41" s="181">
        <f>'Obiective de afacere'!I35</f>
        <v>129410.37900000003</v>
      </c>
    </row>
    <row r="42" spans="2:9">
      <c r="B42" s="179">
        <v>6</v>
      </c>
      <c r="C42" s="50" t="s">
        <v>47</v>
      </c>
      <c r="D42" s="43">
        <f>'Obiective de afacere'!D36</f>
        <v>1298577.4200000002</v>
      </c>
      <c r="E42" s="43">
        <f>'Obiective de afacere'!E36</f>
        <v>327553.06500000012</v>
      </c>
      <c r="F42" s="43">
        <f>'Obiective de afacere'!F36</f>
        <v>434442.77100000007</v>
      </c>
      <c r="G42" s="43">
        <f>'Obiective de afacere'!G36</f>
        <v>237167.59500000003</v>
      </c>
      <c r="H42" s="43">
        <f>'Obiective de afacere'!H36</f>
        <v>161056.35000000006</v>
      </c>
      <c r="I42" s="181">
        <f>'Obiective de afacere'!I36</f>
        <v>2458797.2010000008</v>
      </c>
    </row>
    <row r="43" spans="2:9">
      <c r="B43" s="179">
        <v>7</v>
      </c>
      <c r="C43" s="50" t="s">
        <v>60</v>
      </c>
      <c r="D43" s="43">
        <f>'Costuri variabile '!D32</f>
        <v>11573.286480000001</v>
      </c>
      <c r="E43" s="43">
        <f>'Costuri variabile '!E32</f>
        <v>1769.9358600000007</v>
      </c>
      <c r="F43" s="43">
        <f>'Costuri variabile '!F32</f>
        <v>2351.8706400000005</v>
      </c>
      <c r="G43" s="43">
        <f>'Costuri variabile '!G32</f>
        <v>1170.1400000000001</v>
      </c>
      <c r="H43" s="43">
        <f>'Costuri variabile '!H32</f>
        <v>0</v>
      </c>
      <c r="I43" s="181">
        <f>'Costuri variabile '!I32</f>
        <v>16865.232980000004</v>
      </c>
    </row>
    <row r="44" spans="2:9">
      <c r="B44" s="179">
        <v>8</v>
      </c>
      <c r="C44" s="50" t="s">
        <v>61</v>
      </c>
      <c r="D44" s="43">
        <f>'Costuri variabile '!D33</f>
        <v>2916.1036800000002</v>
      </c>
      <c r="E44" s="43">
        <f>'Costuri variabile '!E33</f>
        <v>1356.1846200000005</v>
      </c>
      <c r="F44" s="43">
        <f>'Costuri variabile '!F33</f>
        <v>7251.6011400000016</v>
      </c>
      <c r="G44" s="43">
        <f>'Costuri variabile '!G33</f>
        <v>1041.71</v>
      </c>
      <c r="H44" s="43">
        <f>'Costuri variabile '!H33</f>
        <v>5228.3977200000018</v>
      </c>
      <c r="I44" s="181">
        <f>'Costuri variabile '!I33</f>
        <v>17793.997160000003</v>
      </c>
    </row>
    <row r="45" spans="2:9">
      <c r="B45" s="179">
        <v>9</v>
      </c>
      <c r="C45" s="50" t="s">
        <v>72</v>
      </c>
      <c r="D45" s="43">
        <f>D42-D43-D44</f>
        <v>1284088.0298400002</v>
      </c>
      <c r="E45" s="43">
        <f>E42-E43-E44</f>
        <v>324426.94452000008</v>
      </c>
      <c r="F45" s="43">
        <f>F42-F43-F44</f>
        <v>424839.2992200001</v>
      </c>
      <c r="G45" s="43">
        <f>G42-G43-G44</f>
        <v>234955.74500000002</v>
      </c>
      <c r="H45" s="43">
        <f>H42-H43-H44</f>
        <v>155827.95228000006</v>
      </c>
      <c r="I45" s="181">
        <f>SUM(D45:H45)</f>
        <v>2424137.9708600002</v>
      </c>
    </row>
    <row r="46" spans="2:9" ht="13.5" thickBot="1">
      <c r="B46" s="187">
        <v>10</v>
      </c>
      <c r="C46" s="73" t="s">
        <v>73</v>
      </c>
      <c r="D46" s="188">
        <f t="shared" ref="D46:I46" si="2">D45/D39</f>
        <v>0.93940000000000012</v>
      </c>
      <c r="E46" s="188">
        <f t="shared" si="2"/>
        <v>0.94093333333333318</v>
      </c>
      <c r="F46" s="188">
        <f t="shared" si="2"/>
        <v>0.92900000000000016</v>
      </c>
      <c r="G46" s="188">
        <f>G45/G39</f>
        <v>0.94114019982367314</v>
      </c>
      <c r="H46" s="188">
        <f t="shared" si="2"/>
        <v>0.91915999999999998</v>
      </c>
      <c r="I46" s="189">
        <f t="shared" si="2"/>
        <v>0.93660879042012535</v>
      </c>
    </row>
    <row r="47" spans="2:9">
      <c r="B47" s="58"/>
      <c r="C47" s="119"/>
      <c r="D47" s="202"/>
      <c r="E47" s="202"/>
      <c r="F47" s="202"/>
      <c r="G47" s="202"/>
      <c r="H47" s="202"/>
      <c r="I47" s="202"/>
    </row>
    <row r="48" spans="2:9" ht="15.75" thickBot="1">
      <c r="B48" s="326" t="s">
        <v>67</v>
      </c>
    </row>
    <row r="49" spans="2:9">
      <c r="B49" s="53" t="s">
        <v>76</v>
      </c>
      <c r="C49" s="173"/>
      <c r="D49" s="173"/>
      <c r="E49" s="173"/>
      <c r="F49" s="173"/>
      <c r="G49" s="196"/>
      <c r="H49" s="173"/>
      <c r="I49" s="174"/>
    </row>
    <row r="50" spans="2:9">
      <c r="B50" s="303" t="s">
        <v>69</v>
      </c>
      <c r="C50" s="300">
        <f>C35+1</f>
        <v>2026</v>
      </c>
      <c r="D50" s="304"/>
      <c r="E50" s="301"/>
      <c r="F50" s="301"/>
      <c r="G50" s="301"/>
      <c r="H50" s="301"/>
      <c r="I50" s="302"/>
    </row>
    <row r="51" spans="2:9">
      <c r="B51" s="183" t="s">
        <v>77</v>
      </c>
      <c r="C51" s="33" t="s">
        <v>57</v>
      </c>
      <c r="D51" s="33" t="s">
        <v>32</v>
      </c>
      <c r="E51" s="33" t="s">
        <v>33</v>
      </c>
      <c r="F51" s="33" t="s">
        <v>34</v>
      </c>
      <c r="G51" s="33" t="s">
        <v>35</v>
      </c>
      <c r="H51" s="33" t="s">
        <v>36</v>
      </c>
      <c r="I51" s="61" t="s">
        <v>37</v>
      </c>
    </row>
    <row r="52" spans="2:9">
      <c r="B52" s="179">
        <v>1</v>
      </c>
      <c r="C52" s="50" t="s">
        <v>38</v>
      </c>
      <c r="D52" s="43">
        <f>'Obiective de afacere'!D45</f>
        <v>9841.8499200000042</v>
      </c>
      <c r="E52" s="43">
        <f>'Obiective de afacere'!E45</f>
        <v>2482.5074400000003</v>
      </c>
      <c r="F52" s="43">
        <f>'Obiective de afacere'!F45</f>
        <v>7055.6119200000003</v>
      </c>
      <c r="G52" s="43">
        <f>'Obiective de afacere'!G45</f>
        <v>1540.6977600000002</v>
      </c>
      <c r="H52" s="43">
        <f>'Obiective de afacere'!H45</f>
        <v>732.38256000000001</v>
      </c>
      <c r="I52" s="181">
        <f>'Obiective de afacere'!I45</f>
        <v>21653.049600000006</v>
      </c>
    </row>
    <row r="53" spans="2:9">
      <c r="B53" s="179">
        <v>2</v>
      </c>
      <c r="C53" s="50" t="s">
        <v>40</v>
      </c>
      <c r="D53" s="134">
        <f>'Obiective de afacere'!D46</f>
        <v>150</v>
      </c>
      <c r="E53" s="134">
        <f>'Obiective de afacere'!E46</f>
        <v>150</v>
      </c>
      <c r="F53" s="134">
        <f>'Obiective de afacere'!F46</f>
        <v>70</v>
      </c>
      <c r="G53" s="134">
        <f>'Obiective de afacere'!G46</f>
        <v>175</v>
      </c>
      <c r="H53" s="134">
        <f>'Obiective de afacere'!H46</f>
        <v>250</v>
      </c>
      <c r="I53" s="184">
        <f>'Obiective de afacere'!I46</f>
        <v>129.09332579185522</v>
      </c>
    </row>
    <row r="54" spans="2:9">
      <c r="B54" s="179">
        <v>3</v>
      </c>
      <c r="C54" s="50" t="s">
        <v>42</v>
      </c>
      <c r="D54" s="78">
        <f>'Obiective de afacere'!D47</f>
        <v>1476277.4880000006</v>
      </c>
      <c r="E54" s="78">
        <f>'Obiective de afacere'!E47</f>
        <v>372376.11600000004</v>
      </c>
      <c r="F54" s="78">
        <f>'Obiective de afacere'!F47</f>
        <v>493892.83439999999</v>
      </c>
      <c r="G54" s="43">
        <f>'Obiective de afacere'!G47</f>
        <v>269622.10800000007</v>
      </c>
      <c r="H54" s="78">
        <f>'Obiective de afacere'!H47</f>
        <v>183095.64</v>
      </c>
      <c r="I54" s="184">
        <f>'Obiective de afacere'!I47</f>
        <v>2795264.1864000009</v>
      </c>
    </row>
    <row r="55" spans="2:9">
      <c r="B55" s="179">
        <v>4</v>
      </c>
      <c r="C55" s="50" t="s">
        <v>44</v>
      </c>
      <c r="D55" s="79">
        <f>'Obiective de afacere'!D48</f>
        <v>0.05</v>
      </c>
      <c r="E55" s="79">
        <f>'Obiective de afacere'!E48</f>
        <v>0.05</v>
      </c>
      <c r="F55" s="79">
        <f>'Obiective de afacere'!F48</f>
        <v>0.05</v>
      </c>
      <c r="G55" s="79">
        <f>'Obiective de afacere'!G48</f>
        <v>0.05</v>
      </c>
      <c r="H55" s="79">
        <f>'Obiective de afacere'!H48</f>
        <v>0.05</v>
      </c>
      <c r="I55" s="185">
        <f>'Obiective de afacere'!I48</f>
        <v>4.9999999999999989E-2</v>
      </c>
    </row>
    <row r="56" spans="2:9">
      <c r="B56" s="179">
        <v>5</v>
      </c>
      <c r="C56" s="50" t="s">
        <v>46</v>
      </c>
      <c r="D56" s="78">
        <f>'Obiective de afacere'!D49</f>
        <v>73813.87440000003</v>
      </c>
      <c r="E56" s="78">
        <f>'Obiective de afacere'!E49</f>
        <v>18618.805800000002</v>
      </c>
      <c r="F56" s="78">
        <f>'Obiective de afacere'!F49</f>
        <v>24694.64172</v>
      </c>
      <c r="G56" s="43">
        <f>'Obiective de afacere'!G49</f>
        <v>13481.105400000004</v>
      </c>
      <c r="H56" s="78">
        <f>'Obiective de afacere'!H49</f>
        <v>9154.7820000000011</v>
      </c>
      <c r="I56" s="184">
        <f>'Obiective de afacere'!I49</f>
        <v>139763.20932000002</v>
      </c>
    </row>
    <row r="57" spans="2:9">
      <c r="B57" s="179">
        <v>6</v>
      </c>
      <c r="C57" s="50" t="s">
        <v>47</v>
      </c>
      <c r="D57" s="78">
        <f>'Obiective de afacere'!D50</f>
        <v>1402463.6136000005</v>
      </c>
      <c r="E57" s="78">
        <f>'Obiective de afacere'!E50</f>
        <v>353757.31020000007</v>
      </c>
      <c r="F57" s="78">
        <f>'Obiective de afacere'!F50</f>
        <v>469198.19267999998</v>
      </c>
      <c r="G57" s="134">
        <f>'Obiective de afacere'!G50</f>
        <v>256141.00260000007</v>
      </c>
      <c r="H57" s="78">
        <f>'Obiective de afacere'!H50</f>
        <v>173940.85800000001</v>
      </c>
      <c r="I57" s="184">
        <f>'Obiective de afacere'!I50</f>
        <v>2655500.9770800006</v>
      </c>
    </row>
    <row r="58" spans="2:9">
      <c r="B58" s="179">
        <v>7</v>
      </c>
      <c r="C58" s="50" t="s">
        <v>60</v>
      </c>
      <c r="D58" s="43">
        <f>'Costuri variabile '!D45</f>
        <v>12695.986396800006</v>
      </c>
      <c r="E58" s="43">
        <f>'Costuri variabile '!E45</f>
        <v>1961.1808776000003</v>
      </c>
      <c r="F58" s="43">
        <f>'Costuri variabile '!F45</f>
        <v>2681.1325296000005</v>
      </c>
      <c r="G58" s="43">
        <f>'Costuri variabile '!G45</f>
        <v>1294.44</v>
      </c>
      <c r="H58" s="43">
        <f>'Costuri variabile '!H45</f>
        <v>0</v>
      </c>
      <c r="I58" s="181">
        <f>'Costuri variabile '!I45</f>
        <v>18632.739804000004</v>
      </c>
    </row>
    <row r="59" spans="2:9">
      <c r="B59" s="179">
        <v>8</v>
      </c>
      <c r="C59" s="50" t="s">
        <v>61</v>
      </c>
      <c r="D59" s="43">
        <f>'Costuri variabile '!D46</f>
        <v>3247.8104736000014</v>
      </c>
      <c r="E59" s="43">
        <f>'Costuri variabile '!E46</f>
        <v>1489.5044640000001</v>
      </c>
      <c r="F59" s="43">
        <f>'Costuri variabile '!F46</f>
        <v>7902.2853504000013</v>
      </c>
      <c r="G59" s="43">
        <f>'Costuri variabile '!G46</f>
        <v>1140.3399999999999</v>
      </c>
      <c r="H59" s="43">
        <f>'Costuri variabile '!H46</f>
        <v>5653.9933632000002</v>
      </c>
      <c r="I59" s="181">
        <f>'Costuri variabile '!I46</f>
        <v>19433.933651200005</v>
      </c>
    </row>
    <row r="60" spans="2:9">
      <c r="B60" s="179">
        <v>9</v>
      </c>
      <c r="C60" s="50" t="s">
        <v>72</v>
      </c>
      <c r="D60" s="43">
        <f>D57-D58-D59</f>
        <v>1386519.8167296005</v>
      </c>
      <c r="E60" s="43">
        <f>E57-E58-E59</f>
        <v>350306.62485840009</v>
      </c>
      <c r="F60" s="43">
        <f>F57-F58-F59</f>
        <v>458614.77479999996</v>
      </c>
      <c r="G60" s="43">
        <f>G57-G58-G59</f>
        <v>253706.22260000007</v>
      </c>
      <c r="H60" s="43">
        <f>H57-H58-H59</f>
        <v>168286.86463680002</v>
      </c>
      <c r="I60" s="181">
        <f>SUM(D60:H60)</f>
        <v>2617434.3036248004</v>
      </c>
    </row>
    <row r="61" spans="2:9" ht="13.5" thickBot="1">
      <c r="B61" s="187">
        <v>10</v>
      </c>
      <c r="C61" s="73" t="s">
        <v>73</v>
      </c>
      <c r="D61" s="188">
        <f t="shared" ref="D61:I61" si="3">D60/D54</f>
        <v>0.93920000000000003</v>
      </c>
      <c r="E61" s="188">
        <f t="shared" si="3"/>
        <v>0.94073333333333342</v>
      </c>
      <c r="F61" s="188">
        <f t="shared" si="3"/>
        <v>0.92857142857142849</v>
      </c>
      <c r="G61" s="188">
        <f t="shared" si="3"/>
        <v>0.94096965742883376</v>
      </c>
      <c r="H61" s="188">
        <f t="shared" si="3"/>
        <v>0.91912000000000005</v>
      </c>
      <c r="I61" s="189">
        <f t="shared" si="3"/>
        <v>0.93638172604921965</v>
      </c>
    </row>
    <row r="63" spans="2:9" ht="15.75" thickBot="1">
      <c r="B63" s="326" t="s">
        <v>67</v>
      </c>
    </row>
    <row r="64" spans="2:9">
      <c r="B64" s="53" t="s">
        <v>78</v>
      </c>
      <c r="C64" s="173"/>
      <c r="D64" s="173"/>
      <c r="E64" s="173"/>
      <c r="F64" s="173"/>
      <c r="G64" s="196"/>
      <c r="H64" s="173"/>
      <c r="I64" s="174"/>
    </row>
    <row r="65" spans="2:9">
      <c r="B65" s="303" t="s">
        <v>69</v>
      </c>
      <c r="C65" s="300">
        <f>C50+1</f>
        <v>2027</v>
      </c>
      <c r="D65" s="301"/>
      <c r="E65" s="301"/>
      <c r="F65" s="301"/>
      <c r="G65" s="301"/>
      <c r="H65" s="301"/>
      <c r="I65" s="302"/>
    </row>
    <row r="66" spans="2:9">
      <c r="B66" s="183" t="s">
        <v>77</v>
      </c>
      <c r="C66" s="33" t="s">
        <v>57</v>
      </c>
      <c r="D66" s="33" t="s">
        <v>32</v>
      </c>
      <c r="E66" s="33" t="s">
        <v>33</v>
      </c>
      <c r="F66" s="33" t="s">
        <v>34</v>
      </c>
      <c r="G66" s="33" t="s">
        <v>35</v>
      </c>
      <c r="H66" s="33" t="s">
        <v>36</v>
      </c>
      <c r="I66" s="61" t="s">
        <v>37</v>
      </c>
    </row>
    <row r="67" spans="2:9">
      <c r="B67" s="179">
        <v>1</v>
      </c>
      <c r="C67" s="50" t="s">
        <v>38</v>
      </c>
      <c r="D67" s="43">
        <f>'Obiective de afacere'!D58</f>
        <v>11810.219904000001</v>
      </c>
      <c r="E67" s="43">
        <f>'Obiective de afacere'!E58</f>
        <v>2979.0089280000002</v>
      </c>
      <c r="F67" s="43">
        <f>'Obiective de afacere'!F58</f>
        <v>8466.7343040000014</v>
      </c>
      <c r="G67" s="43">
        <f>'Obiective de afacere'!G58</f>
        <v>1848.8373119999999</v>
      </c>
      <c r="H67" s="43">
        <f>'Obiective de afacere'!H58</f>
        <v>878.85907200000008</v>
      </c>
      <c r="I67" s="181">
        <f>'Obiective de afacere'!I58</f>
        <v>25983.659520000001</v>
      </c>
    </row>
    <row r="68" spans="2:9">
      <c r="B68" s="179">
        <v>2</v>
      </c>
      <c r="C68" s="50" t="s">
        <v>40</v>
      </c>
      <c r="D68" s="52">
        <f>'Obiective de afacere'!D59</f>
        <v>150</v>
      </c>
      <c r="E68" s="52">
        <f>'Obiective de afacere'!E59</f>
        <v>150</v>
      </c>
      <c r="F68" s="52">
        <f>'Obiective de afacere'!F59</f>
        <v>70</v>
      </c>
      <c r="G68" s="133">
        <f>'Obiective de afacere'!G59</f>
        <v>175</v>
      </c>
      <c r="H68" s="52">
        <f>'Obiective de afacere'!H59</f>
        <v>250</v>
      </c>
      <c r="I68" s="186">
        <f>'Obiective de afacere'!I59</f>
        <v>129.09332579185522</v>
      </c>
    </row>
    <row r="69" spans="2:9">
      <c r="B69" s="179">
        <v>3</v>
      </c>
      <c r="C69" s="50" t="s">
        <v>42</v>
      </c>
      <c r="D69" s="43">
        <f>'Obiective de afacere'!D60</f>
        <v>1771532.9856000002</v>
      </c>
      <c r="E69" s="43">
        <f>'Obiective de afacere'!E60</f>
        <v>446851.33920000005</v>
      </c>
      <c r="F69" s="43">
        <f>'Obiective de afacere'!F60</f>
        <v>592671.40128000011</v>
      </c>
      <c r="G69" s="43">
        <f>'Obiective de afacere'!G60</f>
        <v>323546.52959999995</v>
      </c>
      <c r="H69" s="43">
        <f>'Obiective de afacere'!H60</f>
        <v>219714.76800000001</v>
      </c>
      <c r="I69" s="181">
        <f>'Obiective de afacere'!I60</f>
        <v>3354317.0236800006</v>
      </c>
    </row>
    <row r="70" spans="2:9">
      <c r="B70" s="179">
        <v>4</v>
      </c>
      <c r="C70" s="50" t="s">
        <v>44</v>
      </c>
      <c r="D70" s="71">
        <f>'Obiective de afacere'!D61</f>
        <v>0.05</v>
      </c>
      <c r="E70" s="71">
        <f>'Obiective de afacere'!E61</f>
        <v>0.05</v>
      </c>
      <c r="F70" s="71">
        <f>'Obiective de afacere'!F61</f>
        <v>0.05</v>
      </c>
      <c r="G70" s="71">
        <f>'Obiective de afacere'!G61</f>
        <v>0.05</v>
      </c>
      <c r="H70" s="71">
        <f>'Obiective de afacere'!H61</f>
        <v>0.05</v>
      </c>
      <c r="I70" s="182">
        <f>'Obiective de afacere'!I61</f>
        <v>4.9999999999999989E-2</v>
      </c>
    </row>
    <row r="71" spans="2:9">
      <c r="B71" s="179">
        <v>5</v>
      </c>
      <c r="C71" s="50" t="s">
        <v>46</v>
      </c>
      <c r="D71" s="43">
        <f>'Obiective de afacere'!D62</f>
        <v>88576.649280000012</v>
      </c>
      <c r="E71" s="43">
        <f>'Obiective de afacere'!E62</f>
        <v>22342.566960000004</v>
      </c>
      <c r="F71" s="43">
        <f>'Obiective de afacere'!F62</f>
        <v>29633.570064000007</v>
      </c>
      <c r="G71" s="43">
        <f>'Obiective de afacere'!G62</f>
        <v>16177.326479999998</v>
      </c>
      <c r="H71" s="43">
        <f>'Obiective de afacere'!H62</f>
        <v>10985.738400000002</v>
      </c>
      <c r="I71" s="181">
        <f>'Obiective de afacere'!I62</f>
        <v>167715.851184</v>
      </c>
    </row>
    <row r="72" spans="2:9">
      <c r="B72" s="179">
        <v>6</v>
      </c>
      <c r="C72" s="50" t="s">
        <v>47</v>
      </c>
      <c r="D72" s="43">
        <f>'Obiective de afacere'!D63</f>
        <v>1682956.3363200002</v>
      </c>
      <c r="E72" s="43">
        <f>'Obiective de afacere'!E63</f>
        <v>424508.77224000002</v>
      </c>
      <c r="F72" s="43">
        <f>'Obiective de afacere'!F63</f>
        <v>563037.83121600014</v>
      </c>
      <c r="G72" s="43">
        <f>'Obiective de afacere'!G63</f>
        <v>307369.20311999996</v>
      </c>
      <c r="H72" s="43">
        <f>'Obiective de afacere'!H63</f>
        <v>208729.02960000001</v>
      </c>
      <c r="I72" s="181">
        <f>'Obiective de afacere'!I63</f>
        <v>3186601.1724960003</v>
      </c>
    </row>
    <row r="73" spans="2:9">
      <c r="B73" s="179">
        <v>7</v>
      </c>
      <c r="C73" s="50" t="s">
        <v>60</v>
      </c>
      <c r="D73" s="43">
        <f>'Costuri variabile '!D57</f>
        <v>15471.388074240003</v>
      </c>
      <c r="E73" s="43">
        <f>'Costuri variabile '!E57</f>
        <v>2412.9972316800004</v>
      </c>
      <c r="F73" s="43">
        <f>'Costuri variabile '!F57</f>
        <v>3386.693721600001</v>
      </c>
      <c r="G73" s="43">
        <f>'Costuri variabile '!G57</f>
        <v>1590.14</v>
      </c>
      <c r="H73" s="43">
        <f>'Costuri variabile '!H57</f>
        <v>0</v>
      </c>
      <c r="I73" s="181">
        <f>'Costuri variabile '!I57</f>
        <v>22861.219027520005</v>
      </c>
    </row>
    <row r="74" spans="2:9">
      <c r="B74" s="179">
        <v>8</v>
      </c>
      <c r="C74" s="50" t="s">
        <v>61</v>
      </c>
      <c r="D74" s="43">
        <f>'Costuri variabile '!D58</f>
        <v>4015.4747673600009</v>
      </c>
      <c r="E74" s="43">
        <f>'Costuri variabile '!E58</f>
        <v>1817.19544608</v>
      </c>
      <c r="F74" s="43">
        <f>'Costuri variabile '!F58</f>
        <v>9567.4097635200033</v>
      </c>
      <c r="G74" s="43">
        <f>'Costuri variabile '!G58</f>
        <v>1386.75</v>
      </c>
      <c r="H74" s="43">
        <f>'Costuri variabile '!H58</f>
        <v>6793.5806265600004</v>
      </c>
      <c r="I74" s="181">
        <f>'Costuri variabile '!I58</f>
        <v>23580.410603520006</v>
      </c>
    </row>
    <row r="75" spans="2:9">
      <c r="B75" s="179">
        <v>9</v>
      </c>
      <c r="C75" s="50" t="s">
        <v>72</v>
      </c>
      <c r="D75" s="43">
        <f>D72-D73-D74</f>
        <v>1663469.4734784004</v>
      </c>
      <c r="E75" s="43">
        <f>E72-E73-E74</f>
        <v>420278.57956223999</v>
      </c>
      <c r="F75" s="43">
        <f>F72-F73-F74</f>
        <v>550083.72773088014</v>
      </c>
      <c r="G75" s="43">
        <f>G72-G73-G74</f>
        <v>304392.31311999995</v>
      </c>
      <c r="H75" s="43">
        <f>H72-H73-H74</f>
        <v>201935.44897344001</v>
      </c>
      <c r="I75" s="181">
        <f>SUM(D75:H75)</f>
        <v>3140159.5428649606</v>
      </c>
    </row>
    <row r="76" spans="2:9" ht="13.5" thickBot="1">
      <c r="B76" s="187">
        <v>10</v>
      </c>
      <c r="C76" s="73" t="s">
        <v>73</v>
      </c>
      <c r="D76" s="188">
        <f t="shared" ref="D76:I76" si="4">D75/D69</f>
        <v>0.93900000000000006</v>
      </c>
      <c r="E76" s="188">
        <f t="shared" si="4"/>
        <v>0.94053333333333322</v>
      </c>
      <c r="F76" s="188">
        <f t="shared" si="4"/>
        <v>0.92814285714285727</v>
      </c>
      <c r="G76" s="188">
        <f t="shared" si="4"/>
        <v>0.94079919044818583</v>
      </c>
      <c r="H76" s="188">
        <f t="shared" si="4"/>
        <v>0.91908000000000001</v>
      </c>
      <c r="I76" s="189">
        <f t="shared" si="4"/>
        <v>0.9361546689525222</v>
      </c>
    </row>
  </sheetData>
  <phoneticPr fontId="11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59"/>
  <sheetViews>
    <sheetView zoomScale="90" zoomScaleNormal="90" workbookViewId="0">
      <selection activeCell="I34" sqref="I34"/>
    </sheetView>
  </sheetViews>
  <sheetFormatPr defaultColWidth="8.7109375" defaultRowHeight="12.75"/>
  <cols>
    <col min="3" max="3" width="49.7109375" customWidth="1"/>
    <col min="4" max="9" width="11.7109375" customWidth="1"/>
    <col min="12" max="12" width="10.28515625" bestFit="1" customWidth="1"/>
  </cols>
  <sheetData>
    <row r="1" spans="2:9" ht="16.5" thickBot="1">
      <c r="B1" s="329" t="s">
        <v>55</v>
      </c>
    </row>
    <row r="2" spans="2:9">
      <c r="B2" s="53" t="s">
        <v>56</v>
      </c>
      <c r="C2" s="54"/>
      <c r="D2" s="54"/>
      <c r="E2" s="54"/>
      <c r="F2" s="55"/>
      <c r="G2" s="54"/>
      <c r="H2" s="351" t="s">
        <v>50</v>
      </c>
      <c r="I2" s="350">
        <f>prezentare!D2</f>
        <v>2023</v>
      </c>
    </row>
    <row r="3" spans="2:9">
      <c r="B3" s="57"/>
      <c r="D3" s="29"/>
      <c r="E3" s="29"/>
      <c r="F3" s="29"/>
      <c r="G3" s="29"/>
      <c r="H3" s="29"/>
      <c r="I3" s="59"/>
    </row>
    <row r="4" spans="2:9">
      <c r="B4" s="60" t="s">
        <v>30</v>
      </c>
      <c r="C4" s="33" t="s">
        <v>57</v>
      </c>
      <c r="D4" s="33" t="s">
        <v>32</v>
      </c>
      <c r="E4" s="33" t="s">
        <v>33</v>
      </c>
      <c r="F4" s="33" t="s">
        <v>34</v>
      </c>
      <c r="G4" s="33" t="s">
        <v>35</v>
      </c>
      <c r="H4" s="33" t="s">
        <v>36</v>
      </c>
      <c r="I4" s="61" t="s">
        <v>37</v>
      </c>
    </row>
    <row r="5" spans="2:9">
      <c r="B5" s="60">
        <v>1</v>
      </c>
      <c r="C5" s="50" t="s">
        <v>38</v>
      </c>
      <c r="D5" s="43">
        <f>'Obiective de afacere'!D5</f>
        <v>8036</v>
      </c>
      <c r="E5" s="43">
        <f>'Obiective de afacere'!E5</f>
        <v>2027</v>
      </c>
      <c r="F5" s="43">
        <f>'Obiective de afacere'!F5</f>
        <v>5761</v>
      </c>
      <c r="G5" s="43">
        <f>'Obiective de afacere'!G5</f>
        <v>1258</v>
      </c>
      <c r="H5" s="43">
        <f>'Obiective de afacere'!H5</f>
        <v>598</v>
      </c>
      <c r="I5" s="62">
        <f>D5+E5+F5+G5+H5</f>
        <v>17680</v>
      </c>
    </row>
    <row r="6" spans="2:9">
      <c r="B6" s="60">
        <v>2</v>
      </c>
      <c r="C6" s="50" t="s">
        <v>58</v>
      </c>
      <c r="D6" s="63">
        <v>1.23</v>
      </c>
      <c r="E6" s="63">
        <v>0.73</v>
      </c>
      <c r="F6" s="63">
        <v>0.32</v>
      </c>
      <c r="G6" s="63">
        <v>1.9</v>
      </c>
      <c r="H6" s="63">
        <v>2.5</v>
      </c>
      <c r="I6" s="64">
        <f>D6+E6+F6+G6+H6</f>
        <v>6.68</v>
      </c>
    </row>
    <row r="7" spans="2:9">
      <c r="B7" s="60">
        <v>3</v>
      </c>
      <c r="C7" s="50" t="s">
        <v>59</v>
      </c>
      <c r="D7" s="63">
        <v>0.31</v>
      </c>
      <c r="E7" s="63">
        <v>0.57999999999999996</v>
      </c>
      <c r="F7" s="63">
        <v>1.1000000000000001</v>
      </c>
      <c r="G7" s="63">
        <v>0.72</v>
      </c>
      <c r="H7" s="63">
        <v>7.7</v>
      </c>
      <c r="I7" s="64">
        <f>D7+E7+F7+G7+H7</f>
        <v>10.41</v>
      </c>
    </row>
    <row r="8" spans="2:9">
      <c r="B8" s="60">
        <v>4</v>
      </c>
      <c r="C8" s="50" t="s">
        <v>60</v>
      </c>
      <c r="D8" s="43">
        <f>D5*D6</f>
        <v>9884.2800000000007</v>
      </c>
      <c r="E8" s="43">
        <f>E5*E6</f>
        <v>1479.71</v>
      </c>
      <c r="F8" s="43">
        <f>F5*F6</f>
        <v>1843.52</v>
      </c>
      <c r="G8" s="43">
        <f>G5*G6</f>
        <v>2390.1999999999998</v>
      </c>
      <c r="H8" s="43">
        <f>H5*H6</f>
        <v>1495</v>
      </c>
      <c r="I8" s="62">
        <f>SUM(D8:H8)</f>
        <v>17092.710000000003</v>
      </c>
    </row>
    <row r="9" spans="2:9">
      <c r="B9" s="60">
        <v>5</v>
      </c>
      <c r="C9" s="50" t="s">
        <v>61</v>
      </c>
      <c r="D9" s="43">
        <f>D5*D7</f>
        <v>2491.16</v>
      </c>
      <c r="E9" s="43">
        <f>E5*E7</f>
        <v>1175.6599999999999</v>
      </c>
      <c r="F9" s="43">
        <f>F5*F7</f>
        <v>6337.1</v>
      </c>
      <c r="G9" s="43">
        <f>G5*G7</f>
        <v>905.76</v>
      </c>
      <c r="H9" s="43">
        <f>H5*H7</f>
        <v>4604.6000000000004</v>
      </c>
      <c r="I9" s="62">
        <f>SUM(D9:H9)</f>
        <v>15514.28</v>
      </c>
    </row>
    <row r="10" spans="2:9">
      <c r="B10" s="65">
        <v>6</v>
      </c>
      <c r="C10" s="66" t="s">
        <v>62</v>
      </c>
      <c r="D10" s="67">
        <f>D8+D9</f>
        <v>12375.44</v>
      </c>
      <c r="E10" s="67">
        <f>E8+E9</f>
        <v>2655.37</v>
      </c>
      <c r="F10" s="67">
        <f>F8+F9</f>
        <v>8180.6200000000008</v>
      </c>
      <c r="G10" s="67">
        <f>G8+G9</f>
        <v>3295.96</v>
      </c>
      <c r="H10" s="67">
        <f>H8+H9</f>
        <v>6099.6</v>
      </c>
      <c r="I10" s="68">
        <f>SUM(D10:H10)</f>
        <v>32606.989999999998</v>
      </c>
    </row>
    <row r="13" spans="2:9" ht="15.75">
      <c r="B13" s="329" t="s">
        <v>55</v>
      </c>
    </row>
    <row r="14" spans="2:9">
      <c r="B14" s="53" t="s">
        <v>63</v>
      </c>
      <c r="C14" s="54"/>
      <c r="D14" s="54"/>
      <c r="E14" s="54"/>
      <c r="F14" s="55"/>
      <c r="G14" s="54"/>
      <c r="H14" s="351" t="s">
        <v>50</v>
      </c>
      <c r="I14" s="350">
        <f>I2+1</f>
        <v>2024</v>
      </c>
    </row>
    <row r="15" spans="2:9">
      <c r="B15" s="69"/>
      <c r="C15" s="58"/>
      <c r="D15" s="29"/>
      <c r="E15" s="29"/>
      <c r="F15" s="29"/>
      <c r="G15" s="29"/>
      <c r="H15" s="29"/>
      <c r="I15" s="59"/>
    </row>
    <row r="16" spans="2:9">
      <c r="B16" s="60" t="s">
        <v>30</v>
      </c>
      <c r="C16" s="33" t="s">
        <v>57</v>
      </c>
      <c r="D16" s="33" t="s">
        <v>32</v>
      </c>
      <c r="E16" s="33" t="s">
        <v>33</v>
      </c>
      <c r="F16" s="33" t="s">
        <v>34</v>
      </c>
      <c r="G16" s="33" t="s">
        <v>35</v>
      </c>
      <c r="H16" s="33" t="s">
        <v>36</v>
      </c>
      <c r="I16" s="61" t="s">
        <v>37</v>
      </c>
    </row>
    <row r="17" spans="2:9">
      <c r="B17" s="60">
        <v>1</v>
      </c>
      <c r="C17" s="50" t="s">
        <v>38</v>
      </c>
      <c r="D17" s="43">
        <f>'Obiective de afacere'!D18</f>
        <v>8437.7999999999993</v>
      </c>
      <c r="E17" s="43">
        <f>'Obiective de afacere'!E18</f>
        <v>2128.3500000000004</v>
      </c>
      <c r="F17" s="43">
        <f>'Obiective de afacere'!F18</f>
        <v>6049.05</v>
      </c>
      <c r="G17" s="43">
        <f>'Obiective de afacere'!G18</f>
        <v>1320.9000000000003</v>
      </c>
      <c r="H17" s="43">
        <f>'Obiective de afacere'!H18</f>
        <v>627.9</v>
      </c>
      <c r="I17" s="62">
        <f>'Obiective de afacere'!I18</f>
        <v>18564.000000000004</v>
      </c>
    </row>
    <row r="18" spans="2:9">
      <c r="B18" s="60">
        <v>2</v>
      </c>
      <c r="C18" s="50" t="s">
        <v>58</v>
      </c>
      <c r="D18" s="63">
        <v>1.25</v>
      </c>
      <c r="E18" s="63">
        <v>0.75</v>
      </c>
      <c r="F18" s="63">
        <v>0.34</v>
      </c>
      <c r="G18" s="63">
        <v>0.8</v>
      </c>
      <c r="H18" s="63">
        <v>0</v>
      </c>
      <c r="I18" s="64">
        <f>(D17*D18+E17*E18+F17*F18+G17*G18+H17*H18)/I17</f>
        <v>0.82185463800904968</v>
      </c>
    </row>
    <row r="19" spans="2:9">
      <c r="B19" s="60">
        <v>3</v>
      </c>
      <c r="C19" s="50" t="s">
        <v>59</v>
      </c>
      <c r="D19" s="63">
        <v>0.31</v>
      </c>
      <c r="E19" s="63">
        <v>0.57999999999999996</v>
      </c>
      <c r="F19" s="63">
        <v>1.1000000000000001</v>
      </c>
      <c r="G19" s="63">
        <v>0.72</v>
      </c>
      <c r="H19" s="63">
        <v>7.7</v>
      </c>
      <c r="I19" s="64">
        <f>(D17*D19+E17*E19+F17*F19+G17*G19+H17*H19)/I17</f>
        <v>0.8775045248868778</v>
      </c>
    </row>
    <row r="20" spans="2:9">
      <c r="B20" s="60">
        <v>4</v>
      </c>
      <c r="C20" s="50" t="s">
        <v>60</v>
      </c>
      <c r="D20" s="43">
        <f>D17*D18</f>
        <v>10547.25</v>
      </c>
      <c r="E20" s="43">
        <f>E17*E18</f>
        <v>1596.2625000000003</v>
      </c>
      <c r="F20" s="43">
        <f>F17*F18</f>
        <v>2056.6770000000001</v>
      </c>
      <c r="G20" s="43">
        <f>G17*G18</f>
        <v>1056.7200000000003</v>
      </c>
      <c r="H20" s="43">
        <f>H17*H18</f>
        <v>0</v>
      </c>
      <c r="I20" s="62">
        <f>SUM(D20:H20)</f>
        <v>15256.909500000002</v>
      </c>
    </row>
    <row r="21" spans="2:9">
      <c r="B21" s="60">
        <v>5</v>
      </c>
      <c r="C21" s="50" t="s">
        <v>61</v>
      </c>
      <c r="D21" s="43">
        <f>D17*D19</f>
        <v>2615.7179999999998</v>
      </c>
      <c r="E21" s="43">
        <f>E17*E19</f>
        <v>1234.4430000000002</v>
      </c>
      <c r="F21" s="43">
        <f>F17*F19</f>
        <v>6653.9550000000008</v>
      </c>
      <c r="G21" s="43">
        <f>G17*G19</f>
        <v>951.04800000000023</v>
      </c>
      <c r="H21" s="43">
        <f>H17*H19</f>
        <v>4834.83</v>
      </c>
      <c r="I21" s="62">
        <f>SUM(D21:H21)</f>
        <v>16289.994000000002</v>
      </c>
    </row>
    <row r="22" spans="2:9">
      <c r="B22" s="65">
        <v>6</v>
      </c>
      <c r="C22" s="66" t="s">
        <v>62</v>
      </c>
      <c r="D22" s="67">
        <f>D20+D21</f>
        <v>13162.968000000001</v>
      </c>
      <c r="E22" s="67">
        <f>E20+E21</f>
        <v>2830.7055000000005</v>
      </c>
      <c r="F22" s="67">
        <f>F20+F21</f>
        <v>8710.6320000000014</v>
      </c>
      <c r="G22" s="67">
        <f>G20+G21</f>
        <v>2007.7680000000005</v>
      </c>
      <c r="H22" s="67">
        <f>H20+H21</f>
        <v>4834.83</v>
      </c>
      <c r="I22" s="68">
        <f>SUM(D22:H22)</f>
        <v>31546.9035</v>
      </c>
    </row>
    <row r="25" spans="2:9" ht="15.75">
      <c r="B25" s="329" t="s">
        <v>55</v>
      </c>
    </row>
    <row r="26" spans="2:9">
      <c r="B26" s="53" t="s">
        <v>64</v>
      </c>
      <c r="C26" s="54"/>
      <c r="D26" s="54"/>
      <c r="E26" s="54"/>
      <c r="F26" s="55"/>
      <c r="G26" s="54"/>
      <c r="H26" s="351" t="s">
        <v>50</v>
      </c>
      <c r="I26" s="350">
        <f>I14+1</f>
        <v>2025</v>
      </c>
    </row>
    <row r="27" spans="2:9">
      <c r="B27" s="69"/>
      <c r="C27" s="58"/>
      <c r="D27" s="29"/>
      <c r="E27" s="29"/>
      <c r="F27" s="29"/>
      <c r="G27" s="29"/>
      <c r="H27" s="29"/>
      <c r="I27" s="59"/>
    </row>
    <row r="28" spans="2:9">
      <c r="B28" s="60" t="s">
        <v>30</v>
      </c>
      <c r="C28" s="33" t="s">
        <v>57</v>
      </c>
      <c r="D28" s="33" t="s">
        <v>32</v>
      </c>
      <c r="E28" s="33" t="s">
        <v>33</v>
      </c>
      <c r="F28" s="33" t="s">
        <v>34</v>
      </c>
      <c r="G28" s="33" t="s">
        <v>35</v>
      </c>
      <c r="H28" s="33" t="s">
        <v>36</v>
      </c>
      <c r="I28" s="61" t="s">
        <v>37</v>
      </c>
    </row>
    <row r="29" spans="2:9">
      <c r="B29" s="60">
        <v>1</v>
      </c>
      <c r="C29" s="50" t="s">
        <v>38</v>
      </c>
      <c r="D29" s="43">
        <f>'Obiective de afacere'!D31</f>
        <v>9112.8240000000005</v>
      </c>
      <c r="E29" s="43">
        <f>'Obiective de afacere'!E31</f>
        <v>2298.6180000000008</v>
      </c>
      <c r="F29" s="43">
        <f>'Obiective de afacere'!F31</f>
        <v>6532.9740000000011</v>
      </c>
      <c r="G29" s="43">
        <v>1427</v>
      </c>
      <c r="H29" s="43">
        <f>'Obiective de afacere'!H31</f>
        <v>678.13200000000018</v>
      </c>
      <c r="I29" s="62">
        <f>SUM(D29:H29)</f>
        <v>20049.548000000003</v>
      </c>
    </row>
    <row r="30" spans="2:9">
      <c r="B30" s="60">
        <v>2</v>
      </c>
      <c r="C30" s="50" t="s">
        <v>58</v>
      </c>
      <c r="D30" s="63">
        <f>D18+0.02</f>
        <v>1.27</v>
      </c>
      <c r="E30" s="63">
        <f t="shared" ref="E30:G30" si="0">E18+0.02</f>
        <v>0.77</v>
      </c>
      <c r="F30" s="63">
        <f t="shared" si="0"/>
        <v>0.36000000000000004</v>
      </c>
      <c r="G30" s="63">
        <f t="shared" si="0"/>
        <v>0.82000000000000006</v>
      </c>
      <c r="H30" s="63">
        <v>0</v>
      </c>
      <c r="I30" s="64">
        <f>(D29*D30+E29*E30+F29*F30+G29*G30+H29*H30)/I29</f>
        <v>0.84117771532804642</v>
      </c>
    </row>
    <row r="31" spans="2:9">
      <c r="B31" s="60">
        <v>3</v>
      </c>
      <c r="C31" s="50" t="s">
        <v>59</v>
      </c>
      <c r="D31" s="63">
        <f>D19+0.01</f>
        <v>0.32</v>
      </c>
      <c r="E31" s="63">
        <f t="shared" ref="E31:H31" si="1">E19+0.01</f>
        <v>0.59</v>
      </c>
      <c r="F31" s="63">
        <f t="shared" si="1"/>
        <v>1.1100000000000001</v>
      </c>
      <c r="G31" s="63">
        <f t="shared" si="1"/>
        <v>0.73</v>
      </c>
      <c r="H31" s="63">
        <f t="shared" si="1"/>
        <v>7.71</v>
      </c>
      <c r="I31" s="64">
        <f>(D29*D31+E29*E31+F29*F31+G29*G31+H29*H31)/I29</f>
        <v>0.88750116261972589</v>
      </c>
    </row>
    <row r="32" spans="2:9">
      <c r="B32" s="60">
        <v>4</v>
      </c>
      <c r="C32" s="50" t="s">
        <v>60</v>
      </c>
      <c r="D32" s="43">
        <f>D29*D30</f>
        <v>11573.286480000001</v>
      </c>
      <c r="E32" s="43">
        <f>E29*E30</f>
        <v>1769.9358600000007</v>
      </c>
      <c r="F32" s="43">
        <f>F29*F30</f>
        <v>2351.8706400000005</v>
      </c>
      <c r="G32" s="43">
        <f>G29*G30</f>
        <v>1170.1400000000001</v>
      </c>
      <c r="H32" s="43">
        <f>H29*H30</f>
        <v>0</v>
      </c>
      <c r="I32" s="62">
        <f>SUM(D32:H32)</f>
        <v>16865.232980000004</v>
      </c>
    </row>
    <row r="33" spans="2:17">
      <c r="B33" s="60">
        <v>5</v>
      </c>
      <c r="C33" s="50" t="s">
        <v>61</v>
      </c>
      <c r="D33" s="43">
        <f>D29*D31</f>
        <v>2916.1036800000002</v>
      </c>
      <c r="E33" s="43">
        <f>E29*E31</f>
        <v>1356.1846200000005</v>
      </c>
      <c r="F33" s="43">
        <f>F29*F31</f>
        <v>7251.6011400000016</v>
      </c>
      <c r="G33" s="43">
        <f>G29*G31</f>
        <v>1041.71</v>
      </c>
      <c r="H33" s="43">
        <f>H29*H31</f>
        <v>5228.3977200000018</v>
      </c>
      <c r="I33" s="62">
        <f>SUM(D33:H33)</f>
        <v>17793.997160000003</v>
      </c>
    </row>
    <row r="34" spans="2:17">
      <c r="B34" s="65">
        <v>6</v>
      </c>
      <c r="C34" s="66" t="s">
        <v>62</v>
      </c>
      <c r="D34" s="67">
        <f>D32+D33</f>
        <v>14489.390160000001</v>
      </c>
      <c r="E34" s="67">
        <f>E32+E33</f>
        <v>3126.1204800000014</v>
      </c>
      <c r="F34" s="67">
        <f>F32+F33</f>
        <v>9603.4717800000017</v>
      </c>
      <c r="G34" s="67">
        <f>G32+G33</f>
        <v>2211.8500000000004</v>
      </c>
      <c r="H34" s="67">
        <f>H32+H33</f>
        <v>5228.3977200000018</v>
      </c>
      <c r="I34" s="68">
        <f>SUM(D34:H34)</f>
        <v>34659.23014</v>
      </c>
    </row>
    <row r="38" spans="2:17" ht="15.75">
      <c r="B38" s="329" t="s">
        <v>55</v>
      </c>
    </row>
    <row r="39" spans="2:17">
      <c r="B39" s="53" t="s">
        <v>65</v>
      </c>
      <c r="C39" s="54"/>
      <c r="D39" s="54"/>
      <c r="E39" s="54"/>
      <c r="F39" s="55"/>
      <c r="G39" s="54"/>
      <c r="H39" s="351" t="s">
        <v>50</v>
      </c>
      <c r="I39" s="350">
        <f>I26+1</f>
        <v>2026</v>
      </c>
    </row>
    <row r="40" spans="2:17">
      <c r="B40" s="57"/>
      <c r="C40" s="58"/>
      <c r="D40" s="29"/>
      <c r="E40" s="29"/>
      <c r="F40" s="29"/>
      <c r="G40" s="29"/>
      <c r="H40" s="29"/>
      <c r="I40" s="59"/>
      <c r="M40" s="132"/>
      <c r="N40" s="132"/>
      <c r="O40" s="132"/>
      <c r="P40" s="132"/>
      <c r="Q40" s="132"/>
    </row>
    <row r="41" spans="2:17">
      <c r="B41" s="60" t="s">
        <v>30</v>
      </c>
      <c r="C41" s="33" t="s">
        <v>57</v>
      </c>
      <c r="D41" s="33" t="s">
        <v>32</v>
      </c>
      <c r="E41" s="33" t="s">
        <v>33</v>
      </c>
      <c r="F41" s="33" t="s">
        <v>34</v>
      </c>
      <c r="G41" s="33" t="s">
        <v>35</v>
      </c>
      <c r="H41" s="33" t="s">
        <v>36</v>
      </c>
      <c r="I41" s="61" t="s">
        <v>37</v>
      </c>
      <c r="L41" s="58"/>
      <c r="M41" s="132"/>
      <c r="N41" s="132"/>
      <c r="O41" s="132"/>
      <c r="P41" s="132"/>
      <c r="Q41" s="132"/>
    </row>
    <row r="42" spans="2:17">
      <c r="B42" s="60">
        <v>1</v>
      </c>
      <c r="C42" s="50" t="s">
        <v>38</v>
      </c>
      <c r="D42" s="43">
        <f>'Obiective de afacere'!D45</f>
        <v>9841.8499200000042</v>
      </c>
      <c r="E42" s="43">
        <f>'Obiective de afacere'!E45</f>
        <v>2482.5074400000003</v>
      </c>
      <c r="F42" s="43">
        <f>'Obiective de afacere'!F45</f>
        <v>7055.6119200000003</v>
      </c>
      <c r="G42" s="43">
        <v>1541</v>
      </c>
      <c r="H42" s="43">
        <f>'Obiective de afacere'!H45</f>
        <v>732.38256000000001</v>
      </c>
      <c r="I42" s="62">
        <f>'Obiective de afacere'!I45</f>
        <v>21653.049600000006</v>
      </c>
    </row>
    <row r="43" spans="2:17">
      <c r="B43" s="60">
        <v>2</v>
      </c>
      <c r="C43" s="50" t="s">
        <v>58</v>
      </c>
      <c r="D43" s="63">
        <f>D30+0.02</f>
        <v>1.29</v>
      </c>
      <c r="E43" s="63">
        <f t="shared" ref="E43:G43" si="2">E30+0.02</f>
        <v>0.79</v>
      </c>
      <c r="F43" s="63">
        <f t="shared" si="2"/>
        <v>0.38000000000000006</v>
      </c>
      <c r="G43" s="63">
        <f t="shared" si="2"/>
        <v>0.84000000000000008</v>
      </c>
      <c r="H43" s="63">
        <v>0</v>
      </c>
      <c r="I43" s="64">
        <f>(D42*D43+E42*E43+F42*F43+G42*G43+H42*H43)/I42</f>
        <v>0.86051342181380308</v>
      </c>
    </row>
    <row r="44" spans="2:17">
      <c r="B44" s="60">
        <v>3</v>
      </c>
      <c r="C44" s="50" t="s">
        <v>59</v>
      </c>
      <c r="D44" s="63">
        <f>D31+0.01</f>
        <v>0.33</v>
      </c>
      <c r="E44" s="63">
        <f t="shared" ref="E44:H44" si="3">E31+0.01</f>
        <v>0.6</v>
      </c>
      <c r="F44" s="63">
        <f t="shared" si="3"/>
        <v>1.1200000000000001</v>
      </c>
      <c r="G44" s="63">
        <f t="shared" si="3"/>
        <v>0.74</v>
      </c>
      <c r="H44" s="63">
        <f t="shared" si="3"/>
        <v>7.72</v>
      </c>
      <c r="I44" s="64">
        <f>(D42*D44+E42*E44+F42*F44+G42*G44+H42*H44)/I42</f>
        <v>0.8975148540370036</v>
      </c>
    </row>
    <row r="45" spans="2:17">
      <c r="B45" s="60">
        <v>4</v>
      </c>
      <c r="C45" s="50" t="s">
        <v>60</v>
      </c>
      <c r="D45" s="43">
        <f>D42*D43</f>
        <v>12695.986396800006</v>
      </c>
      <c r="E45" s="43">
        <f>E42*E43</f>
        <v>1961.1808776000003</v>
      </c>
      <c r="F45" s="43">
        <f>F42*F43</f>
        <v>2681.1325296000005</v>
      </c>
      <c r="G45" s="43">
        <f>G42*G43</f>
        <v>1294.44</v>
      </c>
      <c r="H45" s="43">
        <f>H42*H43</f>
        <v>0</v>
      </c>
      <c r="I45" s="62">
        <f>SUM(D45:H45)</f>
        <v>18632.739804000004</v>
      </c>
    </row>
    <row r="46" spans="2:17">
      <c r="B46" s="60">
        <v>5</v>
      </c>
      <c r="C46" s="50" t="s">
        <v>61</v>
      </c>
      <c r="D46" s="43">
        <f>D42*D44</f>
        <v>3247.8104736000014</v>
      </c>
      <c r="E46" s="43">
        <f>E42*E44</f>
        <v>1489.5044640000001</v>
      </c>
      <c r="F46" s="43">
        <f>F42*F44</f>
        <v>7902.2853504000013</v>
      </c>
      <c r="G46" s="43">
        <f>G42*G44</f>
        <v>1140.3399999999999</v>
      </c>
      <c r="H46" s="43">
        <f>H42*H44</f>
        <v>5653.9933632000002</v>
      </c>
      <c r="I46" s="62">
        <f>SUM(D46:H46)</f>
        <v>19433.933651200005</v>
      </c>
    </row>
    <row r="47" spans="2:17">
      <c r="B47" s="65">
        <v>6</v>
      </c>
      <c r="C47" s="66" t="s">
        <v>62</v>
      </c>
      <c r="D47" s="67">
        <f>D45+D46</f>
        <v>15943.796870400009</v>
      </c>
      <c r="E47" s="67">
        <f>E45+E46</f>
        <v>3450.6853416000004</v>
      </c>
      <c r="F47" s="67">
        <f>F45+F46</f>
        <v>10583.417880000001</v>
      </c>
      <c r="G47" s="67">
        <f>G45+G46</f>
        <v>2434.7799999999997</v>
      </c>
      <c r="H47" s="67">
        <f>H45+H46</f>
        <v>5653.9933632000002</v>
      </c>
      <c r="I47" s="68">
        <f>SUM(D47:H47)</f>
        <v>38066.673455200013</v>
      </c>
    </row>
    <row r="50" spans="2:9" ht="15.75">
      <c r="B50" s="329" t="s">
        <v>55</v>
      </c>
    </row>
    <row r="51" spans="2:9">
      <c r="B51" s="195" t="s">
        <v>66</v>
      </c>
      <c r="C51" s="173"/>
      <c r="D51" s="173"/>
      <c r="E51" s="173"/>
      <c r="F51" s="196"/>
      <c r="G51" s="173"/>
      <c r="H51" s="351" t="s">
        <v>50</v>
      </c>
      <c r="I51" s="352">
        <f>I39+1</f>
        <v>2027</v>
      </c>
    </row>
    <row r="52" spans="2:9">
      <c r="B52" s="197"/>
      <c r="C52" s="58"/>
      <c r="D52" s="29"/>
      <c r="E52" s="29"/>
      <c r="F52" s="29"/>
      <c r="G52" s="29"/>
      <c r="H52" s="29"/>
      <c r="I52" s="198"/>
    </row>
    <row r="53" spans="2:9">
      <c r="B53" s="179" t="s">
        <v>30</v>
      </c>
      <c r="C53" s="33" t="s">
        <v>57</v>
      </c>
      <c r="D53" s="33" t="s">
        <v>32</v>
      </c>
      <c r="E53" s="33" t="s">
        <v>33</v>
      </c>
      <c r="F53" s="33" t="s">
        <v>34</v>
      </c>
      <c r="G53" s="33" t="s">
        <v>35</v>
      </c>
      <c r="H53" s="33" t="s">
        <v>36</v>
      </c>
      <c r="I53" s="180" t="s">
        <v>37</v>
      </c>
    </row>
    <row r="54" spans="2:9">
      <c r="B54" s="179">
        <v>1</v>
      </c>
      <c r="C54" s="50" t="s">
        <v>38</v>
      </c>
      <c r="D54" s="43">
        <f>'Obiective de afacere'!D58</f>
        <v>11810.219904000001</v>
      </c>
      <c r="E54" s="43">
        <f>'Obiective de afacere'!E58</f>
        <v>2979.0089280000002</v>
      </c>
      <c r="F54" s="43">
        <f>'Obiective de afacere'!F58</f>
        <v>8466.7343040000014</v>
      </c>
      <c r="G54" s="43">
        <v>1849</v>
      </c>
      <c r="H54" s="43">
        <f>'Obiective de afacere'!H58</f>
        <v>878.85907200000008</v>
      </c>
      <c r="I54" s="181">
        <f>'Obiective de afacere'!I58</f>
        <v>25983.659520000001</v>
      </c>
    </row>
    <row r="55" spans="2:9">
      <c r="B55" s="179">
        <v>2</v>
      </c>
      <c r="C55" s="50" t="s">
        <v>58</v>
      </c>
      <c r="D55" s="63">
        <f>D43+0.02</f>
        <v>1.31</v>
      </c>
      <c r="E55" s="63">
        <f t="shared" ref="E55:G55" si="4">E43+0.02</f>
        <v>0.81</v>
      </c>
      <c r="F55" s="63">
        <f t="shared" si="4"/>
        <v>0.40000000000000008</v>
      </c>
      <c r="G55" s="63">
        <f t="shared" si="4"/>
        <v>0.8600000000000001</v>
      </c>
      <c r="H55" s="63">
        <v>0</v>
      </c>
      <c r="I55" s="199">
        <f>(D54*D55+E54*E55+F54*F55+G54*G55+H54*H55)/I54</f>
        <v>0.8798306108469206</v>
      </c>
    </row>
    <row r="56" spans="2:9">
      <c r="B56" s="179">
        <v>3</v>
      </c>
      <c r="C56" s="50" t="s">
        <v>59</v>
      </c>
      <c r="D56" s="63">
        <f>D44+0.01</f>
        <v>0.34</v>
      </c>
      <c r="E56" s="63">
        <f t="shared" ref="E56:H56" si="5">E44+0.01</f>
        <v>0.61</v>
      </c>
      <c r="F56" s="63">
        <f t="shared" si="5"/>
        <v>1.1300000000000001</v>
      </c>
      <c r="G56" s="63">
        <f t="shared" si="5"/>
        <v>0.75</v>
      </c>
      <c r="H56" s="63">
        <f t="shared" si="5"/>
        <v>7.7299999999999995</v>
      </c>
      <c r="I56" s="199">
        <f>(D54*D56+E54*E56+F54*F56+G54*G56+H54*H56)/I54</f>
        <v>0.90750922076121798</v>
      </c>
    </row>
    <row r="57" spans="2:9">
      <c r="B57" s="179">
        <v>4</v>
      </c>
      <c r="C57" s="50" t="s">
        <v>60</v>
      </c>
      <c r="D57" s="43">
        <f>D54*D55</f>
        <v>15471.388074240003</v>
      </c>
      <c r="E57" s="43">
        <f>E54*E55</f>
        <v>2412.9972316800004</v>
      </c>
      <c r="F57" s="43">
        <f>F54*F55</f>
        <v>3386.693721600001</v>
      </c>
      <c r="G57" s="43">
        <f>G54*G55</f>
        <v>1590.14</v>
      </c>
      <c r="H57" s="43">
        <f>H54*H55</f>
        <v>0</v>
      </c>
      <c r="I57" s="181">
        <f>SUM(D57:H57)</f>
        <v>22861.219027520005</v>
      </c>
    </row>
    <row r="58" spans="2:9">
      <c r="B58" s="179">
        <v>5</v>
      </c>
      <c r="C58" s="50" t="s">
        <v>61</v>
      </c>
      <c r="D58" s="43">
        <f>D54*D56</f>
        <v>4015.4747673600009</v>
      </c>
      <c r="E58" s="43">
        <f>E54*E56</f>
        <v>1817.19544608</v>
      </c>
      <c r="F58" s="43">
        <f>F54*F56</f>
        <v>9567.4097635200033</v>
      </c>
      <c r="G58" s="43">
        <f>G54*G56</f>
        <v>1386.75</v>
      </c>
      <c r="H58" s="43">
        <f>H54*H56</f>
        <v>6793.5806265600004</v>
      </c>
      <c r="I58" s="181">
        <f>SUM(D58:H58)</f>
        <v>23580.410603520006</v>
      </c>
    </row>
    <row r="59" spans="2:9">
      <c r="B59" s="187">
        <v>6</v>
      </c>
      <c r="C59" s="66" t="s">
        <v>62</v>
      </c>
      <c r="D59" s="200">
        <f>D57+D58</f>
        <v>19486.862841600003</v>
      </c>
      <c r="E59" s="200">
        <f>E57+E58</f>
        <v>4230.1926777600002</v>
      </c>
      <c r="F59" s="200">
        <f>F57+F58</f>
        <v>12954.103485120004</v>
      </c>
      <c r="G59" s="200">
        <f>G57+G58</f>
        <v>2976.8900000000003</v>
      </c>
      <c r="H59" s="200">
        <f>H57+H58</f>
        <v>6793.5806265600004</v>
      </c>
      <c r="I59" s="201">
        <f>SUM(D59:H59)</f>
        <v>46441.629631040007</v>
      </c>
    </row>
  </sheetData>
  <phoneticPr fontId="1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68"/>
  <sheetViews>
    <sheetView zoomScale="120" zoomScaleNormal="120" workbookViewId="0">
      <selection activeCell="H34" sqref="H34"/>
    </sheetView>
  </sheetViews>
  <sheetFormatPr defaultColWidth="8.7109375" defaultRowHeight="12.75"/>
  <cols>
    <col min="1" max="1" width="4" customWidth="1"/>
    <col min="2" max="2" width="4.42578125" customWidth="1"/>
    <col min="3" max="3" width="66.42578125" customWidth="1"/>
    <col min="4" max="4" width="13.5703125" bestFit="1" customWidth="1"/>
    <col min="5" max="5" width="9.85546875" bestFit="1" customWidth="1"/>
    <col min="6" max="6" width="10.42578125" bestFit="1" customWidth="1"/>
    <col min="7" max="7" width="9.85546875" bestFit="1" customWidth="1"/>
    <col min="8" max="8" width="10.42578125" bestFit="1" customWidth="1"/>
    <col min="10" max="10" width="12.7109375" customWidth="1"/>
    <col min="12" max="12" width="11.7109375" bestFit="1" customWidth="1"/>
  </cols>
  <sheetData>
    <row r="1" spans="3:13" ht="13.5" thickBot="1"/>
    <row r="2" spans="3:13" ht="15.75">
      <c r="C2" s="387" t="s">
        <v>79</v>
      </c>
      <c r="D2" s="388"/>
      <c r="E2" s="388"/>
      <c r="F2" s="388"/>
      <c r="G2" s="388"/>
      <c r="H2" s="388"/>
    </row>
    <row r="3" spans="3:13" ht="15.75">
      <c r="C3" s="333" t="s">
        <v>80</v>
      </c>
      <c r="D3" s="80">
        <f>prezentare!D2</f>
        <v>2023</v>
      </c>
      <c r="E3" s="80">
        <f t="shared" ref="E3:H3" si="0">D3+1</f>
        <v>2024</v>
      </c>
      <c r="F3" s="80">
        <f t="shared" si="0"/>
        <v>2025</v>
      </c>
      <c r="G3" s="80">
        <f t="shared" si="0"/>
        <v>2026</v>
      </c>
      <c r="H3" s="80">
        <f t="shared" si="0"/>
        <v>2027</v>
      </c>
      <c r="J3" s="331" t="s">
        <v>80</v>
      </c>
    </row>
    <row r="4" spans="3:13" ht="15">
      <c r="C4" s="334" t="s">
        <v>81</v>
      </c>
      <c r="D4" s="190">
        <v>71211</v>
      </c>
      <c r="E4" s="190">
        <v>71211</v>
      </c>
      <c r="F4" s="190">
        <v>71211</v>
      </c>
      <c r="G4" s="190">
        <v>71211</v>
      </c>
      <c r="H4" s="190">
        <v>71211</v>
      </c>
      <c r="J4" s="331" t="s">
        <v>81</v>
      </c>
    </row>
    <row r="5" spans="3:13" ht="15">
      <c r="C5" s="334" t="s">
        <v>82</v>
      </c>
      <c r="D5" s="190">
        <v>160941.12</v>
      </c>
      <c r="E5" s="190">
        <v>160941.12</v>
      </c>
      <c r="F5" s="190">
        <v>160941.12</v>
      </c>
      <c r="G5" s="190">
        <v>160941.12</v>
      </c>
      <c r="H5" s="190">
        <v>160941.12</v>
      </c>
      <c r="J5" s="331" t="s">
        <v>83</v>
      </c>
      <c r="L5">
        <v>1012590</v>
      </c>
    </row>
    <row r="6" spans="3:13" ht="15">
      <c r="C6" s="334" t="s">
        <v>84</v>
      </c>
      <c r="D6" s="190">
        <v>20309</v>
      </c>
      <c r="E6" s="190">
        <v>20309</v>
      </c>
      <c r="F6" s="190">
        <v>20309</v>
      </c>
      <c r="G6" s="190">
        <v>20309</v>
      </c>
      <c r="H6" s="190">
        <v>20309</v>
      </c>
      <c r="J6" s="331" t="s">
        <v>85</v>
      </c>
      <c r="L6">
        <v>3697776</v>
      </c>
      <c r="M6" t="s">
        <v>86</v>
      </c>
    </row>
    <row r="7" spans="3:13" ht="15">
      <c r="C7" s="334" t="s">
        <v>87</v>
      </c>
      <c r="D7" s="190">
        <v>1100</v>
      </c>
      <c r="E7" s="190">
        <v>1100</v>
      </c>
      <c r="F7" s="190">
        <v>1100</v>
      </c>
      <c r="G7" s="190">
        <v>1100</v>
      </c>
      <c r="H7" s="190">
        <v>1100</v>
      </c>
      <c r="J7" s="331" t="s">
        <v>88</v>
      </c>
    </row>
    <row r="8" spans="3:13" ht="15">
      <c r="C8" s="334" t="s">
        <v>89</v>
      </c>
      <c r="D8" s="190">
        <v>910.8</v>
      </c>
      <c r="E8" s="190">
        <v>910.8</v>
      </c>
      <c r="F8" s="190">
        <v>910.8</v>
      </c>
      <c r="G8" s="190">
        <v>910.8</v>
      </c>
      <c r="H8" s="190">
        <v>910.8</v>
      </c>
      <c r="J8" s="331" t="s">
        <v>89</v>
      </c>
    </row>
    <row r="9" spans="3:13" ht="15">
      <c r="C9" s="334" t="s">
        <v>90</v>
      </c>
      <c r="D9" s="190">
        <v>721.8</v>
      </c>
      <c r="E9" s="190">
        <v>721.8</v>
      </c>
      <c r="F9" s="190">
        <v>721.8</v>
      </c>
      <c r="G9" s="190">
        <v>721.8</v>
      </c>
      <c r="H9" s="190">
        <v>721.8</v>
      </c>
      <c r="J9" s="331" t="s">
        <v>91</v>
      </c>
    </row>
    <row r="10" spans="3:13" ht="15">
      <c r="C10" s="334" t="s">
        <v>93</v>
      </c>
      <c r="D10" s="190">
        <v>498538</v>
      </c>
      <c r="E10" s="190">
        <v>0</v>
      </c>
      <c r="F10" s="190">
        <v>0</v>
      </c>
      <c r="G10" s="190">
        <v>0</v>
      </c>
      <c r="H10" s="190">
        <v>25000</v>
      </c>
      <c r="J10" s="331" t="s">
        <v>93</v>
      </c>
      <c r="L10" s="132">
        <v>2161153</v>
      </c>
      <c r="M10" t="s">
        <v>94</v>
      </c>
    </row>
    <row r="11" spans="3:13" ht="15">
      <c r="C11" s="334" t="s">
        <v>95</v>
      </c>
      <c r="D11" s="190">
        <v>10000</v>
      </c>
      <c r="E11" s="190">
        <v>10000</v>
      </c>
      <c r="F11" s="190">
        <v>10000</v>
      </c>
      <c r="G11" s="190">
        <v>10000</v>
      </c>
      <c r="H11" s="190">
        <v>10000</v>
      </c>
      <c r="J11" s="331" t="s">
        <v>95</v>
      </c>
      <c r="L11" s="132">
        <v>3697776</v>
      </c>
      <c r="M11" t="s">
        <v>96</v>
      </c>
    </row>
    <row r="12" spans="3:13" ht="15">
      <c r="C12" s="334" t="s">
        <v>97</v>
      </c>
      <c r="D12" s="190">
        <v>0</v>
      </c>
      <c r="E12" s="190">
        <v>0</v>
      </c>
      <c r="F12" s="190">
        <v>0</v>
      </c>
      <c r="G12" s="190">
        <v>0</v>
      </c>
      <c r="H12" s="190">
        <v>0</v>
      </c>
      <c r="J12" s="331" t="s">
        <v>97</v>
      </c>
      <c r="L12" s="132">
        <v>5942852</v>
      </c>
      <c r="M12" t="s">
        <v>98</v>
      </c>
    </row>
    <row r="13" spans="3:13" ht="15">
      <c r="C13" s="332" t="s">
        <v>99</v>
      </c>
      <c r="D13" s="190">
        <v>20000</v>
      </c>
      <c r="E13" s="190">
        <v>20000</v>
      </c>
      <c r="F13" s="190">
        <v>20000</v>
      </c>
      <c r="G13" s="190">
        <v>20000</v>
      </c>
      <c r="H13" s="190">
        <v>20000</v>
      </c>
      <c r="J13" s="331" t="s">
        <v>100</v>
      </c>
      <c r="L13" s="132">
        <v>3.6518000000000002</v>
      </c>
    </row>
    <row r="14" spans="3:13">
      <c r="C14" s="332"/>
      <c r="D14" s="190"/>
      <c r="E14" s="190"/>
      <c r="F14" s="190"/>
      <c r="G14" s="190"/>
      <c r="H14" s="190"/>
      <c r="J14" s="330"/>
      <c r="L14" s="132">
        <f>L12/L13</f>
        <v>1627376.0885042993</v>
      </c>
    </row>
    <row r="15" spans="3:13" ht="15">
      <c r="C15" s="334" t="s">
        <v>101</v>
      </c>
      <c r="D15" s="191">
        <v>0</v>
      </c>
      <c r="E15" s="191">
        <v>33991.54</v>
      </c>
      <c r="F15" s="191">
        <v>33991.54</v>
      </c>
      <c r="G15" s="191">
        <v>33991.54</v>
      </c>
      <c r="H15" s="191">
        <v>33991.54</v>
      </c>
      <c r="J15" s="331" t="s">
        <v>101</v>
      </c>
    </row>
    <row r="16" spans="3:13" ht="15">
      <c r="C16" s="334" t="s">
        <v>102</v>
      </c>
      <c r="D16" s="190">
        <v>47400</v>
      </c>
      <c r="E16" s="190">
        <v>47400</v>
      </c>
      <c r="F16" s="190">
        <v>47400</v>
      </c>
      <c r="G16" s="190">
        <v>47400</v>
      </c>
      <c r="H16" s="190">
        <v>47400</v>
      </c>
      <c r="J16" s="331" t="s">
        <v>102</v>
      </c>
    </row>
    <row r="17" spans="3:10" ht="15">
      <c r="C17" s="334" t="s">
        <v>103</v>
      </c>
      <c r="D17" s="190">
        <v>296248.68</v>
      </c>
      <c r="E17" s="190">
        <v>296248.68</v>
      </c>
      <c r="F17" s="190">
        <v>296248.68</v>
      </c>
      <c r="G17" s="190">
        <v>296248.68</v>
      </c>
      <c r="H17" s="190">
        <v>296248.68</v>
      </c>
      <c r="J17" s="331" t="s">
        <v>103</v>
      </c>
    </row>
    <row r="18" spans="3:10" ht="15">
      <c r="C18" s="334" t="s">
        <v>104</v>
      </c>
      <c r="D18" s="190">
        <v>262711.08</v>
      </c>
      <c r="E18" s="190">
        <v>262711.08</v>
      </c>
      <c r="F18" s="190">
        <v>262711.08</v>
      </c>
      <c r="G18" s="190">
        <v>262711.08</v>
      </c>
      <c r="H18" s="190">
        <v>262711.08</v>
      </c>
      <c r="J18" s="331" t="s">
        <v>104</v>
      </c>
    </row>
    <row r="19" spans="3:10" ht="15">
      <c r="C19" s="334" t="s">
        <v>105</v>
      </c>
      <c r="D19" s="190">
        <v>0</v>
      </c>
      <c r="E19" s="190">
        <v>0</v>
      </c>
      <c r="F19" s="190">
        <v>0</v>
      </c>
      <c r="G19" s="190">
        <v>0</v>
      </c>
      <c r="H19" s="190">
        <v>0</v>
      </c>
      <c r="J19" s="331" t="s">
        <v>105</v>
      </c>
    </row>
    <row r="20" spans="3:10" ht="15">
      <c r="C20" s="334" t="s">
        <v>105</v>
      </c>
      <c r="D20" s="190">
        <v>0</v>
      </c>
      <c r="E20" s="190">
        <v>0</v>
      </c>
      <c r="F20" s="190">
        <v>0</v>
      </c>
      <c r="G20" s="190">
        <v>0</v>
      </c>
      <c r="H20" s="190">
        <v>0</v>
      </c>
      <c r="J20" s="331" t="s">
        <v>105</v>
      </c>
    </row>
    <row r="21" spans="3:10" ht="15">
      <c r="C21" s="335" t="s">
        <v>106</v>
      </c>
      <c r="D21" s="192">
        <f t="shared" ref="D21:H21" si="1">SUM(D4:D20)-D14-D15</f>
        <v>1390091.48</v>
      </c>
      <c r="E21" s="192">
        <f t="shared" si="1"/>
        <v>891553.48</v>
      </c>
      <c r="F21" s="192">
        <f t="shared" si="1"/>
        <v>891553.48</v>
      </c>
      <c r="G21" s="192">
        <f t="shared" si="1"/>
        <v>891553.48</v>
      </c>
      <c r="H21" s="192">
        <f t="shared" si="1"/>
        <v>916553.48</v>
      </c>
      <c r="J21" s="331" t="s">
        <v>106</v>
      </c>
    </row>
    <row r="22" spans="3:10" ht="15.75" thickBot="1">
      <c r="C22" s="336" t="s">
        <v>107</v>
      </c>
      <c r="D22" s="193">
        <f t="shared" ref="D22:H22" si="2">SUM(D4:D20)</f>
        <v>1390091.48</v>
      </c>
      <c r="E22" s="193">
        <f t="shared" si="2"/>
        <v>925545.02</v>
      </c>
      <c r="F22" s="193">
        <f t="shared" si="2"/>
        <v>925545.02</v>
      </c>
      <c r="G22" s="193">
        <f t="shared" si="2"/>
        <v>925545.02</v>
      </c>
      <c r="H22" s="193">
        <f t="shared" si="2"/>
        <v>950545.02</v>
      </c>
      <c r="J22" s="325" t="s">
        <v>107</v>
      </c>
    </row>
    <row r="23" spans="3:10">
      <c r="C23" s="81"/>
      <c r="D23" s="82"/>
      <c r="E23" s="82"/>
      <c r="F23" s="82"/>
      <c r="G23" s="82"/>
      <c r="H23" s="82"/>
    </row>
    <row r="24" spans="3:10" ht="13.5" thickBot="1"/>
    <row r="25" spans="3:10" ht="15.75">
      <c r="C25" s="389" t="s">
        <v>108</v>
      </c>
      <c r="D25" s="390"/>
      <c r="E25" s="390"/>
      <c r="F25" s="390"/>
      <c r="G25" s="390"/>
      <c r="H25" s="390"/>
    </row>
    <row r="26" spans="3:10" ht="15.75">
      <c r="C26" s="333" t="s">
        <v>80</v>
      </c>
      <c r="D26" s="80">
        <f>prezentare!D2</f>
        <v>2023</v>
      </c>
      <c r="E26" s="80">
        <f t="shared" ref="E26:H26" si="3">D26+1</f>
        <v>2024</v>
      </c>
      <c r="F26" s="80">
        <f t="shared" si="3"/>
        <v>2025</v>
      </c>
      <c r="G26" s="80">
        <f t="shared" si="3"/>
        <v>2026</v>
      </c>
      <c r="H26" s="80">
        <f t="shared" si="3"/>
        <v>2027</v>
      </c>
    </row>
    <row r="27" spans="3:10">
      <c r="C27" s="334" t="s">
        <v>81</v>
      </c>
      <c r="D27" s="190">
        <v>17856.240000000002</v>
      </c>
      <c r="E27" s="190">
        <v>17856.240000000002</v>
      </c>
      <c r="F27" s="190">
        <v>17856.240000000002</v>
      </c>
      <c r="G27" s="190">
        <v>17856.240000000002</v>
      </c>
      <c r="H27" s="190">
        <v>17856.240000000002</v>
      </c>
    </row>
    <row r="28" spans="3:10">
      <c r="C28" s="334" t="s">
        <v>82</v>
      </c>
      <c r="D28" s="190">
        <v>38612</v>
      </c>
      <c r="E28" s="190">
        <v>38612</v>
      </c>
      <c r="F28" s="190">
        <v>38612</v>
      </c>
      <c r="G28" s="190">
        <v>38612</v>
      </c>
      <c r="H28" s="190">
        <v>38612</v>
      </c>
    </row>
    <row r="29" spans="3:10">
      <c r="C29" s="334" t="s">
        <v>84</v>
      </c>
      <c r="D29" s="190">
        <v>3211</v>
      </c>
      <c r="E29" s="190">
        <v>3211</v>
      </c>
      <c r="F29" s="190">
        <v>3211</v>
      </c>
      <c r="G29" s="190">
        <v>3211</v>
      </c>
      <c r="H29" s="190">
        <v>3211</v>
      </c>
    </row>
    <row r="30" spans="3:10">
      <c r="C30" s="334" t="s">
        <v>87</v>
      </c>
      <c r="D30" s="190">
        <v>100</v>
      </c>
      <c r="E30" s="190">
        <v>100</v>
      </c>
      <c r="F30" s="190">
        <v>100</v>
      </c>
      <c r="G30" s="190">
        <v>100</v>
      </c>
      <c r="H30" s="190">
        <v>100</v>
      </c>
    </row>
    <row r="31" spans="3:10">
      <c r="C31" s="334" t="s">
        <v>89</v>
      </c>
      <c r="D31" s="190">
        <v>226.44</v>
      </c>
      <c r="E31" s="190">
        <v>226.44</v>
      </c>
      <c r="F31" s="190">
        <v>226.44</v>
      </c>
      <c r="G31" s="190">
        <v>226.44</v>
      </c>
      <c r="H31" s="190">
        <v>226.44</v>
      </c>
    </row>
    <row r="32" spans="3:10">
      <c r="C32" s="334" t="s">
        <v>90</v>
      </c>
      <c r="D32" s="190">
        <v>202.32</v>
      </c>
      <c r="E32" s="190">
        <v>202.32</v>
      </c>
      <c r="F32" s="190">
        <v>202.32</v>
      </c>
      <c r="G32" s="190">
        <v>202.32</v>
      </c>
      <c r="H32" s="190">
        <v>202.32</v>
      </c>
    </row>
    <row r="33" spans="3:8">
      <c r="C33" s="334" t="s">
        <v>93</v>
      </c>
      <c r="D33" s="190">
        <v>18400</v>
      </c>
      <c r="E33" s="190">
        <v>0</v>
      </c>
      <c r="F33" s="190">
        <v>0</v>
      </c>
      <c r="G33" s="190">
        <v>0</v>
      </c>
      <c r="H33" s="190">
        <v>0</v>
      </c>
    </row>
    <row r="34" spans="3:8">
      <c r="C34" s="334" t="s">
        <v>95</v>
      </c>
      <c r="D34" s="190">
        <v>2000</v>
      </c>
      <c r="E34" s="190">
        <v>2000</v>
      </c>
      <c r="F34" s="190">
        <v>2000</v>
      </c>
      <c r="G34" s="190">
        <v>2000</v>
      </c>
      <c r="H34" s="190">
        <v>2000</v>
      </c>
    </row>
    <row r="35" spans="3:8">
      <c r="C35" s="334" t="s">
        <v>97</v>
      </c>
      <c r="D35" s="190">
        <v>0</v>
      </c>
      <c r="E35" s="190">
        <v>0</v>
      </c>
      <c r="F35" s="190">
        <v>0</v>
      </c>
      <c r="G35" s="190">
        <v>0</v>
      </c>
      <c r="H35" s="190">
        <v>0</v>
      </c>
    </row>
    <row r="36" spans="3:8">
      <c r="C36" s="332" t="s">
        <v>99</v>
      </c>
      <c r="D36" s="190">
        <v>1000</v>
      </c>
      <c r="E36" s="190">
        <v>1000</v>
      </c>
      <c r="F36" s="190">
        <v>1000</v>
      </c>
      <c r="G36" s="190">
        <v>1000</v>
      </c>
      <c r="H36" s="190">
        <v>1000</v>
      </c>
    </row>
    <row r="37" spans="3:8">
      <c r="C37" s="332"/>
      <c r="D37" s="190"/>
      <c r="E37" s="190"/>
      <c r="F37" s="190"/>
      <c r="G37" s="190"/>
      <c r="H37" s="190"/>
    </row>
    <row r="38" spans="3:8">
      <c r="C38" s="334" t="s">
        <v>109</v>
      </c>
      <c r="D38" s="191">
        <f>P40</f>
        <v>0</v>
      </c>
      <c r="E38" s="191">
        <v>3680</v>
      </c>
      <c r="F38" s="191">
        <v>3680</v>
      </c>
      <c r="G38" s="191">
        <v>3680</v>
      </c>
      <c r="H38" s="191">
        <v>3680</v>
      </c>
    </row>
    <row r="39" spans="3:8">
      <c r="C39" s="334" t="s">
        <v>110</v>
      </c>
      <c r="D39" s="190">
        <v>2000</v>
      </c>
      <c r="E39" s="190">
        <v>2000</v>
      </c>
      <c r="F39" s="190">
        <v>2000</v>
      </c>
      <c r="G39" s="190">
        <v>4000</v>
      </c>
      <c r="H39" s="190">
        <v>4000</v>
      </c>
    </row>
    <row r="40" spans="3:8">
      <c r="C40" s="334" t="s">
        <v>111</v>
      </c>
      <c r="D40" s="190">
        <v>145235.26</v>
      </c>
      <c r="E40" s="190">
        <v>145235.26</v>
      </c>
      <c r="F40" s="190">
        <v>145235.26</v>
      </c>
      <c r="G40" s="190">
        <v>145235.26</v>
      </c>
      <c r="H40" s="190">
        <v>145235.26</v>
      </c>
    </row>
    <row r="41" spans="3:8">
      <c r="C41" s="334" t="s">
        <v>104</v>
      </c>
      <c r="D41" s="190">
        <v>128793.52</v>
      </c>
      <c r="E41" s="190">
        <v>128793.52</v>
      </c>
      <c r="F41" s="190">
        <v>128793.52</v>
      </c>
      <c r="G41" s="190">
        <v>128793.52</v>
      </c>
      <c r="H41" s="190">
        <v>128793.52</v>
      </c>
    </row>
    <row r="42" spans="3:8">
      <c r="C42" s="334" t="s">
        <v>105</v>
      </c>
      <c r="D42" s="190">
        <v>0</v>
      </c>
      <c r="E42" s="190">
        <v>0</v>
      </c>
      <c r="F42" s="190">
        <v>0</v>
      </c>
      <c r="G42" s="190">
        <v>0</v>
      </c>
      <c r="H42" s="190">
        <v>0</v>
      </c>
    </row>
    <row r="43" spans="3:8">
      <c r="C43" s="334" t="s">
        <v>105</v>
      </c>
      <c r="D43" s="190">
        <v>0</v>
      </c>
      <c r="E43" s="190">
        <v>0</v>
      </c>
      <c r="F43" s="190">
        <v>0</v>
      </c>
      <c r="G43" s="190">
        <v>0</v>
      </c>
      <c r="H43" s="190">
        <v>0</v>
      </c>
    </row>
    <row r="44" spans="3:8">
      <c r="C44" s="335" t="s">
        <v>106</v>
      </c>
      <c r="D44" s="194">
        <f t="shared" ref="D44:H44" si="4">SUM(D27:D43)-D37-D38</f>
        <v>357636.78</v>
      </c>
      <c r="E44" s="194">
        <f t="shared" si="4"/>
        <v>339236.78</v>
      </c>
      <c r="F44" s="194">
        <f t="shared" si="4"/>
        <v>339236.78</v>
      </c>
      <c r="G44" s="194">
        <f t="shared" si="4"/>
        <v>341236.78</v>
      </c>
      <c r="H44" s="194">
        <f t="shared" si="4"/>
        <v>341236.78</v>
      </c>
    </row>
    <row r="45" spans="3:8" ht="13.5" thickBot="1">
      <c r="C45" s="336" t="s">
        <v>107</v>
      </c>
      <c r="D45" s="193">
        <f t="shared" ref="D45:H45" si="5">SUM(D27:D43)</f>
        <v>357636.78</v>
      </c>
      <c r="E45" s="193">
        <f t="shared" si="5"/>
        <v>342916.78</v>
      </c>
      <c r="F45" s="193">
        <f t="shared" si="5"/>
        <v>342916.78</v>
      </c>
      <c r="G45" s="193">
        <f t="shared" si="5"/>
        <v>344916.78</v>
      </c>
      <c r="H45" s="193">
        <f t="shared" si="5"/>
        <v>344916.78</v>
      </c>
    </row>
    <row r="49" spans="2:13" ht="14.25">
      <c r="C49" s="84"/>
      <c r="D49" s="84"/>
      <c r="E49" s="84"/>
      <c r="F49" s="84"/>
      <c r="G49" s="84"/>
      <c r="H49" s="84"/>
    </row>
    <row r="50" spans="2:13">
      <c r="C50" s="85"/>
      <c r="D50" s="85"/>
      <c r="E50" s="85"/>
      <c r="F50" s="85"/>
      <c r="G50" s="85"/>
      <c r="H50" s="85"/>
    </row>
    <row r="51" spans="2:13" ht="15.75">
      <c r="B51" s="337"/>
      <c r="C51" s="28" t="s">
        <v>112</v>
      </c>
      <c r="D51" s="86">
        <f>prezentare!D2</f>
        <v>2023</v>
      </c>
      <c r="E51" s="85"/>
      <c r="F51" s="86">
        <f>D51+1</f>
        <v>2024</v>
      </c>
      <c r="G51" s="85"/>
      <c r="H51" s="86">
        <f>F51+1</f>
        <v>2025</v>
      </c>
      <c r="I51" s="85"/>
      <c r="J51" s="86">
        <f>H51+1</f>
        <v>2026</v>
      </c>
      <c r="K51" s="85"/>
      <c r="L51" s="86">
        <f>J51+1</f>
        <v>2027</v>
      </c>
      <c r="M51" s="85"/>
    </row>
    <row r="52" spans="2:13">
      <c r="B52" s="337"/>
      <c r="C52" s="77" t="s">
        <v>42</v>
      </c>
      <c r="D52" s="88">
        <f>'Obiective de afacere'!I7</f>
        <v>2282370</v>
      </c>
      <c r="E52" s="89">
        <v>1</v>
      </c>
      <c r="F52" s="88">
        <f>'Obiective de afacere'!I20</f>
        <v>2396488.5</v>
      </c>
      <c r="G52" s="89">
        <v>1</v>
      </c>
      <c r="H52" s="88">
        <f>'Obiective de afacere'!I33</f>
        <v>2588207.5800000005</v>
      </c>
      <c r="I52" s="89">
        <v>1</v>
      </c>
      <c r="J52" s="88">
        <f>'Obiective de afacere'!I47</f>
        <v>2795264.1864000009</v>
      </c>
      <c r="K52" s="89">
        <v>1</v>
      </c>
      <c r="L52" s="88">
        <f>'Obiective de afacere'!I60</f>
        <v>3354317.0236800006</v>
      </c>
      <c r="M52" s="89">
        <v>1</v>
      </c>
    </row>
    <row r="53" spans="2:13">
      <c r="B53" s="337"/>
      <c r="C53" s="77" t="s">
        <v>113</v>
      </c>
      <c r="D53" s="50"/>
      <c r="E53" s="50"/>
      <c r="F53" s="50"/>
      <c r="G53" s="50"/>
      <c r="H53" s="50"/>
      <c r="I53" s="50"/>
      <c r="J53" s="50"/>
      <c r="K53" s="50"/>
      <c r="L53" s="50"/>
      <c r="M53" s="50"/>
    </row>
    <row r="54" spans="2:13">
      <c r="B54" s="337"/>
      <c r="C54" s="50" t="s">
        <v>114</v>
      </c>
      <c r="D54" s="306">
        <f>D21</f>
        <v>1390091.48</v>
      </c>
      <c r="E54" s="91">
        <f>D54/D52</f>
        <v>0.60905614777621508</v>
      </c>
      <c r="F54" s="306">
        <f>E21</f>
        <v>891553.48</v>
      </c>
      <c r="G54" s="91">
        <f>F54/F52</f>
        <v>0.37202493565064049</v>
      </c>
      <c r="H54" s="306">
        <f>F21</f>
        <v>891553.48</v>
      </c>
      <c r="I54" s="91">
        <f>H54/H52</f>
        <v>0.34446753300985222</v>
      </c>
      <c r="J54" s="306">
        <f>G21</f>
        <v>891553.48</v>
      </c>
      <c r="K54" s="91">
        <f>J54/J52</f>
        <v>0.31895141945356686</v>
      </c>
      <c r="L54" s="306">
        <f>H21</f>
        <v>916553.48</v>
      </c>
      <c r="M54" s="91">
        <f>L54/L52</f>
        <v>0.27324593159487792</v>
      </c>
    </row>
    <row r="55" spans="2:13">
      <c r="B55" s="337"/>
      <c r="C55" s="50" t="s">
        <v>115</v>
      </c>
      <c r="D55" s="306">
        <f>D44</f>
        <v>357636.78</v>
      </c>
      <c r="E55" s="91">
        <f>D55/D52</f>
        <v>0.15669535614295668</v>
      </c>
      <c r="F55" s="306">
        <f>E44</f>
        <v>339236.78</v>
      </c>
      <c r="G55" s="91">
        <f>F55/F52</f>
        <v>0.14155577212241996</v>
      </c>
      <c r="H55" s="306">
        <f>F44</f>
        <v>339236.78</v>
      </c>
      <c r="I55" s="91">
        <f>H55/H52</f>
        <v>0.13107015937261104</v>
      </c>
      <c r="J55" s="306">
        <f>G44</f>
        <v>341236.78</v>
      </c>
      <c r="K55" s="91">
        <f>J55/J52</f>
        <v>0.12207675455516648</v>
      </c>
      <c r="L55" s="306">
        <f>H44</f>
        <v>341236.78</v>
      </c>
      <c r="M55" s="91">
        <f>L55/L52</f>
        <v>0.10173062879597208</v>
      </c>
    </row>
    <row r="56" spans="2:13">
      <c r="B56" s="337"/>
      <c r="C56" s="50" t="s">
        <v>116</v>
      </c>
      <c r="D56" s="307">
        <f>D15+D38</f>
        <v>0</v>
      </c>
      <c r="E56" s="92">
        <f>D56/D52</f>
        <v>0</v>
      </c>
      <c r="F56" s="307">
        <f>E15+E38</f>
        <v>37671.54</v>
      </c>
      <c r="G56" s="92">
        <f>F56/F52</f>
        <v>1.5719474556210054E-2</v>
      </c>
      <c r="H56" s="307">
        <f>F15+F38</f>
        <v>37671.54</v>
      </c>
      <c r="I56" s="92">
        <f>H56/H52</f>
        <v>1.4555069033527827E-2</v>
      </c>
      <c r="J56" s="307">
        <f>G15+G38</f>
        <v>37671.54</v>
      </c>
      <c r="K56" s="92">
        <f>J56/J52</f>
        <v>1.3476915771785022E-2</v>
      </c>
      <c r="L56" s="307">
        <f>H15+H38</f>
        <v>37671.54</v>
      </c>
      <c r="M56" s="92">
        <f>L56/L52</f>
        <v>1.1230763143154188E-2</v>
      </c>
    </row>
    <row r="57" spans="2:13">
      <c r="B57" s="337"/>
      <c r="C57" s="93" t="s">
        <v>117</v>
      </c>
      <c r="D57" s="308">
        <f>SUM(D54:D56)</f>
        <v>1747728.26</v>
      </c>
      <c r="E57" s="305">
        <f>D57/D52</f>
        <v>0.76575150391917179</v>
      </c>
      <c r="F57" s="308">
        <f>SUM(F54:F56)</f>
        <v>1268461.8</v>
      </c>
      <c r="G57" s="305">
        <f>F57/F52</f>
        <v>0.52930018232927056</v>
      </c>
      <c r="H57" s="308">
        <f>SUM(H54:H56)</f>
        <v>1268461.8</v>
      </c>
      <c r="I57" s="305">
        <f>H57/H52</f>
        <v>0.49009276141599112</v>
      </c>
      <c r="J57" s="308">
        <f>SUM(J54:J56)</f>
        <v>1270461.8</v>
      </c>
      <c r="K57" s="305">
        <f>J57/J52</f>
        <v>0.45450508978051835</v>
      </c>
      <c r="L57" s="308">
        <f>SUM(L54:L56)</f>
        <v>1295461.8</v>
      </c>
      <c r="M57" s="305">
        <f>L57/L52</f>
        <v>0.38620732353400422</v>
      </c>
    </row>
    <row r="58" spans="2:13">
      <c r="B58" s="337"/>
      <c r="C58" s="93" t="s">
        <v>118</v>
      </c>
      <c r="D58" s="309"/>
      <c r="E58" s="95"/>
      <c r="F58" s="309"/>
      <c r="G58" s="95"/>
      <c r="H58" s="309"/>
      <c r="I58" s="95"/>
      <c r="J58" s="309"/>
      <c r="K58" s="95"/>
      <c r="L58" s="309"/>
      <c r="M58" s="95"/>
    </row>
    <row r="59" spans="2:13">
      <c r="B59" s="337"/>
      <c r="C59" s="93" t="s">
        <v>119</v>
      </c>
      <c r="D59" s="309"/>
      <c r="E59" s="95"/>
      <c r="F59" s="309"/>
      <c r="G59" s="95"/>
      <c r="H59" s="309"/>
      <c r="I59" s="95"/>
      <c r="J59" s="309"/>
      <c r="K59" s="95"/>
      <c r="L59" s="309"/>
      <c r="M59" s="95"/>
    </row>
    <row r="60" spans="2:13">
      <c r="B60" s="337"/>
      <c r="C60" s="50" t="s">
        <v>120</v>
      </c>
      <c r="D60" s="307">
        <f>D100</f>
        <v>0</v>
      </c>
      <c r="E60" s="92">
        <f>D60/D52</f>
        <v>0</v>
      </c>
      <c r="F60" s="307"/>
      <c r="G60" s="92">
        <f>F60/F52</f>
        <v>0</v>
      </c>
      <c r="H60" s="307">
        <v>0</v>
      </c>
      <c r="I60" s="92">
        <f>H60/H52</f>
        <v>0</v>
      </c>
      <c r="J60" s="307">
        <f>L100</f>
        <v>0</v>
      </c>
      <c r="K60" s="92">
        <f>J60/J52</f>
        <v>0</v>
      </c>
      <c r="L60" s="307">
        <f>0</f>
        <v>0</v>
      </c>
      <c r="M60" s="92">
        <f>L60/L52</f>
        <v>0</v>
      </c>
    </row>
    <row r="61" spans="2:13">
      <c r="B61" s="337"/>
      <c r="C61" s="50" t="s">
        <v>121</v>
      </c>
      <c r="D61" s="307">
        <f>0.005*0</f>
        <v>0</v>
      </c>
      <c r="E61" s="92">
        <f>D61/D52</f>
        <v>0</v>
      </c>
      <c r="F61" s="307">
        <f>0.005*0</f>
        <v>0</v>
      </c>
      <c r="G61" s="92">
        <f>F61/F52</f>
        <v>0</v>
      </c>
      <c r="H61" s="307">
        <f>0.005*0</f>
        <v>0</v>
      </c>
      <c r="I61" s="92">
        <f>H61/H52</f>
        <v>0</v>
      </c>
      <c r="J61" s="307">
        <f>0.005*0</f>
        <v>0</v>
      </c>
      <c r="K61" s="92">
        <f>J61/J52</f>
        <v>0</v>
      </c>
      <c r="L61" s="307">
        <f>0.005*0</f>
        <v>0</v>
      </c>
      <c r="M61" s="92">
        <f>L61/L52</f>
        <v>0</v>
      </c>
    </row>
    <row r="62" spans="2:13">
      <c r="B62" s="337"/>
      <c r="C62" s="50" t="s">
        <v>122</v>
      </c>
      <c r="D62" s="310">
        <v>0</v>
      </c>
      <c r="E62" s="96">
        <f>D62/D52</f>
        <v>0</v>
      </c>
      <c r="F62" s="310">
        <v>0</v>
      </c>
      <c r="G62" s="96">
        <f>F62/F52</f>
        <v>0</v>
      </c>
      <c r="H62" s="312">
        <v>0</v>
      </c>
      <c r="I62" s="96">
        <f>H62/H52</f>
        <v>0</v>
      </c>
      <c r="J62" s="312">
        <v>1</v>
      </c>
      <c r="K62" s="96">
        <f>J62/J52</f>
        <v>3.5774793841146454E-7</v>
      </c>
      <c r="L62" s="312">
        <v>1</v>
      </c>
      <c r="M62" s="96">
        <f>L62/L52</f>
        <v>2.9812328200955381E-7</v>
      </c>
    </row>
    <row r="63" spans="2:13">
      <c r="B63" s="337"/>
      <c r="C63" s="93" t="s">
        <v>123</v>
      </c>
      <c r="D63" s="309">
        <f>SUM(D60:D62)</f>
        <v>0</v>
      </c>
      <c r="E63" s="92">
        <f>D63/D52</f>
        <v>0</v>
      </c>
      <c r="F63" s="309">
        <f>SUM(F60:F62)</f>
        <v>0</v>
      </c>
      <c r="G63" s="92">
        <f>F63/F52</f>
        <v>0</v>
      </c>
      <c r="H63" s="307">
        <f>SUM(H60:H62)</f>
        <v>0</v>
      </c>
      <c r="I63" s="92">
        <f>H63/H52</f>
        <v>0</v>
      </c>
      <c r="J63" s="307">
        <f>SUM(J60:J62)</f>
        <v>1</v>
      </c>
      <c r="K63" s="92">
        <f>J63/J52</f>
        <v>3.5774793841146454E-7</v>
      </c>
      <c r="L63" s="307">
        <f>SUM(L60:L62)</f>
        <v>1</v>
      </c>
      <c r="M63" s="92">
        <f>L63/L52</f>
        <v>2.9812328200955381E-7</v>
      </c>
    </row>
    <row r="64" spans="2:13">
      <c r="B64" s="337"/>
      <c r="C64" s="93" t="s">
        <v>124</v>
      </c>
      <c r="D64" s="309"/>
      <c r="E64" s="95"/>
      <c r="F64" s="309"/>
      <c r="G64" s="95"/>
      <c r="H64" s="309"/>
      <c r="I64" s="95"/>
      <c r="J64" s="309"/>
      <c r="K64" s="95"/>
      <c r="L64" s="309"/>
      <c r="M64" s="95"/>
    </row>
    <row r="65" spans="2:13">
      <c r="B65" s="337"/>
      <c r="C65" s="50" t="s">
        <v>125</v>
      </c>
      <c r="D65" s="309">
        <f>0.38*(D52-D57)</f>
        <v>203163.86119999998</v>
      </c>
      <c r="E65" s="92">
        <v>0.16</v>
      </c>
      <c r="F65" s="309">
        <f>0.38*(F52-F57)</f>
        <v>428650.14600000001</v>
      </c>
      <c r="G65" s="92">
        <v>0.16</v>
      </c>
      <c r="H65" s="309">
        <f>0.38*(H52-H57)</f>
        <v>501503.3964000002</v>
      </c>
      <c r="I65" s="92">
        <v>0.16</v>
      </c>
      <c r="J65" s="309">
        <f>0.38*(J52-J57)</f>
        <v>579424.90683200036</v>
      </c>
      <c r="K65" s="92">
        <v>0.16</v>
      </c>
      <c r="L65" s="309">
        <f>0.38*(L52-L57)</f>
        <v>782364.98499840021</v>
      </c>
      <c r="M65" s="92">
        <v>0.16</v>
      </c>
    </row>
    <row r="66" spans="2:13">
      <c r="B66" s="337"/>
      <c r="C66" s="50" t="s">
        <v>126</v>
      </c>
      <c r="D66" s="311">
        <f>0.1*D52</f>
        <v>228237</v>
      </c>
      <c r="E66" s="92">
        <v>0.19</v>
      </c>
      <c r="F66" s="311">
        <f>0.1*F52</f>
        <v>239648.85</v>
      </c>
      <c r="G66" s="92">
        <v>0.19</v>
      </c>
      <c r="H66" s="311">
        <f>0.1*H52</f>
        <v>258820.75800000006</v>
      </c>
      <c r="I66" s="92">
        <v>0.19</v>
      </c>
      <c r="J66" s="311">
        <f>0.1*J52</f>
        <v>279526.41864000011</v>
      </c>
      <c r="K66" s="92">
        <v>0.19</v>
      </c>
      <c r="L66" s="311">
        <f>0.1*L52</f>
        <v>335431.70236800006</v>
      </c>
      <c r="M66" s="92">
        <v>0.19</v>
      </c>
    </row>
    <row r="67" spans="2:13">
      <c r="B67" s="337"/>
      <c r="C67" s="338" t="s">
        <v>127</v>
      </c>
      <c r="D67" s="309">
        <f>D65+D66</f>
        <v>431400.86119999998</v>
      </c>
      <c r="E67" s="92">
        <f>D67/D52</f>
        <v>0.18901442851071473</v>
      </c>
      <c r="F67" s="309">
        <f>F65+F66</f>
        <v>668298.99600000004</v>
      </c>
      <c r="G67" s="92">
        <f>F67/F52</f>
        <v>0.2788659307148772</v>
      </c>
      <c r="H67" s="309">
        <f>H65+H66</f>
        <v>760324.15440000023</v>
      </c>
      <c r="I67" s="92">
        <f>H67/H52</f>
        <v>0.29376475066192337</v>
      </c>
      <c r="J67" s="309">
        <f>J65+J66</f>
        <v>858951.32547200052</v>
      </c>
      <c r="K67" s="92">
        <f>J67/J52</f>
        <v>0.30728806588340307</v>
      </c>
      <c r="L67" s="309">
        <f>L65+L66</f>
        <v>1117796.6873664004</v>
      </c>
      <c r="M67" s="92">
        <f>L67/L52</f>
        <v>0.33324121705707843</v>
      </c>
    </row>
    <row r="68" spans="2:13">
      <c r="B68" s="337"/>
      <c r="C68" s="339" t="s">
        <v>128</v>
      </c>
      <c r="D68" s="97">
        <f>D57+D63+D67</f>
        <v>2179129.1211999999</v>
      </c>
      <c r="E68" s="98">
        <f>D68/D52</f>
        <v>0.9547659324298865</v>
      </c>
      <c r="F68" s="97">
        <f>F57+F63+F67</f>
        <v>1936760.7960000001</v>
      </c>
      <c r="G68" s="98">
        <f>F68/F52</f>
        <v>0.80816611304414776</v>
      </c>
      <c r="H68" s="97">
        <f>H57+H63+H67</f>
        <v>2028785.9544000002</v>
      </c>
      <c r="I68" s="98">
        <f>H68/H52</f>
        <v>0.78385751207791443</v>
      </c>
      <c r="J68" s="313">
        <f>J57+J63+J67</f>
        <v>2129414.1254720008</v>
      </c>
      <c r="K68" s="98">
        <f>J68/J52</f>
        <v>0.76179351341185986</v>
      </c>
      <c r="L68" s="313">
        <f>L57+L63+L67</f>
        <v>2413259.4873664007</v>
      </c>
      <c r="M68" s="98">
        <f>L68/L52</f>
        <v>0.71944883871436471</v>
      </c>
    </row>
  </sheetData>
  <mergeCells count="2">
    <mergeCell ref="C2:H2"/>
    <mergeCell ref="C25:H25"/>
  </mergeCells>
  <phoneticPr fontId="1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R228"/>
  <sheetViews>
    <sheetView topLeftCell="B1" workbookViewId="0">
      <selection activeCell="F15" sqref="F15"/>
    </sheetView>
  </sheetViews>
  <sheetFormatPr defaultColWidth="8.7109375" defaultRowHeight="12.75"/>
  <cols>
    <col min="2" max="2" width="4.28515625" customWidth="1"/>
    <col min="3" max="3" width="28" customWidth="1"/>
    <col min="4" max="15" width="10" bestFit="1" customWidth="1"/>
    <col min="16" max="16" width="11" bestFit="1" customWidth="1"/>
    <col min="17" max="17" width="13.7109375" style="19" customWidth="1"/>
  </cols>
  <sheetData>
    <row r="3" spans="2:18" ht="15">
      <c r="B3" s="340" t="s">
        <v>129</v>
      </c>
      <c r="C3" s="345"/>
      <c r="D3" s="29"/>
      <c r="E3" s="29"/>
      <c r="F3" s="29"/>
      <c r="G3" s="29"/>
      <c r="H3" s="100"/>
      <c r="I3" s="29"/>
      <c r="J3" s="29"/>
      <c r="K3" s="29"/>
      <c r="L3" s="29"/>
      <c r="M3" s="29"/>
      <c r="N3" s="29"/>
      <c r="O3" s="30"/>
      <c r="P3" s="29"/>
    </row>
    <row r="4" spans="2:18">
      <c r="B4" s="101" t="s">
        <v>130</v>
      </c>
      <c r="C4" s="111" t="s">
        <v>131</v>
      </c>
      <c r="D4" s="10" t="s">
        <v>13</v>
      </c>
      <c r="E4" s="10" t="s">
        <v>14</v>
      </c>
      <c r="F4" s="10" t="s">
        <v>15</v>
      </c>
      <c r="G4" s="10" t="s">
        <v>132</v>
      </c>
      <c r="H4" s="10" t="s">
        <v>17</v>
      </c>
      <c r="I4" s="10" t="s">
        <v>18</v>
      </c>
      <c r="J4" s="10" t="s">
        <v>19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3" t="s">
        <v>26</v>
      </c>
    </row>
    <row r="5" spans="2:18">
      <c r="B5" s="50">
        <v>1</v>
      </c>
      <c r="C5" s="50" t="s">
        <v>133</v>
      </c>
      <c r="D5" s="78">
        <v>1</v>
      </c>
      <c r="E5" s="43" t="e">
        <f>D31</f>
        <v>#REF!</v>
      </c>
      <c r="F5" s="43" t="e">
        <f>E31</f>
        <v>#REF!</v>
      </c>
      <c r="G5" s="43" t="e">
        <f t="shared" ref="G5:O5" si="0">F31</f>
        <v>#REF!</v>
      </c>
      <c r="H5" s="43" t="e">
        <f t="shared" si="0"/>
        <v>#REF!</v>
      </c>
      <c r="I5" s="43" t="e">
        <f t="shared" si="0"/>
        <v>#REF!</v>
      </c>
      <c r="J5" s="43" t="e">
        <f t="shared" si="0"/>
        <v>#REF!</v>
      </c>
      <c r="K5" s="43" t="e">
        <f t="shared" si="0"/>
        <v>#REF!</v>
      </c>
      <c r="L5" s="43" t="e">
        <f t="shared" si="0"/>
        <v>#REF!</v>
      </c>
      <c r="M5" s="43" t="e">
        <f t="shared" si="0"/>
        <v>#REF!</v>
      </c>
      <c r="N5" s="43" t="e">
        <f t="shared" si="0"/>
        <v>#REF!</v>
      </c>
      <c r="O5" s="43" t="e">
        <f t="shared" si="0"/>
        <v>#REF!</v>
      </c>
      <c r="P5" s="203" t="e">
        <f t="shared" ref="P5:P13" si="1">SUM(D5:O5)</f>
        <v>#REF!</v>
      </c>
    </row>
    <row r="6" spans="2:18">
      <c r="B6" s="50">
        <v>2</v>
      </c>
      <c r="C6" s="50" t="s">
        <v>134</v>
      </c>
      <c r="D6" s="204"/>
      <c r="E6" s="204"/>
      <c r="F6" s="204"/>
      <c r="G6" s="204"/>
      <c r="H6" s="204"/>
      <c r="I6" s="204"/>
      <c r="J6" s="204"/>
      <c r="K6" s="204"/>
      <c r="L6" s="204"/>
      <c r="M6" s="204">
        <v>0</v>
      </c>
      <c r="N6" s="204"/>
      <c r="O6" s="205"/>
      <c r="P6" s="203">
        <f t="shared" si="1"/>
        <v>0</v>
      </c>
    </row>
    <row r="7" spans="2:18">
      <c r="B7" s="50">
        <v>3</v>
      </c>
      <c r="C7" s="50" t="s">
        <v>135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78"/>
      <c r="P7" s="203">
        <f t="shared" si="1"/>
        <v>0</v>
      </c>
    </row>
    <row r="8" spans="2:18">
      <c r="B8" s="50">
        <v>4</v>
      </c>
      <c r="C8" s="50" t="s">
        <v>136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203">
        <f t="shared" si="1"/>
        <v>0</v>
      </c>
    </row>
    <row r="9" spans="2:18">
      <c r="B9" s="50">
        <v>5</v>
      </c>
      <c r="C9" s="50" t="s">
        <v>137</v>
      </c>
      <c r="D9" s="204">
        <v>0</v>
      </c>
      <c r="E9" s="204"/>
      <c r="F9" s="204">
        <v>0</v>
      </c>
      <c r="G9" s="204">
        <v>0</v>
      </c>
      <c r="H9" s="204">
        <v>0</v>
      </c>
      <c r="I9" s="204">
        <v>0</v>
      </c>
      <c r="J9" s="204">
        <v>0</v>
      </c>
      <c r="K9" s="204">
        <v>0</v>
      </c>
      <c r="L9" s="204">
        <v>0</v>
      </c>
      <c r="M9" s="204">
        <v>0</v>
      </c>
      <c r="N9" s="204">
        <v>0</v>
      </c>
      <c r="O9" s="204">
        <v>0</v>
      </c>
      <c r="P9" s="203">
        <f t="shared" si="1"/>
        <v>0</v>
      </c>
    </row>
    <row r="10" spans="2:18">
      <c r="B10" s="50">
        <v>6</v>
      </c>
      <c r="C10" s="50" t="s">
        <v>138</v>
      </c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104"/>
      <c r="P10" s="203">
        <f t="shared" si="1"/>
        <v>0</v>
      </c>
      <c r="R10" s="132"/>
    </row>
    <row r="11" spans="2:18">
      <c r="B11" s="50">
        <v>7</v>
      </c>
      <c r="C11" s="50" t="s">
        <v>139</v>
      </c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104"/>
      <c r="P11" s="203">
        <f t="shared" si="1"/>
        <v>0</v>
      </c>
    </row>
    <row r="12" spans="2:18">
      <c r="B12" s="50">
        <v>8</v>
      </c>
      <c r="C12" s="50" t="s">
        <v>140</v>
      </c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104"/>
      <c r="P12" s="203">
        <f t="shared" si="1"/>
        <v>0</v>
      </c>
    </row>
    <row r="13" spans="2:18">
      <c r="B13" s="50">
        <v>9</v>
      </c>
      <c r="C13" s="50" t="s">
        <v>141</v>
      </c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104"/>
      <c r="P13" s="203">
        <f t="shared" si="1"/>
        <v>0</v>
      </c>
    </row>
    <row r="14" spans="2:18" ht="22.5">
      <c r="B14" s="77">
        <v>10</v>
      </c>
      <c r="C14" s="366" t="s">
        <v>142</v>
      </c>
      <c r="D14" s="253">
        <f>D5+D6-D7-D8-D9-D10+D11+D12+D13</f>
        <v>1</v>
      </c>
      <c r="E14" s="253" t="e">
        <f t="shared" ref="E14:P14" si="2">E5+E6-E7-E8-E9-E10+E11+E12+E13</f>
        <v>#REF!</v>
      </c>
      <c r="F14" s="253" t="e">
        <f t="shared" si="2"/>
        <v>#REF!</v>
      </c>
      <c r="G14" s="253" t="e">
        <f t="shared" si="2"/>
        <v>#REF!</v>
      </c>
      <c r="H14" s="253" t="e">
        <f t="shared" si="2"/>
        <v>#REF!</v>
      </c>
      <c r="I14" s="253" t="e">
        <f t="shared" si="2"/>
        <v>#REF!</v>
      </c>
      <c r="J14" s="253" t="e">
        <f t="shared" si="2"/>
        <v>#REF!</v>
      </c>
      <c r="K14" s="253" t="e">
        <f t="shared" si="2"/>
        <v>#REF!</v>
      </c>
      <c r="L14" s="253" t="e">
        <f t="shared" si="2"/>
        <v>#REF!</v>
      </c>
      <c r="M14" s="253" t="e">
        <f t="shared" si="2"/>
        <v>#REF!</v>
      </c>
      <c r="N14" s="253" t="e">
        <f t="shared" si="2"/>
        <v>#REF!</v>
      </c>
      <c r="O14" s="253" t="e">
        <f t="shared" si="2"/>
        <v>#REF!</v>
      </c>
      <c r="P14" s="206" t="e">
        <f t="shared" si="2"/>
        <v>#REF!</v>
      </c>
    </row>
    <row r="15" spans="2:18">
      <c r="B15" s="50">
        <v>11</v>
      </c>
      <c r="C15" s="250" t="s">
        <v>143</v>
      </c>
      <c r="D15" s="255" t="e">
        <f>Prev_vanzari!D5*'Obiective de afacere'!D6+Prev_vanzari!D6*'Obiective de afacere'!E6+Prev_vanzari!D7*'Obiective de afacere'!F6+Prev_vanzari!D8*'Obiective de afacere'!#REF!+Prev_vanzari!D9*'Obiective de afacere'!H6</f>
        <v>#REF!</v>
      </c>
      <c r="E15" s="255" t="e">
        <f>Prev_vanzari!E5*'Obiective de afacere'!D6+Prev_vanzari!E6*'Obiective de afacere'!E6+Prev_vanzari!E7*'Obiective de afacere'!F6+Prev_vanzari!E8*'Obiective de afacere'!#REF!+Prev_vanzari!E9*'Obiective de afacere'!H6</f>
        <v>#REF!</v>
      </c>
      <c r="F15" s="255" t="e">
        <f>Prev_vanzari!F5*'Obiective de afacere'!D6+Prev_vanzari!F6*'Obiective de afacere'!E6+Prev_vanzari!F7*'Obiective de afacere'!F6+Prev_vanzari!F8*'Obiective de afacere'!#REF!+Prev_vanzari!F9*'Obiective de afacere'!H6</f>
        <v>#REF!</v>
      </c>
      <c r="G15" s="255" t="e">
        <f>Prev_vanzari!G5*'Obiective de afacere'!D6+Prev_vanzari!G6*'Obiective de afacere'!E6+Prev_vanzari!G7*'Obiective de afacere'!F6+Prev_vanzari!G8*'Obiective de afacere'!#REF!+Prev_vanzari!G9*'Obiective de afacere'!H6</f>
        <v>#REF!</v>
      </c>
      <c r="H15" s="255" t="e">
        <f>Prev_vanzari!H5*'Obiective de afacere'!D6+Prev_vanzari!H6*'Obiective de afacere'!E6+Prev_vanzari!H7*'Obiective de afacere'!F6+Prev_vanzari!H8*'Obiective de afacere'!#REF!+Prev_vanzari!H9*'Obiective de afacere'!H6</f>
        <v>#REF!</v>
      </c>
      <c r="I15" s="255" t="e">
        <f>Prev_vanzari!I5*'Obiective de afacere'!D6+Prev_vanzari!I6*'Obiective de afacere'!E6+Prev_vanzari!I7*'Obiective de afacere'!F6+Prev_vanzari!I8*'Obiective de afacere'!#REF!+Prev_vanzari!I9*'Obiective de afacere'!H6</f>
        <v>#REF!</v>
      </c>
      <c r="J15" s="255" t="e">
        <f>Prev_vanzari!J5*'Obiective de afacere'!D6+Prev_vanzari!J6*'Obiective de afacere'!E6+Prev_vanzari!J7*'Obiective de afacere'!F6+Prev_vanzari!J8*'Obiective de afacere'!#REF!+Prev_vanzari!J9*'Obiective de afacere'!H6</f>
        <v>#REF!</v>
      </c>
      <c r="K15" s="255" t="e">
        <f>Prev_vanzari!K5*'Obiective de afacere'!D6+Prev_vanzari!K6*'Obiective de afacere'!E6+Prev_vanzari!K7*'Obiective de afacere'!F6+Prev_vanzari!K8*'Obiective de afacere'!#REF!+Prev_vanzari!K9*'Obiective de afacere'!H6</f>
        <v>#REF!</v>
      </c>
      <c r="L15" s="255" t="e">
        <f>Prev_vanzari!L5*'Obiective de afacere'!D6+Prev_vanzari!L6*'Obiective de afacere'!E6+Prev_vanzari!L7*'Obiective de afacere'!F6+Prev_vanzari!L8*'Obiective de afacere'!#REF!+Prev_vanzari!L9*'Obiective de afacere'!H6</f>
        <v>#REF!</v>
      </c>
      <c r="M15" s="255" t="e">
        <f>Prev_vanzari!M5*'Obiective de afacere'!D6+Prev_vanzari!M6*'Obiective de afacere'!E6+Prev_vanzari!M7*'Obiective de afacere'!F6+Prev_vanzari!M8*'Obiective de afacere'!#REF!+Prev_vanzari!M9*'Obiective de afacere'!H6</f>
        <v>#REF!</v>
      </c>
      <c r="N15" s="255" t="e">
        <f>Prev_vanzari!N5*'Obiective de afacere'!D6+Prev_vanzari!N6*'Obiective de afacere'!E6+Prev_vanzari!N7*'Obiective de afacere'!F6+Prev_vanzari!N8*'Obiective de afacere'!#REF!+Prev_vanzari!N9*'Obiective de afacere'!H6</f>
        <v>#REF!</v>
      </c>
      <c r="O15" s="255" t="e">
        <f>Prev_vanzari!O5*'Obiective de afacere'!D6+Prev_vanzari!O6*'Obiective de afacere'!E6+Prev_vanzari!O7*'Obiective de afacere'!F6+Prev_vanzari!O8*'Obiective de afacere'!#REF!+Prev_vanzari!O9*'Obiective de afacere'!H6</f>
        <v>#REF!</v>
      </c>
      <c r="P15" s="251" t="e">
        <f t="shared" ref="P15:P26" si="3">SUM(D15:O15)</f>
        <v>#REF!</v>
      </c>
      <c r="Q15" s="19">
        <v>6431055</v>
      </c>
    </row>
    <row r="16" spans="2:18">
      <c r="B16" s="50">
        <v>12</v>
      </c>
      <c r="C16" s="250" t="s">
        <v>144</v>
      </c>
      <c r="D16" s="255">
        <f>Prev_vanzari!D5*'Costuri variabile '!D6+Prev_vanzari!D6*'Costuri variabile '!E6+Prev_vanzari!D7*'Costuri variabile '!F6+Prev_vanzari!D8*'Costuri variabile '!G6+Prev_vanzari!D9*'Costuri variabile '!H6</f>
        <v>400.24</v>
      </c>
      <c r="E16" s="255">
        <f>Prev_vanzari!E5*'Costuri variabile '!D6+Prev_vanzari!E6*'Costuri variabile '!E6+Prev_vanzari!E7*'Costuri variabile '!F6+Prev_vanzari!E8*'Costuri variabile '!G6+Prev_vanzari!E9*'Costuri variabile '!H6</f>
        <v>464.77</v>
      </c>
      <c r="F16" s="255">
        <f>Prev_vanzari!F5*'Costuri variabile '!D6+Prev_vanzari!F6*'Costuri variabile '!E6+Prev_vanzari!F7*'Costuri variabile '!F6+Prev_vanzari!F8*'Costuri variabile '!G6+Prev_vanzari!F9*'Costuri variabile '!H6</f>
        <v>534.95000000000005</v>
      </c>
      <c r="G16" s="255">
        <f>Prev_vanzari!G5*'Costuri variabile '!D6+Prev_vanzari!G6*'Costuri variabile '!E6+Prev_vanzari!G7*'Costuri variabile '!F6+Prev_vanzari!G8*'Costuri variabile '!G6+Prev_vanzari!G9*'Costuri variabile '!H6</f>
        <v>1116.3799999999999</v>
      </c>
      <c r="H16" s="255">
        <f>Prev_vanzari!H5*'Costuri variabile '!D6+Prev_vanzari!H6*'Costuri variabile '!E6+Prev_vanzari!H7*'Costuri variabile '!F6+Prev_vanzari!H8*'Costuri variabile '!G6+Prev_vanzari!H9*'Costuri variabile '!H6</f>
        <v>1658.3400000000001</v>
      </c>
      <c r="I16" s="255">
        <f>Prev_vanzari!I5*'Costuri variabile '!D6+Prev_vanzari!I6*'Costuri variabile '!E6+Prev_vanzari!I7*'Costuri variabile '!F6+Prev_vanzari!I8*'Costuri variabile '!G6+Prev_vanzari!I9*'Costuri variabile '!H6</f>
        <v>1760.83</v>
      </c>
      <c r="J16" s="255">
        <f>Prev_vanzari!J5*'Costuri variabile '!D6+Prev_vanzari!J6*'Costuri variabile '!E6+Prev_vanzari!J7*'Costuri variabile '!F6+Prev_vanzari!J8*'Costuri variabile '!G6+Prev_vanzari!J9*'Costuri variabile '!H6</f>
        <v>1802.27</v>
      </c>
      <c r="K16" s="255">
        <f>Prev_vanzari!K5*'Costuri variabile '!D6+Prev_vanzari!K6*'Costuri variabile '!E6+Prev_vanzari!K7*'Costuri variabile '!F6+Prev_vanzari!K8*'Costuri variabile '!G6+Prev_vanzari!K9*'Costuri variabile '!H6</f>
        <v>2052.09</v>
      </c>
      <c r="L16" s="255">
        <f>Prev_vanzari!L5*'Costuri variabile '!D6+Prev_vanzari!L6*'Costuri variabile '!E6+Prev_vanzari!L7*'Costuri variabile '!F6+Prev_vanzari!L8*'Costuri variabile '!G6+Prev_vanzari!L9*'Costuri variabile '!H6</f>
        <v>2820.5699999999997</v>
      </c>
      <c r="M16" s="255">
        <f>Prev_vanzari!M5*'Costuri variabile '!D6+Prev_vanzari!M6*'Costuri variabile '!E6+Prev_vanzari!M7*'Costuri variabile '!F6+Prev_vanzari!M8*'Costuri variabile '!G6+Prev_vanzari!M9*'Costuri variabile '!H6</f>
        <v>2730.1299999999997</v>
      </c>
      <c r="N16" s="255">
        <f>Prev_vanzari!N5*'Costuri variabile '!D6+Prev_vanzari!N6*'Costuri variabile '!E6+Prev_vanzari!N7*'Costuri variabile '!F6+Prev_vanzari!N8*'Costuri variabile '!G6+Prev_vanzari!N9*'Costuri variabile '!H6</f>
        <v>1301.1699999999998</v>
      </c>
      <c r="O16" s="255">
        <f>Prev_vanzari!O5*'Costuri variabile '!D6+Prev_vanzari!O6*'Costuri variabile '!E6+Prev_vanzari!O7*'Costuri variabile '!F6+Prev_vanzari!O8*'Costuri variabile '!G6+Prev_vanzari!O9*'Costuri variabile '!H6</f>
        <v>450.96999999999997</v>
      </c>
      <c r="P16" s="251">
        <f t="shared" si="3"/>
        <v>17092.71</v>
      </c>
      <c r="Q16" s="19">
        <v>3365496</v>
      </c>
      <c r="R16" s="132"/>
    </row>
    <row r="17" spans="2:18">
      <c r="B17" s="50">
        <v>13</v>
      </c>
      <c r="C17" s="250" t="s">
        <v>145</v>
      </c>
      <c r="D17" s="255" t="e">
        <f>D15*0.001</f>
        <v>#REF!</v>
      </c>
      <c r="E17" s="255" t="e">
        <f t="shared" ref="E17:O17" si="4">E15*0.001</f>
        <v>#REF!</v>
      </c>
      <c r="F17" s="255" t="e">
        <f t="shared" si="4"/>
        <v>#REF!</v>
      </c>
      <c r="G17" s="255" t="e">
        <f t="shared" si="4"/>
        <v>#REF!</v>
      </c>
      <c r="H17" s="255" t="e">
        <f t="shared" si="4"/>
        <v>#REF!</v>
      </c>
      <c r="I17" s="255" t="e">
        <f t="shared" si="4"/>
        <v>#REF!</v>
      </c>
      <c r="J17" s="255" t="e">
        <f t="shared" si="4"/>
        <v>#REF!</v>
      </c>
      <c r="K17" s="255" t="e">
        <f t="shared" si="4"/>
        <v>#REF!</v>
      </c>
      <c r="L17" s="255" t="e">
        <f t="shared" si="4"/>
        <v>#REF!</v>
      </c>
      <c r="M17" s="255" t="e">
        <f t="shared" si="4"/>
        <v>#REF!</v>
      </c>
      <c r="N17" s="255" t="e">
        <f t="shared" si="4"/>
        <v>#REF!</v>
      </c>
      <c r="O17" s="255" t="e">
        <f t="shared" si="4"/>
        <v>#REF!</v>
      </c>
      <c r="P17" s="251" t="e">
        <f t="shared" si="3"/>
        <v>#REF!</v>
      </c>
      <c r="R17" s="132"/>
    </row>
    <row r="18" spans="2:18">
      <c r="B18" s="50">
        <v>14</v>
      </c>
      <c r="C18" s="250" t="s">
        <v>146</v>
      </c>
      <c r="D18" s="255">
        <f>Prev_vanzari!D5*'Costuri variabile '!D7+Prev_vanzari!D6*'Costuri variabile '!E7+Prev_vanzari!D7*'Costuri variabile '!F7+Prev_vanzari!D8*'Costuri variabile '!G7+Prev_vanzari!D9*'Costuri variabile '!H7</f>
        <v>435.97</v>
      </c>
      <c r="E18" s="255">
        <f>Prev_vanzari!E5*'Costuri variabile '!D7+Prev_vanzari!E6*'Costuri variabile '!E7+Prev_vanzari!E7*'Costuri variabile '!F7+Prev_vanzari!E8*'Costuri variabile '!G7+Prev_vanzari!E9*'Costuri variabile '!H7</f>
        <v>410.61</v>
      </c>
      <c r="F18" s="255">
        <f>Prev_vanzari!F5*'Costuri variabile '!D7+Prev_vanzari!F6*'Costuri variabile '!E7+Prev_vanzari!F7*'Costuri variabile '!F7+Prev_vanzari!F8*'Costuri variabile '!G7+Prev_vanzari!F9*'Costuri variabile '!H7</f>
        <v>495.98</v>
      </c>
      <c r="G18" s="255">
        <f>Prev_vanzari!G5*'Costuri variabile '!D7+Prev_vanzari!G6*'Costuri variabile '!E7+Prev_vanzari!G7*'Costuri variabile '!F7+Prev_vanzari!G8*'Costuri variabile '!G7+Prev_vanzari!G9*'Costuri variabile '!H7</f>
        <v>902.73</v>
      </c>
      <c r="H18" s="255">
        <f>Prev_vanzari!H5*'Costuri variabile '!D7+Prev_vanzari!H6*'Costuri variabile '!E7+Prev_vanzari!H7*'Costuri variabile '!F7+Prev_vanzari!H8*'Costuri variabile '!G7+Prev_vanzari!H9*'Costuri variabile '!H7</f>
        <v>1825.45</v>
      </c>
      <c r="I18" s="255">
        <f>Prev_vanzari!I5*'Costuri variabile '!D7+Prev_vanzari!I6*'Costuri variabile '!E7+Prev_vanzari!I7*'Costuri variabile '!F7+Prev_vanzari!I8*'Costuri variabile '!G7+Prev_vanzari!I9*'Costuri variabile '!H7</f>
        <v>2056.96</v>
      </c>
      <c r="J18" s="255">
        <f>Prev_vanzari!J5*'Costuri variabile '!D7+Prev_vanzari!J6*'Costuri variabile '!E7+Prev_vanzari!J7*'Costuri variabile '!F7+Prev_vanzari!J8*'Costuri variabile '!G7+Prev_vanzari!J9*'Costuri variabile '!H7</f>
        <v>1741.3700000000001</v>
      </c>
      <c r="K18" s="255">
        <f>Prev_vanzari!K5*'Costuri variabile '!D7+Prev_vanzari!K6*'Costuri variabile '!E7+Prev_vanzari!K7*'Costuri variabile '!F7+Prev_vanzari!K8*'Costuri variabile '!G7+Prev_vanzari!K9*'Costuri variabile '!H7</f>
        <v>1727.71</v>
      </c>
      <c r="L18" s="255">
        <f>Prev_vanzari!L5*'Costuri variabile '!D7+Prev_vanzari!L6*'Costuri variabile '!E7+Prev_vanzari!L7*'Costuri variabile '!F7+Prev_vanzari!L8*'Costuri variabile '!G7+Prev_vanzari!L9*'Costuri variabile '!H7</f>
        <v>2402.96</v>
      </c>
      <c r="M18" s="255">
        <f>Prev_vanzari!M5*'Costuri variabile '!D7+Prev_vanzari!M6*'Costuri variabile '!E7+Prev_vanzari!M7*'Costuri variabile '!F7+Prev_vanzari!M8*'Costuri variabile '!G7+Prev_vanzari!M9*'Costuri variabile '!H7</f>
        <v>2437.87</v>
      </c>
      <c r="N18" s="255">
        <f>Prev_vanzari!N5*'Costuri variabile '!D7+Prev_vanzari!N6*'Costuri variabile '!E7+Prev_vanzari!N7*'Costuri variabile '!F7+Prev_vanzari!N8*'Costuri variabile '!G7+Prev_vanzari!N9*'Costuri variabile '!H7</f>
        <v>876.37</v>
      </c>
      <c r="O18" s="255">
        <f>Prev_vanzari!O5*'Costuri variabile '!D7+Prev_vanzari!O6*'Costuri variabile '!E7+Prev_vanzari!O7*'Costuri variabile '!F7+Prev_vanzari!O8*'Costuri variabile '!G7+Prev_vanzari!O9*'Costuri variabile '!H7</f>
        <v>200.3</v>
      </c>
      <c r="P18" s="252">
        <f t="shared" si="3"/>
        <v>15514.279999999997</v>
      </c>
      <c r="Q18" s="19">
        <v>1851522</v>
      </c>
      <c r="R18" s="132">
        <f>'Costuri variabile '!H7</f>
        <v>7.7</v>
      </c>
    </row>
    <row r="19" spans="2:18">
      <c r="B19" s="50">
        <v>15</v>
      </c>
      <c r="C19" s="250" t="s">
        <v>147</v>
      </c>
      <c r="D19" s="256">
        <f>randament!D43/12</f>
        <v>115840.95666666667</v>
      </c>
      <c r="E19" s="256">
        <f t="shared" ref="E19:O22" si="5">D19</f>
        <v>115840.95666666667</v>
      </c>
      <c r="F19" s="256">
        <f t="shared" si="5"/>
        <v>115840.95666666667</v>
      </c>
      <c r="G19" s="256">
        <f t="shared" si="5"/>
        <v>115840.95666666667</v>
      </c>
      <c r="H19" s="256">
        <f t="shared" si="5"/>
        <v>115840.95666666667</v>
      </c>
      <c r="I19" s="256">
        <f t="shared" si="5"/>
        <v>115840.95666666667</v>
      </c>
      <c r="J19" s="256">
        <f t="shared" si="5"/>
        <v>115840.95666666667</v>
      </c>
      <c r="K19" s="256">
        <f t="shared" si="5"/>
        <v>115840.95666666667</v>
      </c>
      <c r="L19" s="256">
        <f t="shared" si="5"/>
        <v>115840.95666666667</v>
      </c>
      <c r="M19" s="256">
        <f t="shared" si="5"/>
        <v>115840.95666666667</v>
      </c>
      <c r="N19" s="256">
        <f t="shared" si="5"/>
        <v>115840.95666666667</v>
      </c>
      <c r="O19" s="256">
        <f t="shared" si="5"/>
        <v>115840.95666666667</v>
      </c>
      <c r="P19" s="252">
        <f t="shared" si="3"/>
        <v>1390091.48</v>
      </c>
    </row>
    <row r="20" spans="2:18">
      <c r="B20" s="50">
        <v>16</v>
      </c>
      <c r="C20" s="250" t="s">
        <v>148</v>
      </c>
      <c r="D20" s="256" t="e">
        <f>randament!#REF!/12</f>
        <v>#REF!</v>
      </c>
      <c r="E20" s="256" t="e">
        <f t="shared" si="5"/>
        <v>#REF!</v>
      </c>
      <c r="F20" s="256" t="e">
        <f t="shared" si="5"/>
        <v>#REF!</v>
      </c>
      <c r="G20" s="256" t="e">
        <f t="shared" si="5"/>
        <v>#REF!</v>
      </c>
      <c r="H20" s="256" t="e">
        <f t="shared" si="5"/>
        <v>#REF!</v>
      </c>
      <c r="I20" s="256" t="e">
        <f t="shared" si="5"/>
        <v>#REF!</v>
      </c>
      <c r="J20" s="256" t="e">
        <f t="shared" si="5"/>
        <v>#REF!</v>
      </c>
      <c r="K20" s="256" t="e">
        <f t="shared" si="5"/>
        <v>#REF!</v>
      </c>
      <c r="L20" s="256" t="e">
        <f t="shared" si="5"/>
        <v>#REF!</v>
      </c>
      <c r="M20" s="256" t="e">
        <f t="shared" si="5"/>
        <v>#REF!</v>
      </c>
      <c r="N20" s="256" t="e">
        <f t="shared" si="5"/>
        <v>#REF!</v>
      </c>
      <c r="O20" s="256" t="e">
        <f t="shared" si="5"/>
        <v>#REF!</v>
      </c>
      <c r="P20" s="252" t="e">
        <f t="shared" si="3"/>
        <v>#REF!</v>
      </c>
    </row>
    <row r="21" spans="2:18">
      <c r="B21" s="50">
        <v>17</v>
      </c>
      <c r="C21" s="250" t="s">
        <v>149</v>
      </c>
      <c r="D21" s="256">
        <f>randament!D44/12</f>
        <v>29803.065000000002</v>
      </c>
      <c r="E21" s="256">
        <f t="shared" si="5"/>
        <v>29803.065000000002</v>
      </c>
      <c r="F21" s="256">
        <f t="shared" si="5"/>
        <v>29803.065000000002</v>
      </c>
      <c r="G21" s="256">
        <f t="shared" si="5"/>
        <v>29803.065000000002</v>
      </c>
      <c r="H21" s="256">
        <f t="shared" si="5"/>
        <v>29803.065000000002</v>
      </c>
      <c r="I21" s="256">
        <f t="shared" si="5"/>
        <v>29803.065000000002</v>
      </c>
      <c r="J21" s="256">
        <f t="shared" si="5"/>
        <v>29803.065000000002</v>
      </c>
      <c r="K21" s="256">
        <f t="shared" si="5"/>
        <v>29803.065000000002</v>
      </c>
      <c r="L21" s="256">
        <f t="shared" si="5"/>
        <v>29803.065000000002</v>
      </c>
      <c r="M21" s="256">
        <f t="shared" si="5"/>
        <v>29803.065000000002</v>
      </c>
      <c r="N21" s="256">
        <f t="shared" si="5"/>
        <v>29803.065000000002</v>
      </c>
      <c r="O21" s="256">
        <f t="shared" si="5"/>
        <v>29803.065000000002</v>
      </c>
      <c r="P21" s="252">
        <f t="shared" si="3"/>
        <v>357636.78</v>
      </c>
    </row>
    <row r="22" spans="2:18">
      <c r="B22" s="50">
        <v>18</v>
      </c>
      <c r="C22" s="250" t="s">
        <v>150</v>
      </c>
      <c r="D22" s="256" t="e">
        <f>randament!#REF!/12</f>
        <v>#REF!</v>
      </c>
      <c r="E22" s="256" t="e">
        <f t="shared" si="5"/>
        <v>#REF!</v>
      </c>
      <c r="F22" s="256" t="e">
        <f t="shared" si="5"/>
        <v>#REF!</v>
      </c>
      <c r="G22" s="256" t="e">
        <f t="shared" si="5"/>
        <v>#REF!</v>
      </c>
      <c r="H22" s="256" t="e">
        <f t="shared" si="5"/>
        <v>#REF!</v>
      </c>
      <c r="I22" s="256" t="e">
        <f t="shared" si="5"/>
        <v>#REF!</v>
      </c>
      <c r="J22" s="256" t="e">
        <f t="shared" si="5"/>
        <v>#REF!</v>
      </c>
      <c r="K22" s="256" t="e">
        <f t="shared" si="5"/>
        <v>#REF!</v>
      </c>
      <c r="L22" s="256" t="e">
        <f t="shared" si="5"/>
        <v>#REF!</v>
      </c>
      <c r="M22" s="256" t="e">
        <f t="shared" si="5"/>
        <v>#REF!</v>
      </c>
      <c r="N22" s="256" t="e">
        <f t="shared" si="5"/>
        <v>#REF!</v>
      </c>
      <c r="O22" s="256" t="e">
        <f t="shared" si="5"/>
        <v>#REF!</v>
      </c>
      <c r="P22" s="252" t="e">
        <f t="shared" si="3"/>
        <v>#REF!</v>
      </c>
    </row>
    <row r="23" spans="2:18">
      <c r="B23" s="50">
        <v>19</v>
      </c>
      <c r="C23" s="50" t="s">
        <v>151</v>
      </c>
      <c r="D23" s="254"/>
      <c r="E23" s="254"/>
      <c r="F23" s="254"/>
      <c r="G23" s="254"/>
      <c r="H23" s="254"/>
      <c r="I23" s="254"/>
      <c r="J23" s="254"/>
      <c r="K23" s="254"/>
      <c r="L23" s="254"/>
      <c r="M23" s="254"/>
      <c r="N23" s="49"/>
      <c r="O23" s="49"/>
      <c r="P23" s="203">
        <f t="shared" si="3"/>
        <v>0</v>
      </c>
    </row>
    <row r="24" spans="2:18">
      <c r="B24" s="50">
        <v>20</v>
      </c>
      <c r="C24" s="50" t="s">
        <v>152</v>
      </c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03"/>
      <c r="P24" s="203">
        <f t="shared" si="3"/>
        <v>0</v>
      </c>
    </row>
    <row r="25" spans="2:18">
      <c r="B25" s="50">
        <v>21</v>
      </c>
      <c r="C25" s="50" t="s">
        <v>153</v>
      </c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>
        <f t="shared" si="3"/>
        <v>0</v>
      </c>
    </row>
    <row r="26" spans="2:18">
      <c r="B26" s="50">
        <v>22</v>
      </c>
      <c r="C26" s="50" t="s">
        <v>154</v>
      </c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43"/>
      <c r="O26" s="203"/>
      <c r="P26" s="203">
        <f t="shared" si="3"/>
        <v>0</v>
      </c>
    </row>
    <row r="27" spans="2:18" s="1" customFormat="1">
      <c r="B27" s="87">
        <v>23</v>
      </c>
      <c r="C27" s="87" t="s">
        <v>155</v>
      </c>
      <c r="D27" s="206" t="e">
        <f>D15-D16-D17-D18-D19-D20-D21-D22-D23+D24-D25-D26</f>
        <v>#REF!</v>
      </c>
      <c r="E27" s="206" t="e">
        <f t="shared" ref="E27:P27" si="6">E15-E16-E17-E18-E19-E20-E21-E22-E23+E24-E25-E26</f>
        <v>#REF!</v>
      </c>
      <c r="F27" s="206" t="e">
        <f t="shared" si="6"/>
        <v>#REF!</v>
      </c>
      <c r="G27" s="206" t="e">
        <f t="shared" si="6"/>
        <v>#REF!</v>
      </c>
      <c r="H27" s="206" t="e">
        <f t="shared" si="6"/>
        <v>#REF!</v>
      </c>
      <c r="I27" s="206" t="e">
        <f t="shared" si="6"/>
        <v>#REF!</v>
      </c>
      <c r="J27" s="206" t="e">
        <f t="shared" si="6"/>
        <v>#REF!</v>
      </c>
      <c r="K27" s="206" t="e">
        <f t="shared" si="6"/>
        <v>#REF!</v>
      </c>
      <c r="L27" s="206" t="e">
        <f t="shared" si="6"/>
        <v>#REF!</v>
      </c>
      <c r="M27" s="206" t="e">
        <f t="shared" si="6"/>
        <v>#REF!</v>
      </c>
      <c r="N27" s="206" t="e">
        <f t="shared" si="6"/>
        <v>#REF!</v>
      </c>
      <c r="O27" s="206" t="e">
        <f t="shared" si="6"/>
        <v>#REF!</v>
      </c>
      <c r="P27" s="206" t="e">
        <f t="shared" si="6"/>
        <v>#REF!</v>
      </c>
      <c r="Q27" s="26"/>
    </row>
    <row r="28" spans="2:18">
      <c r="B28" s="50">
        <v>24</v>
      </c>
      <c r="C28" s="50" t="s">
        <v>156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203"/>
    </row>
    <row r="29" spans="2:18" s="1" customFormat="1">
      <c r="B29" s="87">
        <v>25</v>
      </c>
      <c r="C29" s="87" t="s">
        <v>157</v>
      </c>
      <c r="D29" s="206" t="e">
        <f t="shared" ref="D29:P29" si="7">D14+D27-D28</f>
        <v>#REF!</v>
      </c>
      <c r="E29" s="206" t="e">
        <f t="shared" si="7"/>
        <v>#REF!</v>
      </c>
      <c r="F29" s="206" t="e">
        <f t="shared" si="7"/>
        <v>#REF!</v>
      </c>
      <c r="G29" s="206" t="e">
        <f t="shared" si="7"/>
        <v>#REF!</v>
      </c>
      <c r="H29" s="206" t="e">
        <f t="shared" si="7"/>
        <v>#REF!</v>
      </c>
      <c r="I29" s="206" t="e">
        <f t="shared" si="7"/>
        <v>#REF!</v>
      </c>
      <c r="J29" s="206" t="e">
        <f t="shared" si="7"/>
        <v>#REF!</v>
      </c>
      <c r="K29" s="206" t="e">
        <f t="shared" si="7"/>
        <v>#REF!</v>
      </c>
      <c r="L29" s="206" t="e">
        <f t="shared" si="7"/>
        <v>#REF!</v>
      </c>
      <c r="M29" s="206" t="e">
        <f t="shared" si="7"/>
        <v>#REF!</v>
      </c>
      <c r="N29" s="206" t="e">
        <f t="shared" si="7"/>
        <v>#REF!</v>
      </c>
      <c r="O29" s="206" t="e">
        <f t="shared" si="7"/>
        <v>#REF!</v>
      </c>
      <c r="P29" s="206" t="e">
        <f t="shared" si="7"/>
        <v>#REF!</v>
      </c>
      <c r="Q29" s="26"/>
    </row>
    <row r="30" spans="2:18">
      <c r="B30" s="44"/>
      <c r="C30" s="44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203"/>
    </row>
    <row r="31" spans="2:18">
      <c r="B31" s="44"/>
      <c r="C31" s="44" t="s">
        <v>158</v>
      </c>
      <c r="D31" s="43" t="e">
        <f>D29</f>
        <v>#REF!</v>
      </c>
      <c r="E31" s="43" t="e">
        <f>E29</f>
        <v>#REF!</v>
      </c>
      <c r="F31" s="43" t="e">
        <f t="shared" ref="F31:O31" si="8">F29</f>
        <v>#REF!</v>
      </c>
      <c r="G31" s="43" t="e">
        <f t="shared" si="8"/>
        <v>#REF!</v>
      </c>
      <c r="H31" s="43" t="e">
        <f t="shared" si="8"/>
        <v>#REF!</v>
      </c>
      <c r="I31" s="43" t="e">
        <f t="shared" si="8"/>
        <v>#REF!</v>
      </c>
      <c r="J31" s="43" t="e">
        <f t="shared" si="8"/>
        <v>#REF!</v>
      </c>
      <c r="K31" s="43" t="e">
        <f t="shared" si="8"/>
        <v>#REF!</v>
      </c>
      <c r="L31" s="43" t="e">
        <f t="shared" si="8"/>
        <v>#REF!</v>
      </c>
      <c r="M31" s="43" t="e">
        <f t="shared" si="8"/>
        <v>#REF!</v>
      </c>
      <c r="N31" s="43" t="e">
        <f t="shared" si="8"/>
        <v>#REF!</v>
      </c>
      <c r="O31" s="43" t="e">
        <f t="shared" si="8"/>
        <v>#REF!</v>
      </c>
      <c r="P31" s="43" t="e">
        <f>O31</f>
        <v>#REF!</v>
      </c>
    </row>
    <row r="36" spans="2:17" ht="15">
      <c r="B36" s="340" t="s">
        <v>159</v>
      </c>
      <c r="C36" s="345"/>
      <c r="D36" s="29"/>
      <c r="E36" s="29"/>
      <c r="F36" s="29"/>
      <c r="G36" s="29"/>
      <c r="H36" s="100"/>
      <c r="I36" s="29"/>
      <c r="J36" s="29"/>
      <c r="K36" s="29"/>
      <c r="L36" s="29"/>
      <c r="M36" s="29"/>
      <c r="N36" s="29"/>
      <c r="O36" s="30"/>
      <c r="P36" s="29"/>
    </row>
    <row r="37" spans="2:17">
      <c r="B37" s="101" t="s">
        <v>130</v>
      </c>
      <c r="C37" s="111" t="s">
        <v>160</v>
      </c>
      <c r="D37" s="328" t="s">
        <v>13</v>
      </c>
      <c r="E37" s="328" t="s">
        <v>14</v>
      </c>
      <c r="F37" s="328" t="s">
        <v>15</v>
      </c>
      <c r="G37" s="328" t="s">
        <v>132</v>
      </c>
      <c r="H37" s="328" t="s">
        <v>17</v>
      </c>
      <c r="I37" s="328" t="s">
        <v>18</v>
      </c>
      <c r="J37" s="328" t="s">
        <v>19</v>
      </c>
      <c r="K37" s="328" t="s">
        <v>20</v>
      </c>
      <c r="L37" s="328" t="s">
        <v>21</v>
      </c>
      <c r="M37" s="328" t="s">
        <v>22</v>
      </c>
      <c r="N37" s="328" t="s">
        <v>23</v>
      </c>
      <c r="O37" s="328" t="s">
        <v>24</v>
      </c>
      <c r="P37" s="103" t="s">
        <v>26</v>
      </c>
    </row>
    <row r="38" spans="2:17">
      <c r="B38" s="50">
        <v>1</v>
      </c>
      <c r="C38" s="341" t="s">
        <v>133</v>
      </c>
      <c r="D38" s="78" t="e">
        <f>P31</f>
        <v>#REF!</v>
      </c>
      <c r="E38" s="43" t="e">
        <f>D64</f>
        <v>#REF!</v>
      </c>
      <c r="F38" s="43" t="e">
        <f t="shared" ref="F38:O38" si="9">E64</f>
        <v>#REF!</v>
      </c>
      <c r="G38" s="43" t="e">
        <f t="shared" si="9"/>
        <v>#REF!</v>
      </c>
      <c r="H38" s="43" t="e">
        <f t="shared" si="9"/>
        <v>#REF!</v>
      </c>
      <c r="I38" s="43" t="e">
        <f t="shared" si="9"/>
        <v>#REF!</v>
      </c>
      <c r="J38" s="43" t="e">
        <f t="shared" si="9"/>
        <v>#REF!</v>
      </c>
      <c r="K38" s="43" t="e">
        <f t="shared" si="9"/>
        <v>#REF!</v>
      </c>
      <c r="L38" s="43" t="e">
        <f t="shared" si="9"/>
        <v>#REF!</v>
      </c>
      <c r="M38" s="43" t="e">
        <f t="shared" si="9"/>
        <v>#REF!</v>
      </c>
      <c r="N38" s="43" t="e">
        <f t="shared" si="9"/>
        <v>#REF!</v>
      </c>
      <c r="O38" s="43" t="e">
        <f t="shared" si="9"/>
        <v>#REF!</v>
      </c>
      <c r="P38" s="203" t="e">
        <f t="shared" ref="P38:P46" si="10">SUM(D38:O38)</f>
        <v>#REF!</v>
      </c>
    </row>
    <row r="39" spans="2:17">
      <c r="B39" s="50">
        <v>2</v>
      </c>
      <c r="C39" s="341" t="s">
        <v>134</v>
      </c>
      <c r="D39" s="204"/>
      <c r="E39" s="204"/>
      <c r="F39" s="204"/>
      <c r="G39" s="204"/>
      <c r="H39" s="204"/>
      <c r="I39" s="204"/>
      <c r="J39" s="204"/>
      <c r="K39" s="204">
        <v>1000000</v>
      </c>
      <c r="L39" s="204"/>
      <c r="M39" s="204">
        <v>1000000</v>
      </c>
      <c r="N39" s="204"/>
      <c r="O39" s="205"/>
      <c r="P39" s="203">
        <f t="shared" si="10"/>
        <v>2000000</v>
      </c>
    </row>
    <row r="40" spans="2:17">
      <c r="B40" s="50">
        <v>3</v>
      </c>
      <c r="C40" s="341" t="s">
        <v>135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78"/>
      <c r="P40" s="203">
        <f t="shared" si="10"/>
        <v>0</v>
      </c>
    </row>
    <row r="41" spans="2:17">
      <c r="B41" s="50">
        <v>4</v>
      </c>
      <c r="C41" s="341" t="s">
        <v>136</v>
      </c>
      <c r="D41" s="43"/>
      <c r="E41" s="43"/>
      <c r="F41" s="43"/>
      <c r="G41" s="43"/>
      <c r="H41" s="43"/>
      <c r="I41" s="43"/>
      <c r="J41" s="43"/>
      <c r="K41" s="43">
        <v>7500</v>
      </c>
      <c r="L41" s="43">
        <v>7500</v>
      </c>
      <c r="M41" s="43">
        <v>15000</v>
      </c>
      <c r="N41" s="43">
        <v>15000</v>
      </c>
      <c r="O41" s="43"/>
      <c r="P41" s="203">
        <f t="shared" si="10"/>
        <v>45000</v>
      </c>
    </row>
    <row r="42" spans="2:17">
      <c r="B42" s="50">
        <v>5</v>
      </c>
      <c r="C42" s="341" t="s">
        <v>137</v>
      </c>
      <c r="D42" s="207">
        <v>14845</v>
      </c>
      <c r="E42" s="204">
        <v>85022</v>
      </c>
      <c r="F42" s="204">
        <v>840160</v>
      </c>
      <c r="G42" s="204">
        <v>840160</v>
      </c>
      <c r="H42" s="204">
        <v>840160</v>
      </c>
      <c r="I42" s="204">
        <v>840160</v>
      </c>
      <c r="J42" s="204">
        <v>840160</v>
      </c>
      <c r="K42" s="204">
        <v>840160</v>
      </c>
      <c r="L42" s="204">
        <v>840160</v>
      </c>
      <c r="M42" s="204">
        <v>840160</v>
      </c>
      <c r="N42" s="204">
        <v>840160</v>
      </c>
      <c r="O42" s="204">
        <v>840160</v>
      </c>
      <c r="P42" s="203">
        <f t="shared" si="10"/>
        <v>8501467</v>
      </c>
    </row>
    <row r="43" spans="2:17">
      <c r="B43" s="50">
        <v>6</v>
      </c>
      <c r="C43" s="341" t="s">
        <v>138</v>
      </c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104"/>
      <c r="P43" s="203">
        <f t="shared" si="10"/>
        <v>0</v>
      </c>
    </row>
    <row r="44" spans="2:17">
      <c r="B44" s="50">
        <v>7</v>
      </c>
      <c r="C44" s="341" t="s">
        <v>139</v>
      </c>
      <c r="D44" s="204"/>
      <c r="E44" s="204"/>
      <c r="F44" s="204"/>
      <c r="G44" s="204"/>
      <c r="H44" s="204"/>
      <c r="I44" s="204">
        <v>2422355</v>
      </c>
      <c r="J44" s="204"/>
      <c r="K44" s="204"/>
      <c r="L44" s="204"/>
      <c r="M44" s="204"/>
      <c r="N44" s="204"/>
      <c r="O44" s="104">
        <v>1260000</v>
      </c>
      <c r="P44" s="203">
        <f t="shared" si="10"/>
        <v>3682355</v>
      </c>
    </row>
    <row r="45" spans="2:17">
      <c r="B45" s="50">
        <v>8</v>
      </c>
      <c r="C45" s="341" t="s">
        <v>140</v>
      </c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104"/>
      <c r="P45" s="203">
        <f t="shared" si="10"/>
        <v>0</v>
      </c>
    </row>
    <row r="46" spans="2:17">
      <c r="B46" s="50">
        <v>9</v>
      </c>
      <c r="C46" s="341" t="s">
        <v>141</v>
      </c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104"/>
      <c r="P46" s="203">
        <f t="shared" si="10"/>
        <v>0</v>
      </c>
    </row>
    <row r="47" spans="2:17">
      <c r="B47" s="77">
        <v>10</v>
      </c>
      <c r="C47" s="346" t="s">
        <v>142</v>
      </c>
      <c r="D47" s="206" t="e">
        <f>D38+D39-D41-D40-D42-D43+D44+D45+D46</f>
        <v>#REF!</v>
      </c>
      <c r="E47" s="206" t="e">
        <f t="shared" ref="E47:P47" si="11">E38+E39-E40-E41-E42-E43+E44+E45+E46</f>
        <v>#REF!</v>
      </c>
      <c r="F47" s="206" t="e">
        <f t="shared" si="11"/>
        <v>#REF!</v>
      </c>
      <c r="G47" s="206" t="e">
        <f t="shared" si="11"/>
        <v>#REF!</v>
      </c>
      <c r="H47" s="206" t="e">
        <f t="shared" si="11"/>
        <v>#REF!</v>
      </c>
      <c r="I47" s="206" t="e">
        <f t="shared" si="11"/>
        <v>#REF!</v>
      </c>
      <c r="J47" s="206" t="e">
        <f t="shared" si="11"/>
        <v>#REF!</v>
      </c>
      <c r="K47" s="206" t="e">
        <f t="shared" si="11"/>
        <v>#REF!</v>
      </c>
      <c r="L47" s="206" t="e">
        <f t="shared" si="11"/>
        <v>#REF!</v>
      </c>
      <c r="M47" s="206" t="e">
        <f t="shared" si="11"/>
        <v>#REF!</v>
      </c>
      <c r="N47" s="206" t="e">
        <f t="shared" si="11"/>
        <v>#REF!</v>
      </c>
      <c r="O47" s="206" t="e">
        <f t="shared" si="11"/>
        <v>#REF!</v>
      </c>
      <c r="P47" s="206" t="e">
        <f t="shared" si="11"/>
        <v>#REF!</v>
      </c>
    </row>
    <row r="48" spans="2:17">
      <c r="B48" s="50">
        <v>11</v>
      </c>
      <c r="C48" s="342" t="s">
        <v>143</v>
      </c>
      <c r="D48" s="257" t="e">
        <f>Prev_vanzari!D10*'Obiective de afacere'!D6+Prev_vanzari!D11*'Obiective de afacere'!E6+Prev_vanzari!D12*'Obiective de afacere'!F6+Prev_vanzari!D13*'Obiective de afacere'!#REF!+Prev_vanzari!D14*'Obiective de afacere'!H6</f>
        <v>#REF!</v>
      </c>
      <c r="E48" s="257" t="e">
        <f>Prev_vanzari!E10*'Obiective de afacere'!D6+Prev_vanzari!E11*'Obiective de afacere'!E6+Prev_vanzari!E12*'Obiective de afacere'!F6+Prev_vanzari!E13*'Obiective de afacere'!#REF!+Prev_vanzari!E14*'Obiective de afacere'!H6</f>
        <v>#REF!</v>
      </c>
      <c r="F48" s="257" t="e">
        <f>Prev_vanzari!F10*'Obiective de afacere'!D6+Prev_vanzari!F11*'Obiective de afacere'!E6+Prev_vanzari!F12*'Obiective de afacere'!F6+Prev_vanzari!F13*'Obiective de afacere'!#REF!+Prev_vanzari!F14*'Obiective de afacere'!H6</f>
        <v>#REF!</v>
      </c>
      <c r="G48" s="257" t="e">
        <f>Prev_vanzari!G10*'Obiective de afacere'!D6+Prev_vanzari!G11*'Obiective de afacere'!E6+Prev_vanzari!G12*'Obiective de afacere'!F6+Prev_vanzari!G13*'Obiective de afacere'!#REF!+Prev_vanzari!G14*'Obiective de afacere'!H6</f>
        <v>#REF!</v>
      </c>
      <c r="H48" s="257" t="e">
        <f>Prev_vanzari!H10*'Obiective de afacere'!D6+Prev_vanzari!H11*'Obiective de afacere'!E6+Prev_vanzari!H12*'Obiective de afacere'!F6+Prev_vanzari!H13*'Obiective de afacere'!#REF!+Prev_vanzari!H14*'Obiective de afacere'!H6</f>
        <v>#REF!</v>
      </c>
      <c r="I48" s="257" t="e">
        <f>Prev_vanzari!I10*'Obiective de afacere'!D6+Prev_vanzari!I11*'Obiective de afacere'!E6+Prev_vanzari!I12*'Obiective de afacere'!F6+Prev_vanzari!I13*'Obiective de afacere'!#REF!+Prev_vanzari!I14*'Obiective de afacere'!H6</f>
        <v>#REF!</v>
      </c>
      <c r="J48" s="257" t="e">
        <f>Prev_vanzari!J10*'Obiective de afacere'!D6+Prev_vanzari!J11*'Obiective de afacere'!E6+Prev_vanzari!J12*'Obiective de afacere'!F6+Prev_vanzari!J13*'Obiective de afacere'!#REF!+Prev_vanzari!J14*'Obiective de afacere'!H6</f>
        <v>#REF!</v>
      </c>
      <c r="K48" s="257" t="e">
        <f>Prev_vanzari!K10*'Obiective de afacere'!D6+Prev_vanzari!K11*'Obiective de afacere'!E6+Prev_vanzari!K12*'Obiective de afacere'!F6+Prev_vanzari!K13*'Obiective de afacere'!#REF!+Prev_vanzari!K14*'Obiective de afacere'!H6</f>
        <v>#REF!</v>
      </c>
      <c r="L48" s="257" t="e">
        <f>Prev_vanzari!L10*'Obiective de afacere'!D6+Prev_vanzari!L11*'Obiective de afacere'!E6+Prev_vanzari!L12*'Obiective de afacere'!F6+Prev_vanzari!L13*'Obiective de afacere'!#REF!+Prev_vanzari!L14*'Obiective de afacere'!H6</f>
        <v>#REF!</v>
      </c>
      <c r="M48" s="257" t="e">
        <f>Prev_vanzari!M10*'Obiective de afacere'!D6+Prev_vanzari!M11*'Obiective de afacere'!E6+Prev_vanzari!M12*'Obiective de afacere'!F6+Prev_vanzari!M13*'Obiective de afacere'!#REF!+Prev_vanzari!M14*'Obiective de afacere'!H6</f>
        <v>#REF!</v>
      </c>
      <c r="N48" s="257" t="e">
        <f>Prev_vanzari!N10*'Obiective de afacere'!D6+Prev_vanzari!N11*'Obiective de afacere'!E6+Prev_vanzari!N12*'Obiective de afacere'!F6+Prev_vanzari!N13*'Obiective de afacere'!#REF!+Prev_vanzari!N14*'Obiective de afacere'!H6</f>
        <v>#REF!</v>
      </c>
      <c r="O48" s="257" t="e">
        <f>Prev_vanzari!O10*'Obiective de afacere'!D6+Prev_vanzari!O11*'Obiective de afacere'!E6+Prev_vanzari!O12*'Obiective de afacere'!F6+Prev_vanzari!O13*'Obiective de afacere'!#REF!+Prev_vanzari!O14*'Obiective de afacere'!H6</f>
        <v>#REF!</v>
      </c>
      <c r="P48" s="247" t="e">
        <f t="shared" ref="P48:P59" si="12">SUM(D48:O48)</f>
        <v>#REF!</v>
      </c>
      <c r="Q48" s="19">
        <v>6693480</v>
      </c>
    </row>
    <row r="49" spans="2:18">
      <c r="B49" s="50">
        <v>12</v>
      </c>
      <c r="C49" s="342" t="s">
        <v>144</v>
      </c>
      <c r="D49" s="257">
        <f>Prev_vanzari!D10*'Costuri variabile '!D18+Prev_vanzari!D11*'Costuri variabile '!E18+Prev_vanzari!D12*'Costuri variabile '!F18+Prev_vanzari!D13*'Costuri variabile '!G18+Prev_vanzari!D14*'Costuri variabile '!H18</f>
        <v>308.09100000000001</v>
      </c>
      <c r="E49" s="257">
        <f>Prev_vanzari!E10*'Costuri variabile '!D18+Prev_vanzari!E11*'Costuri variabile '!E18+Prev_vanzari!E12*'Costuri variabile '!F18+Prev_vanzari!E13*'Costuri variabile '!G18+Prev_vanzari!E14*'Costuri variabile '!H18</f>
        <v>401.71949999999998</v>
      </c>
      <c r="F49" s="257">
        <f>Prev_vanzari!F10*'Costuri variabile '!D18+Prev_vanzari!F11*'Costuri variabile '!E18+Prev_vanzari!F12*'Costuri variabile '!F18+Prev_vanzari!F13*'Costuri variabile '!G18+Prev_vanzari!F14*'Costuri variabile '!H18</f>
        <v>493.57349999999997</v>
      </c>
      <c r="G49" s="257">
        <f>Prev_vanzari!G10*'Costuri variabile '!D18+Prev_vanzari!G11*'Costuri variabile '!E18+Prev_vanzari!G12*'Costuri variabile '!F18+Prev_vanzari!G13*'Costuri variabile '!G18+Prev_vanzari!G14*'Costuri variabile '!H18</f>
        <v>1069.1099999999999</v>
      </c>
      <c r="H49" s="257">
        <f>Prev_vanzari!H10*'Costuri variabile '!D18+Prev_vanzari!H11*'Costuri variabile '!E18+Prev_vanzari!H12*'Costuri variabile '!F18+Prev_vanzari!H13*'Costuri variabile '!G18+Prev_vanzari!H14*'Costuri variabile '!H18</f>
        <v>1478.106</v>
      </c>
      <c r="I49" s="257">
        <f>Prev_vanzari!I10*'Costuri variabile '!D18+Prev_vanzari!I11*'Costuri variabile '!E18+Prev_vanzari!I12*'Costuri variabile '!F18+Prev_vanzari!I13*'Costuri variabile '!G18+Prev_vanzari!I14*'Costuri variabile '!H18</f>
        <v>1475.1974999999998</v>
      </c>
      <c r="J49" s="257">
        <f>Prev_vanzari!J10*'Costuri variabile '!D18+Prev_vanzari!J11*'Costuri variabile '!E18+Prev_vanzari!J12*'Costuri variabile '!F18+Prev_vanzari!J13*'Costuri variabile '!G18+Prev_vanzari!J14*'Costuri variabile '!H18</f>
        <v>1466.3564999999999</v>
      </c>
      <c r="K49" s="257">
        <f>Prev_vanzari!K10*'Costuri variabile '!D18+Prev_vanzari!K11*'Costuri variabile '!E18+Prev_vanzari!K12*'Costuri variabile '!F18+Prev_vanzari!K13*'Costuri variabile '!G18+Prev_vanzari!K14*'Costuri variabile '!H18</f>
        <v>1740.7215000000001</v>
      </c>
      <c r="L49" s="257">
        <f>Prev_vanzari!L10*'Costuri variabile '!D18+Prev_vanzari!L11*'Costuri variabile '!E18+Prev_vanzari!L12*'Costuri variabile '!F18+Prev_vanzari!L13*'Costuri variabile '!G18+Prev_vanzari!L14*'Costuri variabile '!H18</f>
        <v>2565.8115000000003</v>
      </c>
      <c r="M49" s="257">
        <f>Prev_vanzari!M10*'Costuri variabile '!D18+Prev_vanzari!M11*'Costuri variabile '!E18+Prev_vanzari!M12*'Costuri variabile '!F18+Prev_vanzari!M13*'Costuri variabile '!G18+Prev_vanzari!M14*'Costuri variabile '!H18</f>
        <v>2628.6015000000002</v>
      </c>
      <c r="N49" s="257">
        <f>Prev_vanzari!N10*'Costuri variabile '!D18+Prev_vanzari!N11*'Costuri variabile '!E18+Prev_vanzari!N12*'Costuri variabile '!F18+Prev_vanzari!N13*'Costuri variabile '!G18+Prev_vanzari!N14*'Costuri variabile '!H18</f>
        <v>1186.7204999999999</v>
      </c>
      <c r="O49" s="257">
        <f>Prev_vanzari!O10*'Costuri variabile '!D18+Prev_vanzari!O11*'Costuri variabile '!E18+Prev_vanzari!O12*'Costuri variabile '!F18+Prev_vanzari!O13*'Costuri variabile '!G18+Prev_vanzari!O14*'Costuri variabile '!H18</f>
        <v>442.90050000000002</v>
      </c>
      <c r="P49" s="247">
        <f t="shared" si="12"/>
        <v>15256.909499999998</v>
      </c>
      <c r="Q49" s="19">
        <v>3512446</v>
      </c>
      <c r="R49" s="132">
        <f>'Costuri variabile '!H18</f>
        <v>0</v>
      </c>
    </row>
    <row r="50" spans="2:18">
      <c r="B50" s="50">
        <v>13</v>
      </c>
      <c r="C50" s="342" t="s">
        <v>145</v>
      </c>
      <c r="D50" s="257" t="e">
        <f>0.001*D48</f>
        <v>#REF!</v>
      </c>
      <c r="E50" s="257" t="e">
        <f t="shared" ref="E50:O50" si="13">0.001*E48</f>
        <v>#REF!</v>
      </c>
      <c r="F50" s="257" t="e">
        <f t="shared" si="13"/>
        <v>#REF!</v>
      </c>
      <c r="G50" s="257" t="e">
        <f t="shared" si="13"/>
        <v>#REF!</v>
      </c>
      <c r="H50" s="257" t="e">
        <f t="shared" si="13"/>
        <v>#REF!</v>
      </c>
      <c r="I50" s="257" t="e">
        <f t="shared" si="13"/>
        <v>#REF!</v>
      </c>
      <c r="J50" s="257" t="e">
        <f t="shared" si="13"/>
        <v>#REF!</v>
      </c>
      <c r="K50" s="257" t="e">
        <f t="shared" si="13"/>
        <v>#REF!</v>
      </c>
      <c r="L50" s="257" t="e">
        <f t="shared" si="13"/>
        <v>#REF!</v>
      </c>
      <c r="M50" s="257" t="e">
        <f t="shared" si="13"/>
        <v>#REF!</v>
      </c>
      <c r="N50" s="257" t="e">
        <f t="shared" si="13"/>
        <v>#REF!</v>
      </c>
      <c r="O50" s="257" t="e">
        <f t="shared" si="13"/>
        <v>#REF!</v>
      </c>
      <c r="P50" s="247" t="e">
        <f t="shared" si="12"/>
        <v>#REF!</v>
      </c>
    </row>
    <row r="51" spans="2:18">
      <c r="B51" s="50">
        <v>14</v>
      </c>
      <c r="C51" s="342" t="s">
        <v>146</v>
      </c>
      <c r="D51" s="257">
        <f>Prev_vanzari!D10*'Costuri variabile '!D19+Prev_vanzari!D11*'Costuri variabile '!E19+Prev_vanzari!D12*'Costuri variabile '!F19+Prev_vanzari!D13*'Costuri variabile '!G19+Prev_vanzari!D14*'Costuri variabile '!H19</f>
        <v>457.76850000000007</v>
      </c>
      <c r="E51" s="257">
        <f>Prev_vanzari!E10*'Costuri variabile '!D19+Prev_vanzari!E11*'Costuri variabile '!E19+Prev_vanzari!E12*'Costuri variabile '!F19+Prev_vanzari!E13*'Costuri variabile '!G19+Prev_vanzari!E14*'Costuri variabile '!H19</f>
        <v>431.14049999999997</v>
      </c>
      <c r="F51" s="257">
        <f>Prev_vanzari!F10*'Costuri variabile '!D19+Prev_vanzari!F11*'Costuri variabile '!E19+Prev_vanzari!F12*'Costuri variabile '!F19+Prev_vanzari!F13*'Costuri variabile '!G19+Prev_vanzari!F14*'Costuri variabile '!H19</f>
        <v>520.779</v>
      </c>
      <c r="G51" s="257">
        <f>Prev_vanzari!G10*'Costuri variabile '!D19+Prev_vanzari!G11*'Costuri variabile '!E19+Prev_vanzari!G12*'Costuri variabile '!F19+Prev_vanzari!G13*'Costuri variabile '!G19+Prev_vanzari!G14*'Costuri variabile '!H19</f>
        <v>947.86650000000009</v>
      </c>
      <c r="H51" s="257">
        <f>Prev_vanzari!H10*'Costuri variabile '!D19+Prev_vanzari!H11*'Costuri variabile '!E19+Prev_vanzari!H12*'Costuri variabile '!F19+Prev_vanzari!H13*'Costuri variabile '!G19+Prev_vanzari!H14*'Costuri variabile '!H19</f>
        <v>1916.7225000000003</v>
      </c>
      <c r="I51" s="257">
        <f>Prev_vanzari!I10*'Costuri variabile '!D19+Prev_vanzari!I11*'Costuri variabile '!E19+Prev_vanzari!I12*'Costuri variabile '!F19+Prev_vanzari!I13*'Costuri variabile '!G19+Prev_vanzari!I14*'Costuri variabile '!H19</f>
        <v>2159.808</v>
      </c>
      <c r="J51" s="257">
        <f>Prev_vanzari!J10*'Costuri variabile '!D19+Prev_vanzari!J11*'Costuri variabile '!E19+Prev_vanzari!J12*'Costuri variabile '!F19+Prev_vanzari!J13*'Costuri variabile '!G19+Prev_vanzari!J14*'Costuri variabile '!H19</f>
        <v>1828.4385</v>
      </c>
      <c r="K51" s="257">
        <f>Prev_vanzari!K10*'Costuri variabile '!D19+Prev_vanzari!K11*'Costuri variabile '!E19+Prev_vanzari!K12*'Costuri variabile '!F19+Prev_vanzari!K13*'Costuri variabile '!G19+Prev_vanzari!K14*'Costuri variabile '!H19</f>
        <v>1814.0955000000001</v>
      </c>
      <c r="L51" s="257">
        <f>Prev_vanzari!L10*'Costuri variabile '!D19+Prev_vanzari!L11*'Costuri variabile '!E19+Prev_vanzari!L12*'Costuri variabile '!F19+Prev_vanzari!L13*'Costuri variabile '!G19+Prev_vanzari!L14*'Costuri variabile '!H19</f>
        <v>2523.1080000000002</v>
      </c>
      <c r="M51" s="257">
        <f>Prev_vanzari!M10*'Costuri variabile '!D19+Prev_vanzari!M11*'Costuri variabile '!E19+Prev_vanzari!M12*'Costuri variabile '!F19+Prev_vanzari!M13*'Costuri variabile '!G19+Prev_vanzari!M14*'Costuri variabile '!H19</f>
        <v>2559.7635000000005</v>
      </c>
      <c r="N51" s="257">
        <f>Prev_vanzari!N10*'Costuri variabile '!D19+Prev_vanzari!N11*'Costuri variabile '!E19+Prev_vanzari!N12*'Costuri variabile '!F19+Prev_vanzari!N13*'Costuri variabile '!G19+Prev_vanzari!N14*'Costuri variabile '!H19</f>
        <v>920.18850000000009</v>
      </c>
      <c r="O51" s="257">
        <f>Prev_vanzari!O10*'Costuri variabile '!D19+Prev_vanzari!O11*'Costuri variabile '!E19+Prev_vanzari!O12*'Costuri variabile '!F19+Prev_vanzari!O13*'Costuri variabile '!G19+Prev_vanzari!O14*'Costuri variabile '!H19</f>
        <v>210.315</v>
      </c>
      <c r="P51" s="203">
        <f t="shared" si="12"/>
        <v>16289.994000000001</v>
      </c>
      <c r="Q51" s="19">
        <v>1928466</v>
      </c>
      <c r="R51" s="132">
        <f>'Costuri variabile '!H19</f>
        <v>7.7</v>
      </c>
    </row>
    <row r="52" spans="2:18">
      <c r="B52" s="50">
        <v>15</v>
      </c>
      <c r="C52" s="342" t="s">
        <v>147</v>
      </c>
      <c r="D52" s="257">
        <f>randament!E43/12</f>
        <v>74296.123333333337</v>
      </c>
      <c r="E52" s="257">
        <f t="shared" ref="E52:O55" si="14">D52</f>
        <v>74296.123333333337</v>
      </c>
      <c r="F52" s="257">
        <f t="shared" si="14"/>
        <v>74296.123333333337</v>
      </c>
      <c r="G52" s="257">
        <f t="shared" si="14"/>
        <v>74296.123333333337</v>
      </c>
      <c r="H52" s="257">
        <f t="shared" si="14"/>
        <v>74296.123333333337</v>
      </c>
      <c r="I52" s="257">
        <f t="shared" si="14"/>
        <v>74296.123333333337</v>
      </c>
      <c r="J52" s="257">
        <f t="shared" si="14"/>
        <v>74296.123333333337</v>
      </c>
      <c r="K52" s="257">
        <f t="shared" si="14"/>
        <v>74296.123333333337</v>
      </c>
      <c r="L52" s="257">
        <f t="shared" si="14"/>
        <v>74296.123333333337</v>
      </c>
      <c r="M52" s="257">
        <f t="shared" si="14"/>
        <v>74296.123333333337</v>
      </c>
      <c r="N52" s="257">
        <f t="shared" si="14"/>
        <v>74296.123333333337</v>
      </c>
      <c r="O52" s="257">
        <f t="shared" si="14"/>
        <v>74296.123333333337</v>
      </c>
      <c r="P52" s="203">
        <f t="shared" si="12"/>
        <v>891553.47999999986</v>
      </c>
    </row>
    <row r="53" spans="2:18">
      <c r="B53" s="50">
        <v>16</v>
      </c>
      <c r="C53" s="342" t="s">
        <v>148</v>
      </c>
      <c r="D53" s="257" t="e">
        <f>randament!#REF!/12</f>
        <v>#REF!</v>
      </c>
      <c r="E53" s="257" t="e">
        <f t="shared" si="14"/>
        <v>#REF!</v>
      </c>
      <c r="F53" s="257" t="e">
        <f t="shared" si="14"/>
        <v>#REF!</v>
      </c>
      <c r="G53" s="257" t="e">
        <f t="shared" si="14"/>
        <v>#REF!</v>
      </c>
      <c r="H53" s="257" t="e">
        <f t="shared" si="14"/>
        <v>#REF!</v>
      </c>
      <c r="I53" s="257" t="e">
        <f t="shared" si="14"/>
        <v>#REF!</v>
      </c>
      <c r="J53" s="257" t="e">
        <f t="shared" si="14"/>
        <v>#REF!</v>
      </c>
      <c r="K53" s="257" t="e">
        <f t="shared" si="14"/>
        <v>#REF!</v>
      </c>
      <c r="L53" s="257" t="e">
        <f t="shared" si="14"/>
        <v>#REF!</v>
      </c>
      <c r="M53" s="257" t="e">
        <f t="shared" si="14"/>
        <v>#REF!</v>
      </c>
      <c r="N53" s="257" t="e">
        <f t="shared" si="14"/>
        <v>#REF!</v>
      </c>
      <c r="O53" s="257" t="e">
        <f t="shared" si="14"/>
        <v>#REF!</v>
      </c>
      <c r="P53" s="203" t="e">
        <f t="shared" si="12"/>
        <v>#REF!</v>
      </c>
    </row>
    <row r="54" spans="2:18">
      <c r="B54" s="50">
        <v>17</v>
      </c>
      <c r="C54" s="342" t="s">
        <v>149</v>
      </c>
      <c r="D54" s="257">
        <f>randament!E44/12</f>
        <v>28269.73166666667</v>
      </c>
      <c r="E54" s="257">
        <f t="shared" si="14"/>
        <v>28269.73166666667</v>
      </c>
      <c r="F54" s="257">
        <f t="shared" si="14"/>
        <v>28269.73166666667</v>
      </c>
      <c r="G54" s="257">
        <f t="shared" si="14"/>
        <v>28269.73166666667</v>
      </c>
      <c r="H54" s="257">
        <f t="shared" si="14"/>
        <v>28269.73166666667</v>
      </c>
      <c r="I54" s="257">
        <f t="shared" si="14"/>
        <v>28269.73166666667</v>
      </c>
      <c r="J54" s="257">
        <f t="shared" si="14"/>
        <v>28269.73166666667</v>
      </c>
      <c r="K54" s="257">
        <f t="shared" si="14"/>
        <v>28269.73166666667</v>
      </c>
      <c r="L54" s="257">
        <f t="shared" si="14"/>
        <v>28269.73166666667</v>
      </c>
      <c r="M54" s="257">
        <f t="shared" si="14"/>
        <v>28269.73166666667</v>
      </c>
      <c r="N54" s="257">
        <f t="shared" si="14"/>
        <v>28269.73166666667</v>
      </c>
      <c r="O54" s="257">
        <f t="shared" si="14"/>
        <v>28269.73166666667</v>
      </c>
      <c r="P54" s="203">
        <f t="shared" si="12"/>
        <v>339236.78</v>
      </c>
    </row>
    <row r="55" spans="2:18">
      <c r="B55" s="50">
        <v>18</v>
      </c>
      <c r="C55" s="342" t="s">
        <v>150</v>
      </c>
      <c r="D55" s="257" t="e">
        <f>randament!#REF!/12</f>
        <v>#REF!</v>
      </c>
      <c r="E55" s="257" t="e">
        <f t="shared" si="14"/>
        <v>#REF!</v>
      </c>
      <c r="F55" s="257" t="e">
        <f t="shared" si="14"/>
        <v>#REF!</v>
      </c>
      <c r="G55" s="257" t="e">
        <f t="shared" si="14"/>
        <v>#REF!</v>
      </c>
      <c r="H55" s="257" t="e">
        <f t="shared" si="14"/>
        <v>#REF!</v>
      </c>
      <c r="I55" s="257" t="e">
        <f t="shared" si="14"/>
        <v>#REF!</v>
      </c>
      <c r="J55" s="257" t="e">
        <f t="shared" si="14"/>
        <v>#REF!</v>
      </c>
      <c r="K55" s="257" t="e">
        <f t="shared" si="14"/>
        <v>#REF!</v>
      </c>
      <c r="L55" s="257" t="e">
        <f t="shared" si="14"/>
        <v>#REF!</v>
      </c>
      <c r="M55" s="257" t="e">
        <f t="shared" si="14"/>
        <v>#REF!</v>
      </c>
      <c r="N55" s="257" t="e">
        <f t="shared" si="14"/>
        <v>#REF!</v>
      </c>
      <c r="O55" s="257" t="e">
        <f t="shared" si="14"/>
        <v>#REF!</v>
      </c>
      <c r="P55" s="203" t="e">
        <f t="shared" si="12"/>
        <v>#REF!</v>
      </c>
    </row>
    <row r="56" spans="2:18">
      <c r="B56" s="50">
        <v>19</v>
      </c>
      <c r="C56" s="341" t="s">
        <v>151</v>
      </c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43"/>
      <c r="O56" s="43"/>
      <c r="P56" s="203">
        <f t="shared" si="12"/>
        <v>0</v>
      </c>
    </row>
    <row r="57" spans="2:18">
      <c r="B57" s="50">
        <v>20</v>
      </c>
      <c r="C57" s="341" t="s">
        <v>152</v>
      </c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>
        <f t="shared" si="12"/>
        <v>0</v>
      </c>
    </row>
    <row r="58" spans="2:18">
      <c r="B58" s="50">
        <v>21</v>
      </c>
      <c r="C58" s="341" t="s">
        <v>153</v>
      </c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>
        <f t="shared" si="12"/>
        <v>0</v>
      </c>
    </row>
    <row r="59" spans="2:18">
      <c r="B59" s="50">
        <v>22</v>
      </c>
      <c r="C59" s="341" t="s">
        <v>154</v>
      </c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43"/>
      <c r="O59" s="203"/>
      <c r="P59" s="203">
        <f t="shared" si="12"/>
        <v>0</v>
      </c>
    </row>
    <row r="60" spans="2:18" s="1" customFormat="1">
      <c r="B60" s="87">
        <v>23</v>
      </c>
      <c r="C60" s="341" t="s">
        <v>155</v>
      </c>
      <c r="D60" s="206" t="e">
        <f>D48-D49-D50-D51-D52-D53-D54-D55-D56+D57-D58-D59</f>
        <v>#REF!</v>
      </c>
      <c r="E60" s="206" t="e">
        <f>E48-E49-E50-E51-E52-E53-E54-E55-E56+E57-E58-E59</f>
        <v>#REF!</v>
      </c>
      <c r="F60" s="206" t="e">
        <f t="shared" ref="F60:P60" si="15">F48-F49-F50-F51-F52-F53-F54-F55-F56+F57-F58-F59</f>
        <v>#REF!</v>
      </c>
      <c r="G60" s="206" t="e">
        <f t="shared" si="15"/>
        <v>#REF!</v>
      </c>
      <c r="H60" s="206" t="e">
        <f t="shared" si="15"/>
        <v>#REF!</v>
      </c>
      <c r="I60" s="206" t="e">
        <f t="shared" si="15"/>
        <v>#REF!</v>
      </c>
      <c r="J60" s="206" t="e">
        <f t="shared" si="15"/>
        <v>#REF!</v>
      </c>
      <c r="K60" s="206" t="e">
        <f t="shared" si="15"/>
        <v>#REF!</v>
      </c>
      <c r="L60" s="206" t="e">
        <f t="shared" si="15"/>
        <v>#REF!</v>
      </c>
      <c r="M60" s="206" t="e">
        <f t="shared" si="15"/>
        <v>#REF!</v>
      </c>
      <c r="N60" s="206" t="e">
        <f t="shared" si="15"/>
        <v>#REF!</v>
      </c>
      <c r="O60" s="206" t="e">
        <f t="shared" si="15"/>
        <v>#REF!</v>
      </c>
      <c r="P60" s="206" t="e">
        <f t="shared" si="15"/>
        <v>#REF!</v>
      </c>
      <c r="Q60" s="26"/>
    </row>
    <row r="61" spans="2:18">
      <c r="B61" s="50">
        <v>24</v>
      </c>
      <c r="C61" s="341" t="s">
        <v>161</v>
      </c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203"/>
    </row>
    <row r="62" spans="2:18" s="1" customFormat="1">
      <c r="B62" s="87">
        <v>25</v>
      </c>
      <c r="C62" s="341" t="s">
        <v>157</v>
      </c>
      <c r="D62" s="206" t="e">
        <f t="shared" ref="D62:P62" si="16">D47+D60-D61</f>
        <v>#REF!</v>
      </c>
      <c r="E62" s="206" t="e">
        <f t="shared" si="16"/>
        <v>#REF!</v>
      </c>
      <c r="F62" s="206" t="e">
        <f t="shared" si="16"/>
        <v>#REF!</v>
      </c>
      <c r="G62" s="206" t="e">
        <f t="shared" si="16"/>
        <v>#REF!</v>
      </c>
      <c r="H62" s="206" t="e">
        <f t="shared" si="16"/>
        <v>#REF!</v>
      </c>
      <c r="I62" s="206" t="e">
        <f t="shared" si="16"/>
        <v>#REF!</v>
      </c>
      <c r="J62" s="206" t="e">
        <f t="shared" si="16"/>
        <v>#REF!</v>
      </c>
      <c r="K62" s="206" t="e">
        <f t="shared" si="16"/>
        <v>#REF!</v>
      </c>
      <c r="L62" s="206" t="e">
        <f t="shared" si="16"/>
        <v>#REF!</v>
      </c>
      <c r="M62" s="206" t="e">
        <f t="shared" si="16"/>
        <v>#REF!</v>
      </c>
      <c r="N62" s="206" t="e">
        <f t="shared" si="16"/>
        <v>#REF!</v>
      </c>
      <c r="O62" s="206" t="e">
        <f t="shared" si="16"/>
        <v>#REF!</v>
      </c>
      <c r="P62" s="206" t="e">
        <f t="shared" si="16"/>
        <v>#REF!</v>
      </c>
      <c r="Q62" s="26"/>
    </row>
    <row r="63" spans="2:18">
      <c r="B63" s="44"/>
      <c r="C63" s="3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203"/>
    </row>
    <row r="64" spans="2:18">
      <c r="B64" s="44"/>
      <c r="C64" s="343" t="s">
        <v>158</v>
      </c>
      <c r="D64" s="43" t="e">
        <f>D62</f>
        <v>#REF!</v>
      </c>
      <c r="E64" s="43" t="e">
        <f t="shared" ref="E64:O64" si="17">E62</f>
        <v>#REF!</v>
      </c>
      <c r="F64" s="43" t="e">
        <f t="shared" si="17"/>
        <v>#REF!</v>
      </c>
      <c r="G64" s="43" t="e">
        <f t="shared" si="17"/>
        <v>#REF!</v>
      </c>
      <c r="H64" s="43" t="e">
        <f t="shared" si="17"/>
        <v>#REF!</v>
      </c>
      <c r="I64" s="43" t="e">
        <f t="shared" si="17"/>
        <v>#REF!</v>
      </c>
      <c r="J64" s="43" t="e">
        <f t="shared" si="17"/>
        <v>#REF!</v>
      </c>
      <c r="K64" s="43" t="e">
        <f t="shared" si="17"/>
        <v>#REF!</v>
      </c>
      <c r="L64" s="43" t="e">
        <f t="shared" si="17"/>
        <v>#REF!</v>
      </c>
      <c r="M64" s="43" t="e">
        <f t="shared" si="17"/>
        <v>#REF!</v>
      </c>
      <c r="N64" s="43" t="e">
        <f t="shared" si="17"/>
        <v>#REF!</v>
      </c>
      <c r="O64" s="43" t="e">
        <f t="shared" si="17"/>
        <v>#REF!</v>
      </c>
      <c r="P64" s="203" t="e">
        <f>O64</f>
        <v>#REF!</v>
      </c>
    </row>
    <row r="69" spans="2:16" ht="15">
      <c r="B69" s="340" t="s">
        <v>129</v>
      </c>
      <c r="C69" s="345"/>
      <c r="D69" s="29"/>
      <c r="E69" s="29"/>
      <c r="F69" s="29"/>
      <c r="G69" s="29"/>
      <c r="H69" s="100"/>
      <c r="I69" s="29"/>
      <c r="J69" s="29"/>
      <c r="K69" s="29"/>
      <c r="L69" s="29"/>
      <c r="M69" s="29"/>
      <c r="N69" s="29"/>
      <c r="O69" s="30"/>
      <c r="P69" s="29"/>
    </row>
    <row r="70" spans="2:16">
      <c r="B70" s="101" t="s">
        <v>130</v>
      </c>
      <c r="C70" s="111" t="s">
        <v>160</v>
      </c>
      <c r="D70" s="328" t="s">
        <v>13</v>
      </c>
      <c r="E70" s="328" t="s">
        <v>14</v>
      </c>
      <c r="F70" s="328" t="s">
        <v>15</v>
      </c>
      <c r="G70" s="328" t="s">
        <v>132</v>
      </c>
      <c r="H70" s="328" t="s">
        <v>17</v>
      </c>
      <c r="I70" s="328" t="s">
        <v>18</v>
      </c>
      <c r="J70" s="328" t="s">
        <v>19</v>
      </c>
      <c r="K70" s="328" t="s">
        <v>20</v>
      </c>
      <c r="L70" s="328" t="s">
        <v>21</v>
      </c>
      <c r="M70" s="328" t="s">
        <v>22</v>
      </c>
      <c r="N70" s="328" t="s">
        <v>23</v>
      </c>
      <c r="O70" s="328" t="s">
        <v>24</v>
      </c>
      <c r="P70" s="103" t="s">
        <v>26</v>
      </c>
    </row>
    <row r="71" spans="2:16">
      <c r="B71" s="50">
        <v>1</v>
      </c>
      <c r="C71" s="50" t="s">
        <v>133</v>
      </c>
      <c r="D71" s="78" t="e">
        <f>P64</f>
        <v>#REF!</v>
      </c>
      <c r="E71" s="43" t="e">
        <f>D97</f>
        <v>#REF!</v>
      </c>
      <c r="F71" s="43" t="e">
        <f t="shared" ref="F71:O71" si="18">E97</f>
        <v>#REF!</v>
      </c>
      <c r="G71" s="43" t="e">
        <f t="shared" si="18"/>
        <v>#REF!</v>
      </c>
      <c r="H71" s="43" t="e">
        <f t="shared" si="18"/>
        <v>#REF!</v>
      </c>
      <c r="I71" s="43" t="e">
        <f t="shared" si="18"/>
        <v>#REF!</v>
      </c>
      <c r="J71" s="43" t="e">
        <f t="shared" si="18"/>
        <v>#REF!</v>
      </c>
      <c r="K71" s="43" t="e">
        <f t="shared" si="18"/>
        <v>#REF!</v>
      </c>
      <c r="L71" s="43" t="e">
        <f t="shared" si="18"/>
        <v>#REF!</v>
      </c>
      <c r="M71" s="43" t="e">
        <f t="shared" si="18"/>
        <v>#REF!</v>
      </c>
      <c r="N71" s="43" t="e">
        <f t="shared" si="18"/>
        <v>#REF!</v>
      </c>
      <c r="O71" s="43" t="e">
        <f t="shared" si="18"/>
        <v>#REF!</v>
      </c>
      <c r="P71" s="203" t="e">
        <f t="shared" ref="P71:P79" si="19">SUM(D71:O71)</f>
        <v>#REF!</v>
      </c>
    </row>
    <row r="72" spans="2:16">
      <c r="B72" s="50">
        <v>2</v>
      </c>
      <c r="C72" s="50" t="s">
        <v>134</v>
      </c>
      <c r="D72" s="204"/>
      <c r="E72" s="204">
        <v>900000</v>
      </c>
      <c r="F72" s="204"/>
      <c r="G72" s="204"/>
      <c r="H72" s="204"/>
      <c r="I72" s="204"/>
      <c r="J72" s="204"/>
      <c r="K72" s="204"/>
      <c r="L72" s="204"/>
      <c r="M72" s="204"/>
      <c r="N72" s="204"/>
      <c r="O72" s="205"/>
      <c r="P72" s="203">
        <f t="shared" si="19"/>
        <v>900000</v>
      </c>
    </row>
    <row r="73" spans="2:16">
      <c r="B73" s="50">
        <v>3</v>
      </c>
      <c r="C73" s="50" t="s">
        <v>135</v>
      </c>
      <c r="D73" s="43"/>
      <c r="E73" s="43"/>
      <c r="F73" s="43"/>
      <c r="G73" s="43"/>
      <c r="H73" s="43"/>
      <c r="I73" s="43">
        <v>1400000</v>
      </c>
      <c r="J73" s="43"/>
      <c r="K73" s="43"/>
      <c r="L73" s="43"/>
      <c r="M73" s="43"/>
      <c r="N73" s="43"/>
      <c r="O73" s="78">
        <v>500000</v>
      </c>
      <c r="P73" s="203">
        <f t="shared" si="19"/>
        <v>1900000</v>
      </c>
    </row>
    <row r="74" spans="2:16">
      <c r="B74" s="50">
        <v>4</v>
      </c>
      <c r="C74" s="50" t="s">
        <v>136</v>
      </c>
      <c r="D74" s="43">
        <v>15000</v>
      </c>
      <c r="E74" s="43">
        <v>22000</v>
      </c>
      <c r="F74" s="43">
        <v>22000</v>
      </c>
      <c r="G74" s="43">
        <v>22000</v>
      </c>
      <c r="H74" s="43">
        <v>22000</v>
      </c>
      <c r="I74" s="43">
        <v>11000</v>
      </c>
      <c r="J74" s="43">
        <v>11000</v>
      </c>
      <c r="K74" s="43">
        <v>11000</v>
      </c>
      <c r="L74" s="43">
        <v>11000</v>
      </c>
      <c r="M74" s="43">
        <v>11000</v>
      </c>
      <c r="N74" s="43">
        <v>11000</v>
      </c>
      <c r="O74" s="43">
        <v>11000</v>
      </c>
      <c r="P74" s="203">
        <f t="shared" si="19"/>
        <v>180000</v>
      </c>
    </row>
    <row r="75" spans="2:16">
      <c r="B75" s="50">
        <v>5</v>
      </c>
      <c r="C75" s="50" t="s">
        <v>137</v>
      </c>
      <c r="D75" s="204">
        <v>542771</v>
      </c>
      <c r="E75" s="204">
        <v>542771</v>
      </c>
      <c r="F75" s="204">
        <v>542771</v>
      </c>
      <c r="G75" s="204"/>
      <c r="H75" s="204"/>
      <c r="I75" s="204"/>
      <c r="J75" s="204"/>
      <c r="K75" s="204"/>
      <c r="L75" s="204"/>
      <c r="M75" s="204"/>
      <c r="N75" s="204"/>
      <c r="O75" s="104"/>
      <c r="P75" s="203">
        <f t="shared" si="19"/>
        <v>1628313</v>
      </c>
    </row>
    <row r="76" spans="2:16">
      <c r="B76" s="50">
        <v>6</v>
      </c>
      <c r="C76" s="50" t="s">
        <v>138</v>
      </c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  <c r="O76" s="104"/>
      <c r="P76" s="203">
        <f t="shared" si="19"/>
        <v>0</v>
      </c>
    </row>
    <row r="77" spans="2:16">
      <c r="B77" s="50">
        <v>7</v>
      </c>
      <c r="C77" s="50" t="s">
        <v>139</v>
      </c>
      <c r="D77" s="204"/>
      <c r="E77" s="204"/>
      <c r="F77" s="204"/>
      <c r="G77" s="204"/>
      <c r="H77" s="204"/>
      <c r="I77" s="204">
        <v>1139819</v>
      </c>
      <c r="J77" s="204"/>
      <c r="K77" s="204"/>
      <c r="L77" s="204"/>
      <c r="M77" s="204"/>
      <c r="N77" s="204"/>
      <c r="O77" s="104"/>
      <c r="P77" s="203">
        <f t="shared" si="19"/>
        <v>1139819</v>
      </c>
    </row>
    <row r="78" spans="2:16">
      <c r="B78" s="50">
        <v>8</v>
      </c>
      <c r="C78" s="50" t="s">
        <v>140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104"/>
      <c r="P78" s="203">
        <f t="shared" si="19"/>
        <v>0</v>
      </c>
    </row>
    <row r="79" spans="2:16">
      <c r="B79" s="50">
        <v>9</v>
      </c>
      <c r="C79" s="50" t="s">
        <v>141</v>
      </c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104"/>
      <c r="P79" s="203">
        <f t="shared" si="19"/>
        <v>0</v>
      </c>
    </row>
    <row r="80" spans="2:16">
      <c r="B80" s="77">
        <v>10</v>
      </c>
      <c r="C80" s="365" t="s">
        <v>142</v>
      </c>
      <c r="D80" s="206" t="e">
        <f>D71+D72-D73-D74-D75-D76+D77+D78+D79</f>
        <v>#REF!</v>
      </c>
      <c r="E80" s="206" t="e">
        <f t="shared" ref="E80:P80" si="20">E71+E72-E73-E74-E75-E76+E77+E78+E79</f>
        <v>#REF!</v>
      </c>
      <c r="F80" s="206" t="e">
        <f t="shared" si="20"/>
        <v>#REF!</v>
      </c>
      <c r="G80" s="206" t="e">
        <f t="shared" si="20"/>
        <v>#REF!</v>
      </c>
      <c r="H80" s="206" t="e">
        <f t="shared" si="20"/>
        <v>#REF!</v>
      </c>
      <c r="I80" s="206" t="e">
        <f t="shared" si="20"/>
        <v>#REF!</v>
      </c>
      <c r="J80" s="206" t="e">
        <f t="shared" si="20"/>
        <v>#REF!</v>
      </c>
      <c r="K80" s="206" t="e">
        <f t="shared" si="20"/>
        <v>#REF!</v>
      </c>
      <c r="L80" s="206" t="e">
        <f t="shared" si="20"/>
        <v>#REF!</v>
      </c>
      <c r="M80" s="206" t="e">
        <f t="shared" si="20"/>
        <v>#REF!</v>
      </c>
      <c r="N80" s="206" t="e">
        <f t="shared" si="20"/>
        <v>#REF!</v>
      </c>
      <c r="O80" s="206" t="e">
        <f t="shared" si="20"/>
        <v>#REF!</v>
      </c>
      <c r="P80" s="206" t="e">
        <f t="shared" si="20"/>
        <v>#REF!</v>
      </c>
    </row>
    <row r="81" spans="2:18">
      <c r="B81" s="50">
        <v>11</v>
      </c>
      <c r="C81" s="250" t="s">
        <v>143</v>
      </c>
      <c r="D81" s="257" t="e">
        <f>Prev_vanzari!D15*'Obiective de afacere'!D6+Prev_vanzari!D16*'Obiective de afacere'!E6+Prev_vanzari!D17*'Obiective de afacere'!F6+Prev_vanzari!D18*'Obiective de afacere'!#REF!+Prev_vanzari!D19*'Obiective de afacere'!H6</f>
        <v>#REF!</v>
      </c>
      <c r="E81" s="257" t="e">
        <f>Prev_vanzari!E15*'Obiective de afacere'!D6+Prev_vanzari!E16*'Obiective de afacere'!E6+Prev_vanzari!E17*'Obiective de afacere'!F6+Prev_vanzari!E18*'Obiective de afacere'!#REF!+Prev_vanzari!E19*'Obiective de afacere'!H6</f>
        <v>#REF!</v>
      </c>
      <c r="F81" s="257" t="e">
        <f>Prev_vanzari!F15*'Obiective de afacere'!D6+Prev_vanzari!F16*'Obiective de afacere'!E6+Prev_vanzari!F17*'Obiective de afacere'!F6+Prev_vanzari!F18*'Obiective de afacere'!#REF!+Prev_vanzari!F19*'Obiective de afacere'!H6</f>
        <v>#REF!</v>
      </c>
      <c r="G81" s="257" t="e">
        <f>Prev_vanzari!G15*'Obiective de afacere'!D6+Prev_vanzari!G16*'Obiective de afacere'!E6+Prev_vanzari!G17*'Obiective de afacere'!F6+Prev_vanzari!G18*'Obiective de afacere'!#REF!+Prev_vanzari!G19*'Obiective de afacere'!H6</f>
        <v>#REF!</v>
      </c>
      <c r="H81" s="257" t="e">
        <f>Prev_vanzari!H15*'Obiective de afacere'!D6+Prev_vanzari!H16*'Obiective de afacere'!E6+Prev_vanzari!H17*'Obiective de afacere'!F6+Prev_vanzari!H18*'Obiective de afacere'!#REF!+Prev_vanzari!H19*'Obiective de afacere'!H6</f>
        <v>#REF!</v>
      </c>
      <c r="I81" s="257" t="e">
        <f>Prev_vanzari!I15*'Obiective de afacere'!D6+Prev_vanzari!I16*'Obiective de afacere'!E6+Prev_vanzari!I17*'Obiective de afacere'!F6+Prev_vanzari!I18*'Obiective de afacere'!#REF!+Prev_vanzari!I19*'Obiective de afacere'!H6</f>
        <v>#REF!</v>
      </c>
      <c r="J81" s="257" t="e">
        <f>Prev_vanzari!J15*'Obiective de afacere'!D6+Prev_vanzari!J16*'Obiective de afacere'!E6+Prev_vanzari!J17*'Obiective de afacere'!F6+Prev_vanzari!J18*'Obiective de afacere'!#REF!+Prev_vanzari!J19*'Obiective de afacere'!H6</f>
        <v>#REF!</v>
      </c>
      <c r="K81" s="257" t="e">
        <f>Prev_vanzari!K15*'Obiective de afacere'!D6+Prev_vanzari!K16*'Obiective de afacere'!E6+Prev_vanzari!K17*'Obiective de afacere'!F6+Prev_vanzari!K18*'Obiective de afacere'!#REF!+Prev_vanzari!K19*'Obiective de afacere'!H6</f>
        <v>#REF!</v>
      </c>
      <c r="L81" s="257" t="e">
        <f>Prev_vanzari!L15*'Obiective de afacere'!D6+Prev_vanzari!L16*'Obiective de afacere'!E6+Prev_vanzari!L17*'Obiective de afacere'!F6+Prev_vanzari!L18*'Obiective de afacere'!#REF!+Prev_vanzari!L19*'Obiective de afacere'!H6</f>
        <v>#REF!</v>
      </c>
      <c r="M81" s="257" t="e">
        <f>Prev_vanzari!M15*'Obiective de afacere'!D6+Prev_vanzari!M16*'Obiective de afacere'!E6+Prev_vanzari!M17*'Obiective de afacere'!F6+Prev_vanzari!M18*'Obiective de afacere'!#REF!+Prev_vanzari!M19*'Obiective de afacere'!H6</f>
        <v>#REF!</v>
      </c>
      <c r="N81" s="257" t="e">
        <f>Prev_vanzari!N15*'Obiective de afacere'!D6+Prev_vanzari!N16*'Obiective de afacere'!E6+Prev_vanzari!N17*'Obiective de afacere'!F6+Prev_vanzari!N18*'Obiective de afacere'!#REF!+Prev_vanzari!N19*'Obiective de afacere'!H6</f>
        <v>#REF!</v>
      </c>
      <c r="O81" s="257" t="e">
        <f>Prev_vanzari!O15*'Obiective de afacere'!D6+Prev_vanzari!O16*'Obiective de afacere'!E6+Prev_vanzari!O17*'Obiective de afacere'!F6+Prev_vanzari!O18*'Obiective de afacere'!#REF!+Prev_vanzari!O19*'Obiective de afacere'!H6</f>
        <v>#REF!</v>
      </c>
      <c r="P81" s="247" t="e">
        <f t="shared" ref="P81:P92" si="21">SUM(D81:O81)</f>
        <v>#REF!</v>
      </c>
    </row>
    <row r="82" spans="2:18">
      <c r="B82" s="50">
        <v>12</v>
      </c>
      <c r="C82" s="250" t="s">
        <v>144</v>
      </c>
      <c r="D82" s="257">
        <f>Prev_vanzari!D15*'Costuri variabile '!D30+Prev_vanzari!D16*'Costuri variabile '!E30+Prev_vanzari!D17*'Costuri variabile '!F30+Prev_vanzari!D18*'Costuri variabile '!G30+Prev_vanzari!D19*'Costuri variabile '!H30</f>
        <v>340.13196000000005</v>
      </c>
      <c r="E82" s="257">
        <f>Prev_vanzari!E15*'Costuri variabile '!D30+Prev_vanzari!E16*'Costuri variabile '!E30+Prev_vanzari!E17*'Costuri variabile '!F30+Prev_vanzari!E18*'Costuri variabile '!G30+Prev_vanzari!E19*'Costuri variabile '!H30</f>
        <v>443.38266000000004</v>
      </c>
      <c r="F82" s="257">
        <f>Prev_vanzari!F15*'Costuri variabile '!D30+Prev_vanzari!F16*'Costuri variabile '!E30+Prev_vanzari!F17*'Costuri variabile '!F30+Prev_vanzari!F18*'Costuri variabile '!G30+Prev_vanzari!F19*'Costuri variabile '!H30</f>
        <v>545.39730000000009</v>
      </c>
      <c r="G82" s="257">
        <f>Prev_vanzari!G15*'Costuri variabile '!D30+Prev_vanzari!G16*'Costuri variabile '!E30+Prev_vanzari!G17*'Costuri variabile '!F30+Prev_vanzari!G18*'Costuri variabile '!G30+Prev_vanzari!G19*'Costuri variabile '!H30</f>
        <v>1180.0404000000001</v>
      </c>
      <c r="H82" s="257">
        <f>Prev_vanzari!H15*'Costuri variabile '!D30+Prev_vanzari!H16*'Costuri variabile '!E30+Prev_vanzari!H17*'Costuri variabile '!F30+Prev_vanzari!H18*'Costuri variabile '!G30+Prev_vanzari!H19*'Costuri variabile '!H30</f>
        <v>1636.8382799999999</v>
      </c>
      <c r="I82" s="257">
        <f>Prev_vanzari!I15*'Costuri variabile '!D30+Prev_vanzari!I16*'Costuri variabile '!E30+Prev_vanzari!I17*'Costuri variabile '!F30+Prev_vanzari!I18*'Costuri variabile '!G30+Prev_vanzari!I19*'Costuri variabile '!H30</f>
        <v>1634.8311000000003</v>
      </c>
      <c r="J82" s="257">
        <f>Prev_vanzari!J15*'Costuri variabile '!D30+Prev_vanzari!J16*'Costuri variabile '!E30+Prev_vanzari!J17*'Costuri variabile '!F30+Prev_vanzari!J18*'Costuri variabile '!G30+Prev_vanzari!J19*'Costuri variabile '!H30</f>
        <v>1621.3818600000004</v>
      </c>
      <c r="K82" s="257">
        <f>Prev_vanzari!K15*'Costuri variabile '!D30+Prev_vanzari!K16*'Costuri variabile '!E30+Prev_vanzari!K17*'Costuri variabile '!F30+Prev_vanzari!K18*'Costuri variabile '!G30+Prev_vanzari!K19*'Costuri variabile '!H30</f>
        <v>1922.6856600000006</v>
      </c>
      <c r="L82" s="257">
        <f>Prev_vanzari!L15*'Costuri variabile '!D30+Prev_vanzari!L16*'Costuri variabile '!E30+Prev_vanzari!L17*'Costuri variabile '!F30+Prev_vanzari!L18*'Costuri variabile '!G30+Prev_vanzari!L19*'Costuri variabile '!H30</f>
        <v>2836.6443000000004</v>
      </c>
      <c r="M82" s="257">
        <f>Prev_vanzari!M15*'Costuri variabile '!D30+Prev_vanzari!M16*'Costuri variabile '!E30+Prev_vanzari!M17*'Costuri variabile '!F30+Prev_vanzari!M18*'Costuri variabile '!G30+Prev_vanzari!M19*'Costuri variabile '!H30</f>
        <v>2908.0182600000007</v>
      </c>
      <c r="N82" s="257">
        <f>Prev_vanzari!N15*'Costuri variabile '!D30+Prev_vanzari!N16*'Costuri variabile '!E30+Prev_vanzari!N17*'Costuri variabile '!F30+Prev_vanzari!N18*'Costuri variabile '!G30+Prev_vanzari!N19*'Costuri variabile '!H30</f>
        <v>1309.2143400000002</v>
      </c>
      <c r="O82" s="257">
        <f>Prev_vanzari!O15*'Costuri variabile '!D30+Prev_vanzari!O16*'Costuri variabile '!E30+Prev_vanzari!O17*'Costuri variabile '!F30+Prev_vanzari!O18*'Costuri variabile '!G30+Prev_vanzari!O19*'Costuri variabile '!H30</f>
        <v>486.31590000000006</v>
      </c>
      <c r="P82" s="247">
        <f t="shared" si="21"/>
        <v>16864.882020000005</v>
      </c>
      <c r="R82" s="132"/>
    </row>
    <row r="83" spans="2:18">
      <c r="B83" s="50">
        <v>13</v>
      </c>
      <c r="C83" s="250" t="s">
        <v>145</v>
      </c>
      <c r="D83" s="257" t="e">
        <f>D81*0.001</f>
        <v>#REF!</v>
      </c>
      <c r="E83" s="257" t="e">
        <f t="shared" ref="E83:O83" si="22">E81*0.001</f>
        <v>#REF!</v>
      </c>
      <c r="F83" s="257" t="e">
        <f t="shared" si="22"/>
        <v>#REF!</v>
      </c>
      <c r="G83" s="257" t="e">
        <f t="shared" si="22"/>
        <v>#REF!</v>
      </c>
      <c r="H83" s="257" t="e">
        <f t="shared" si="22"/>
        <v>#REF!</v>
      </c>
      <c r="I83" s="257" t="e">
        <f t="shared" si="22"/>
        <v>#REF!</v>
      </c>
      <c r="J83" s="257" t="e">
        <f t="shared" si="22"/>
        <v>#REF!</v>
      </c>
      <c r="K83" s="257" t="e">
        <f t="shared" si="22"/>
        <v>#REF!</v>
      </c>
      <c r="L83" s="257" t="e">
        <f t="shared" si="22"/>
        <v>#REF!</v>
      </c>
      <c r="M83" s="257" t="e">
        <f t="shared" si="22"/>
        <v>#REF!</v>
      </c>
      <c r="N83" s="257" t="e">
        <f t="shared" si="22"/>
        <v>#REF!</v>
      </c>
      <c r="O83" s="257" t="e">
        <f t="shared" si="22"/>
        <v>#REF!</v>
      </c>
      <c r="P83" s="247" t="e">
        <f t="shared" si="21"/>
        <v>#REF!</v>
      </c>
    </row>
    <row r="84" spans="2:18">
      <c r="B84" s="50">
        <v>14</v>
      </c>
      <c r="C84" s="250" t="s">
        <v>146</v>
      </c>
      <c r="D84" s="257">
        <f>Prev_vanzari!D15*'Costuri variabile '!D31+Prev_vanzari!D16*'Costuri variabile '!E31+Prev_vanzari!D17*'Costuri variabile '!F31+Prev_vanzari!D18*'Costuri variabile '!G31+Prev_vanzari!D19*'Costuri variabile '!H31</f>
        <v>498.4383600000001</v>
      </c>
      <c r="E84" s="257">
        <f>Prev_vanzari!E15*'Costuri variabile '!D31+Prev_vanzari!E16*'Costuri variabile '!E31+Prev_vanzari!E17*'Costuri variabile '!F31+Prev_vanzari!E18*'Costuri variabile '!G31+Prev_vanzari!E19*'Costuri variabile '!H31</f>
        <v>470.63268000000005</v>
      </c>
      <c r="F84" s="257">
        <f>Prev_vanzari!F15*'Costuri variabile '!D31+Prev_vanzari!F16*'Costuri variabile '!E31+Prev_vanzari!F17*'Costuri variabile '!F31+Prev_vanzari!F18*'Costuri variabile '!G31+Prev_vanzari!F19*'Costuri variabile '!H31</f>
        <v>568.83708000000001</v>
      </c>
      <c r="G84" s="257">
        <f>Prev_vanzari!G15*'Costuri variabile '!D31+Prev_vanzari!G16*'Costuri variabile '!E31+Prev_vanzari!G17*'Costuri variabile '!F31+Prev_vanzari!G18*'Costuri variabile '!G31+Prev_vanzari!G19*'Costuri variabile '!H31</f>
        <v>1036.7708400000001</v>
      </c>
      <c r="H84" s="257">
        <f>Prev_vanzari!H15*'Costuri variabile '!D31+Prev_vanzari!H16*'Costuri variabile '!E31+Prev_vanzari!H17*'Costuri variabile '!F31+Prev_vanzari!H18*'Costuri variabile '!G31+Prev_vanzari!H19*'Costuri variabile '!H31</f>
        <v>2091.1640400000001</v>
      </c>
      <c r="I84" s="257">
        <f>Prev_vanzari!I15*'Costuri variabile '!D31+Prev_vanzari!I16*'Costuri variabile '!E31+Prev_vanzari!I17*'Costuri variabile '!F31+Prev_vanzari!I18*'Costuri variabile '!G31+Prev_vanzari!I19*'Costuri variabile '!H31</f>
        <v>2354.5015200000007</v>
      </c>
      <c r="J84" s="257">
        <f>Prev_vanzari!J15*'Costuri variabile '!D31+Prev_vanzari!J16*'Costuri variabile '!E31+Prev_vanzari!J17*'Costuri variabile '!F31+Prev_vanzari!J18*'Costuri variabile '!G31+Prev_vanzari!J19*'Costuri variabile '!H31</f>
        <v>1994.5472400000003</v>
      </c>
      <c r="K84" s="257">
        <f>Prev_vanzari!K15*'Costuri variabile '!D31+Prev_vanzari!K16*'Costuri variabile '!E31+Prev_vanzari!K17*'Costuri variabile '!F31+Prev_vanzari!K18*'Costuri variabile '!G31+Prev_vanzari!K19*'Costuri variabile '!H31</f>
        <v>1981.4382000000001</v>
      </c>
      <c r="L84" s="257">
        <f>Prev_vanzari!L15*'Costuri variabile '!D31+Prev_vanzari!L16*'Costuri variabile '!E31+Prev_vanzari!L17*'Costuri variabile '!F31+Prev_vanzari!L18*'Costuri variabile '!G31+Prev_vanzari!L19*'Costuri variabile '!H31</f>
        <v>2758.5797400000006</v>
      </c>
      <c r="M84" s="257">
        <f>Prev_vanzari!M15*'Costuri variabile '!D31+Prev_vanzari!M16*'Costuri variabile '!E31+Prev_vanzari!M17*'Costuri variabile '!F31+Prev_vanzari!M18*'Costuri variabile '!G31+Prev_vanzari!M19*'Costuri variabile '!H31</f>
        <v>2799.6872400000007</v>
      </c>
      <c r="N84" s="257">
        <f>Prev_vanzari!N15*'Costuri variabile '!D31+Prev_vanzari!N16*'Costuri variabile '!E31+Prev_vanzari!N17*'Costuri variabile '!F31+Prev_vanzari!N18*'Costuri variabile '!G31+Prev_vanzari!N19*'Costuri variabile '!H31</f>
        <v>1007.8425000000001</v>
      </c>
      <c r="O84" s="257">
        <f>Prev_vanzari!O15*'Costuri variabile '!D31+Prev_vanzari!O16*'Costuri variabile '!E31+Prev_vanzari!O17*'Costuri variabile '!F31+Prev_vanzari!O18*'Costuri variabile '!G31+Prev_vanzari!O19*'Costuri variabile '!H31</f>
        <v>231.24528000000001</v>
      </c>
      <c r="P84" s="248">
        <f t="shared" si="21"/>
        <v>17793.684720000001</v>
      </c>
      <c r="R84" s="132"/>
    </row>
    <row r="85" spans="2:18">
      <c r="B85" s="50">
        <v>15</v>
      </c>
      <c r="C85" s="250" t="s">
        <v>147</v>
      </c>
      <c r="D85" s="257">
        <f>randament!F43/12</f>
        <v>74296.123333333337</v>
      </c>
      <c r="E85" s="257">
        <f t="shared" ref="E85:O88" si="23">D85</f>
        <v>74296.123333333337</v>
      </c>
      <c r="F85" s="257">
        <f t="shared" si="23"/>
        <v>74296.123333333337</v>
      </c>
      <c r="G85" s="257">
        <f t="shared" si="23"/>
        <v>74296.123333333337</v>
      </c>
      <c r="H85" s="257">
        <f t="shared" si="23"/>
        <v>74296.123333333337</v>
      </c>
      <c r="I85" s="257">
        <f t="shared" si="23"/>
        <v>74296.123333333337</v>
      </c>
      <c r="J85" s="257">
        <f t="shared" si="23"/>
        <v>74296.123333333337</v>
      </c>
      <c r="K85" s="257">
        <f t="shared" si="23"/>
        <v>74296.123333333337</v>
      </c>
      <c r="L85" s="257">
        <f t="shared" si="23"/>
        <v>74296.123333333337</v>
      </c>
      <c r="M85" s="257">
        <f t="shared" si="23"/>
        <v>74296.123333333337</v>
      </c>
      <c r="N85" s="257">
        <f t="shared" si="23"/>
        <v>74296.123333333337</v>
      </c>
      <c r="O85" s="257">
        <f t="shared" si="23"/>
        <v>74296.123333333337</v>
      </c>
      <c r="P85" s="203">
        <f t="shared" si="21"/>
        <v>891553.47999999986</v>
      </c>
    </row>
    <row r="86" spans="2:18">
      <c r="B86" s="50">
        <v>16</v>
      </c>
      <c r="C86" s="250" t="s">
        <v>148</v>
      </c>
      <c r="D86" s="257" t="e">
        <f>randament!#REF!/12</f>
        <v>#REF!</v>
      </c>
      <c r="E86" s="257" t="e">
        <f t="shared" si="23"/>
        <v>#REF!</v>
      </c>
      <c r="F86" s="257" t="e">
        <f t="shared" si="23"/>
        <v>#REF!</v>
      </c>
      <c r="G86" s="257" t="e">
        <f t="shared" si="23"/>
        <v>#REF!</v>
      </c>
      <c r="H86" s="257" t="e">
        <f t="shared" si="23"/>
        <v>#REF!</v>
      </c>
      <c r="I86" s="257" t="e">
        <f t="shared" si="23"/>
        <v>#REF!</v>
      </c>
      <c r="J86" s="257" t="e">
        <f t="shared" si="23"/>
        <v>#REF!</v>
      </c>
      <c r="K86" s="257" t="e">
        <f t="shared" si="23"/>
        <v>#REF!</v>
      </c>
      <c r="L86" s="257" t="e">
        <f t="shared" si="23"/>
        <v>#REF!</v>
      </c>
      <c r="M86" s="257" t="e">
        <f t="shared" si="23"/>
        <v>#REF!</v>
      </c>
      <c r="N86" s="257" t="e">
        <f t="shared" si="23"/>
        <v>#REF!</v>
      </c>
      <c r="O86" s="257" t="e">
        <f t="shared" si="23"/>
        <v>#REF!</v>
      </c>
      <c r="P86" s="203" t="e">
        <f t="shared" si="21"/>
        <v>#REF!</v>
      </c>
    </row>
    <row r="87" spans="2:18">
      <c r="B87" s="50">
        <v>17</v>
      </c>
      <c r="C87" s="250" t="s">
        <v>149</v>
      </c>
      <c r="D87" s="257">
        <f>randament!F44/12</f>
        <v>28269.73166666667</v>
      </c>
      <c r="E87" s="257">
        <f t="shared" si="23"/>
        <v>28269.73166666667</v>
      </c>
      <c r="F87" s="257">
        <f t="shared" si="23"/>
        <v>28269.73166666667</v>
      </c>
      <c r="G87" s="257">
        <f t="shared" si="23"/>
        <v>28269.73166666667</v>
      </c>
      <c r="H87" s="257">
        <f t="shared" si="23"/>
        <v>28269.73166666667</v>
      </c>
      <c r="I87" s="257">
        <f t="shared" si="23"/>
        <v>28269.73166666667</v>
      </c>
      <c r="J87" s="257">
        <f t="shared" si="23"/>
        <v>28269.73166666667</v>
      </c>
      <c r="K87" s="257">
        <f t="shared" si="23"/>
        <v>28269.73166666667</v>
      </c>
      <c r="L87" s="257">
        <f t="shared" si="23"/>
        <v>28269.73166666667</v>
      </c>
      <c r="M87" s="257">
        <f t="shared" si="23"/>
        <v>28269.73166666667</v>
      </c>
      <c r="N87" s="257">
        <f t="shared" si="23"/>
        <v>28269.73166666667</v>
      </c>
      <c r="O87" s="257">
        <f t="shared" si="23"/>
        <v>28269.73166666667</v>
      </c>
      <c r="P87" s="203">
        <f t="shared" si="21"/>
        <v>339236.78</v>
      </c>
    </row>
    <row r="88" spans="2:18">
      <c r="B88" s="50">
        <v>18</v>
      </c>
      <c r="C88" s="250" t="s">
        <v>150</v>
      </c>
      <c r="D88" s="257" t="e">
        <f>randament!#REF!/12</f>
        <v>#REF!</v>
      </c>
      <c r="E88" s="257" t="e">
        <f t="shared" si="23"/>
        <v>#REF!</v>
      </c>
      <c r="F88" s="257" t="e">
        <f t="shared" si="23"/>
        <v>#REF!</v>
      </c>
      <c r="G88" s="257" t="e">
        <f t="shared" si="23"/>
        <v>#REF!</v>
      </c>
      <c r="H88" s="257" t="e">
        <f t="shared" si="23"/>
        <v>#REF!</v>
      </c>
      <c r="I88" s="257" t="e">
        <f t="shared" si="23"/>
        <v>#REF!</v>
      </c>
      <c r="J88" s="257" t="e">
        <f t="shared" si="23"/>
        <v>#REF!</v>
      </c>
      <c r="K88" s="257" t="e">
        <f t="shared" si="23"/>
        <v>#REF!</v>
      </c>
      <c r="L88" s="257" t="e">
        <f t="shared" si="23"/>
        <v>#REF!</v>
      </c>
      <c r="M88" s="257" t="e">
        <f t="shared" si="23"/>
        <v>#REF!</v>
      </c>
      <c r="N88" s="257" t="e">
        <f t="shared" si="23"/>
        <v>#REF!</v>
      </c>
      <c r="O88" s="257" t="e">
        <f t="shared" si="23"/>
        <v>#REF!</v>
      </c>
      <c r="P88" s="203" t="e">
        <f t="shared" si="21"/>
        <v>#REF!</v>
      </c>
    </row>
    <row r="89" spans="2:18">
      <c r="B89" s="50">
        <v>19</v>
      </c>
      <c r="C89" s="50" t="s">
        <v>151</v>
      </c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43"/>
      <c r="O89" s="43"/>
      <c r="P89" s="203">
        <f t="shared" si="21"/>
        <v>0</v>
      </c>
    </row>
    <row r="90" spans="2:18">
      <c r="B90" s="50">
        <v>20</v>
      </c>
      <c r="C90" s="50" t="s">
        <v>152</v>
      </c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43"/>
      <c r="P90" s="203">
        <f t="shared" si="21"/>
        <v>0</v>
      </c>
    </row>
    <row r="91" spans="2:18">
      <c r="B91" s="50">
        <v>21</v>
      </c>
      <c r="C91" s="50" t="s">
        <v>153</v>
      </c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03"/>
      <c r="P91" s="203">
        <f t="shared" si="21"/>
        <v>0</v>
      </c>
    </row>
    <row r="92" spans="2:18">
      <c r="B92" s="50">
        <v>22</v>
      </c>
      <c r="C92" s="50" t="s">
        <v>154</v>
      </c>
      <c r="D92" s="203"/>
      <c r="E92" s="203"/>
      <c r="F92" s="203"/>
      <c r="G92" s="203"/>
      <c r="H92" s="203"/>
      <c r="I92" s="203"/>
      <c r="J92" s="203"/>
      <c r="K92" s="203"/>
      <c r="L92" s="203"/>
      <c r="M92" s="203"/>
      <c r="N92" s="43"/>
      <c r="O92" s="203"/>
      <c r="P92" s="203">
        <f t="shared" si="21"/>
        <v>0</v>
      </c>
    </row>
    <row r="93" spans="2:18" s="1" customFormat="1">
      <c r="B93" s="87">
        <v>23</v>
      </c>
      <c r="C93" s="50" t="s">
        <v>155</v>
      </c>
      <c r="D93" s="206" t="e">
        <f>D81-D82-D83-D84-D85-D86-D87-D88-D89+D90-D91-D92</f>
        <v>#REF!</v>
      </c>
      <c r="E93" s="206" t="e">
        <f t="shared" ref="E93:P93" si="24">E81-E82-E83-E84-E85-E86-E87-E88-E89+E90-E91-E92</f>
        <v>#REF!</v>
      </c>
      <c r="F93" s="206" t="e">
        <f t="shared" si="24"/>
        <v>#REF!</v>
      </c>
      <c r="G93" s="206" t="e">
        <f t="shared" si="24"/>
        <v>#REF!</v>
      </c>
      <c r="H93" s="206" t="e">
        <f t="shared" si="24"/>
        <v>#REF!</v>
      </c>
      <c r="I93" s="206" t="e">
        <f t="shared" si="24"/>
        <v>#REF!</v>
      </c>
      <c r="J93" s="206" t="e">
        <f t="shared" si="24"/>
        <v>#REF!</v>
      </c>
      <c r="K93" s="206" t="e">
        <f t="shared" si="24"/>
        <v>#REF!</v>
      </c>
      <c r="L93" s="206" t="e">
        <f t="shared" si="24"/>
        <v>#REF!</v>
      </c>
      <c r="M93" s="206" t="e">
        <f t="shared" si="24"/>
        <v>#REF!</v>
      </c>
      <c r="N93" s="206" t="e">
        <f t="shared" si="24"/>
        <v>#REF!</v>
      </c>
      <c r="O93" s="206" t="e">
        <f t="shared" si="24"/>
        <v>#REF!</v>
      </c>
      <c r="P93" s="206" t="e">
        <f t="shared" si="24"/>
        <v>#REF!</v>
      </c>
      <c r="Q93" s="26"/>
    </row>
    <row r="94" spans="2:18">
      <c r="B94" s="50">
        <v>24</v>
      </c>
      <c r="C94" s="50" t="s">
        <v>161</v>
      </c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203"/>
    </row>
    <row r="95" spans="2:18" s="1" customFormat="1">
      <c r="B95" s="87">
        <v>25</v>
      </c>
      <c r="C95" s="50" t="s">
        <v>157</v>
      </c>
      <c r="D95" s="206" t="e">
        <f t="shared" ref="D95:P95" si="25">D80+D93-D94</f>
        <v>#REF!</v>
      </c>
      <c r="E95" s="206" t="e">
        <f t="shared" si="25"/>
        <v>#REF!</v>
      </c>
      <c r="F95" s="206" t="e">
        <f t="shared" si="25"/>
        <v>#REF!</v>
      </c>
      <c r="G95" s="206" t="e">
        <f t="shared" si="25"/>
        <v>#REF!</v>
      </c>
      <c r="H95" s="206" t="e">
        <f t="shared" si="25"/>
        <v>#REF!</v>
      </c>
      <c r="I95" s="206" t="e">
        <f t="shared" si="25"/>
        <v>#REF!</v>
      </c>
      <c r="J95" s="206" t="e">
        <f t="shared" si="25"/>
        <v>#REF!</v>
      </c>
      <c r="K95" s="206" t="e">
        <f t="shared" si="25"/>
        <v>#REF!</v>
      </c>
      <c r="L95" s="206" t="e">
        <f t="shared" si="25"/>
        <v>#REF!</v>
      </c>
      <c r="M95" s="206" t="e">
        <f t="shared" si="25"/>
        <v>#REF!</v>
      </c>
      <c r="N95" s="206" t="e">
        <f t="shared" si="25"/>
        <v>#REF!</v>
      </c>
      <c r="O95" s="206" t="e">
        <f t="shared" si="25"/>
        <v>#REF!</v>
      </c>
      <c r="P95" s="206" t="e">
        <f t="shared" si="25"/>
        <v>#REF!</v>
      </c>
      <c r="Q95" s="26"/>
    </row>
    <row r="96" spans="2:18">
      <c r="B96" s="44"/>
      <c r="C96" s="44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203"/>
    </row>
    <row r="97" spans="2:16">
      <c r="B97" s="44"/>
      <c r="C97" s="44" t="s">
        <v>158</v>
      </c>
      <c r="D97" s="43" t="e">
        <f>D95</f>
        <v>#REF!</v>
      </c>
      <c r="E97" s="43" t="e">
        <f t="shared" ref="E97:O97" si="26">E95</f>
        <v>#REF!</v>
      </c>
      <c r="F97" s="43" t="e">
        <f t="shared" si="26"/>
        <v>#REF!</v>
      </c>
      <c r="G97" s="43" t="e">
        <f t="shared" si="26"/>
        <v>#REF!</v>
      </c>
      <c r="H97" s="43" t="e">
        <f t="shared" si="26"/>
        <v>#REF!</v>
      </c>
      <c r="I97" s="43" t="e">
        <f t="shared" si="26"/>
        <v>#REF!</v>
      </c>
      <c r="J97" s="43" t="e">
        <f t="shared" si="26"/>
        <v>#REF!</v>
      </c>
      <c r="K97" s="43" t="e">
        <f t="shared" si="26"/>
        <v>#REF!</v>
      </c>
      <c r="L97" s="43" t="e">
        <f t="shared" si="26"/>
        <v>#REF!</v>
      </c>
      <c r="M97" s="43" t="e">
        <f t="shared" si="26"/>
        <v>#REF!</v>
      </c>
      <c r="N97" s="43" t="e">
        <f t="shared" si="26"/>
        <v>#REF!</v>
      </c>
      <c r="O97" s="43" t="e">
        <f t="shared" si="26"/>
        <v>#REF!</v>
      </c>
      <c r="P97" s="203"/>
    </row>
    <row r="101" spans="2:16" ht="15">
      <c r="B101" s="340" t="s">
        <v>159</v>
      </c>
      <c r="C101" s="345"/>
      <c r="D101" s="29"/>
      <c r="E101" s="29"/>
      <c r="F101" s="29"/>
      <c r="G101" s="29"/>
      <c r="H101" s="100"/>
      <c r="I101" s="29"/>
      <c r="J101" s="29"/>
      <c r="K101" s="29"/>
      <c r="L101" s="29"/>
      <c r="M101" s="29"/>
      <c r="N101" s="29"/>
      <c r="O101" s="30"/>
      <c r="P101" s="29"/>
    </row>
    <row r="102" spans="2:16">
      <c r="B102" s="101" t="s">
        <v>130</v>
      </c>
      <c r="C102" s="111" t="s">
        <v>160</v>
      </c>
      <c r="D102" s="328" t="s">
        <v>13</v>
      </c>
      <c r="E102" s="328" t="s">
        <v>14</v>
      </c>
      <c r="F102" s="328" t="s">
        <v>15</v>
      </c>
      <c r="G102" s="328" t="s">
        <v>132</v>
      </c>
      <c r="H102" s="328" t="s">
        <v>17</v>
      </c>
      <c r="I102" s="328" t="s">
        <v>18</v>
      </c>
      <c r="J102" s="328" t="s">
        <v>19</v>
      </c>
      <c r="K102" s="328" t="s">
        <v>20</v>
      </c>
      <c r="L102" s="328" t="s">
        <v>21</v>
      </c>
      <c r="M102" s="328" t="s">
        <v>22</v>
      </c>
      <c r="N102" s="328" t="s">
        <v>23</v>
      </c>
      <c r="O102" s="328" t="s">
        <v>24</v>
      </c>
      <c r="P102" s="103" t="s">
        <v>26</v>
      </c>
    </row>
    <row r="103" spans="2:16">
      <c r="B103" s="50">
        <v>1</v>
      </c>
      <c r="C103" s="341" t="s">
        <v>133</v>
      </c>
      <c r="D103" s="78" t="e">
        <f>O97</f>
        <v>#REF!</v>
      </c>
      <c r="E103" s="43" t="e">
        <f>D129</f>
        <v>#REF!</v>
      </c>
      <c r="F103" s="43" t="e">
        <f>E129</f>
        <v>#REF!</v>
      </c>
      <c r="G103" s="43" t="e">
        <f t="shared" ref="G103:O103" si="27">F129</f>
        <v>#REF!</v>
      </c>
      <c r="H103" s="43" t="e">
        <f t="shared" si="27"/>
        <v>#REF!</v>
      </c>
      <c r="I103" s="43" t="e">
        <f t="shared" si="27"/>
        <v>#REF!</v>
      </c>
      <c r="J103" s="43" t="e">
        <f t="shared" si="27"/>
        <v>#REF!</v>
      </c>
      <c r="K103" s="43" t="e">
        <f t="shared" si="27"/>
        <v>#REF!</v>
      </c>
      <c r="L103" s="43" t="e">
        <f t="shared" si="27"/>
        <v>#REF!</v>
      </c>
      <c r="M103" s="43" t="e">
        <f t="shared" si="27"/>
        <v>#REF!</v>
      </c>
      <c r="N103" s="43" t="e">
        <f t="shared" si="27"/>
        <v>#REF!</v>
      </c>
      <c r="O103" s="43" t="e">
        <f t="shared" si="27"/>
        <v>#REF!</v>
      </c>
      <c r="P103" s="203" t="e">
        <f t="shared" ref="P103:P111" si="28">SUM(D103:O103)</f>
        <v>#REF!</v>
      </c>
    </row>
    <row r="104" spans="2:16">
      <c r="B104" s="50">
        <v>2</v>
      </c>
      <c r="C104" s="341" t="s">
        <v>134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>
        <v>0</v>
      </c>
      <c r="N104" s="204"/>
      <c r="O104" s="205"/>
      <c r="P104" s="203">
        <f t="shared" si="28"/>
        <v>0</v>
      </c>
    </row>
    <row r="105" spans="2:16">
      <c r="B105" s="50">
        <v>3</v>
      </c>
      <c r="C105" s="341" t="s">
        <v>135</v>
      </c>
      <c r="D105" s="43"/>
      <c r="E105" s="43"/>
      <c r="F105" s="43"/>
      <c r="G105" s="43">
        <v>450000</v>
      </c>
      <c r="H105" s="43"/>
      <c r="I105" s="43"/>
      <c r="J105" s="43"/>
      <c r="K105" s="43"/>
      <c r="L105" s="43"/>
      <c r="M105" s="43">
        <v>550000</v>
      </c>
      <c r="N105" s="43"/>
      <c r="O105" s="78"/>
      <c r="P105" s="203">
        <f t="shared" si="28"/>
        <v>1000000</v>
      </c>
    </row>
    <row r="106" spans="2:16">
      <c r="B106" s="50">
        <v>4</v>
      </c>
      <c r="C106" s="341" t="s">
        <v>136</v>
      </c>
      <c r="D106" s="43">
        <v>7500</v>
      </c>
      <c r="E106" s="43">
        <v>7500</v>
      </c>
      <c r="F106" s="43">
        <v>7500</v>
      </c>
      <c r="G106" s="43">
        <v>7500</v>
      </c>
      <c r="H106" s="43">
        <v>3500</v>
      </c>
      <c r="I106" s="43">
        <v>3500</v>
      </c>
      <c r="J106" s="43">
        <v>3500</v>
      </c>
      <c r="K106" s="43">
        <v>3500</v>
      </c>
      <c r="L106" s="43">
        <v>3500</v>
      </c>
      <c r="M106" s="43">
        <v>3500</v>
      </c>
      <c r="N106" s="43"/>
      <c r="O106" s="43"/>
      <c r="P106" s="203">
        <f t="shared" si="28"/>
        <v>51000</v>
      </c>
    </row>
    <row r="107" spans="2:16">
      <c r="B107" s="50">
        <v>5</v>
      </c>
      <c r="C107" s="341" t="s">
        <v>137</v>
      </c>
      <c r="D107" s="204">
        <v>0</v>
      </c>
      <c r="E107" s="204"/>
      <c r="F107" s="204">
        <v>0</v>
      </c>
      <c r="G107" s="204">
        <v>0</v>
      </c>
      <c r="H107" s="204">
        <v>0</v>
      </c>
      <c r="I107" s="204">
        <v>0</v>
      </c>
      <c r="J107" s="204">
        <v>0</v>
      </c>
      <c r="K107" s="204">
        <v>0</v>
      </c>
      <c r="L107" s="204">
        <v>0</v>
      </c>
      <c r="M107" s="204">
        <v>0</v>
      </c>
      <c r="N107" s="204">
        <v>0</v>
      </c>
      <c r="O107" s="204">
        <v>0</v>
      </c>
      <c r="P107" s="203">
        <f t="shared" si="28"/>
        <v>0</v>
      </c>
    </row>
    <row r="108" spans="2:16">
      <c r="B108" s="50">
        <v>6</v>
      </c>
      <c r="C108" s="341" t="s">
        <v>138</v>
      </c>
      <c r="D108" s="204"/>
      <c r="E108" s="204"/>
      <c r="F108" s="204"/>
      <c r="G108" s="204"/>
      <c r="H108" s="204"/>
      <c r="I108" s="204"/>
      <c r="J108" s="204"/>
      <c r="K108" s="204"/>
      <c r="L108" s="204"/>
      <c r="M108" s="204"/>
      <c r="N108" s="204"/>
      <c r="O108" s="104"/>
      <c r="P108" s="203">
        <f t="shared" si="28"/>
        <v>0</v>
      </c>
    </row>
    <row r="109" spans="2:16">
      <c r="B109" s="50">
        <v>7</v>
      </c>
      <c r="C109" s="341" t="s">
        <v>139</v>
      </c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104"/>
      <c r="P109" s="203">
        <f t="shared" si="28"/>
        <v>0</v>
      </c>
    </row>
    <row r="110" spans="2:16">
      <c r="B110" s="50">
        <v>8</v>
      </c>
      <c r="C110" s="341" t="s">
        <v>140</v>
      </c>
      <c r="D110" s="204"/>
      <c r="E110" s="204"/>
      <c r="F110" s="204"/>
      <c r="G110" s="204"/>
      <c r="H110" s="204"/>
      <c r="I110" s="204"/>
      <c r="J110" s="204"/>
      <c r="K110" s="204"/>
      <c r="L110" s="204"/>
      <c r="M110" s="204"/>
      <c r="N110" s="204"/>
      <c r="O110" s="104"/>
      <c r="P110" s="203">
        <f t="shared" si="28"/>
        <v>0</v>
      </c>
    </row>
    <row r="111" spans="2:16">
      <c r="B111" s="50">
        <v>9</v>
      </c>
      <c r="C111" s="341" t="s">
        <v>141</v>
      </c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104"/>
      <c r="P111" s="203">
        <f t="shared" si="28"/>
        <v>0</v>
      </c>
    </row>
    <row r="112" spans="2:16">
      <c r="B112" s="77">
        <v>10</v>
      </c>
      <c r="C112" s="346" t="s">
        <v>142</v>
      </c>
      <c r="D112" s="206" t="e">
        <f>D103+D104-D105-D106-D107-D108+D109+D110+D111</f>
        <v>#REF!</v>
      </c>
      <c r="E112" s="206" t="e">
        <f t="shared" ref="E112:P112" si="29">E103+E104-E105-E106-E107-E108+E109+E110+E111</f>
        <v>#REF!</v>
      </c>
      <c r="F112" s="206" t="e">
        <f t="shared" si="29"/>
        <v>#REF!</v>
      </c>
      <c r="G112" s="206" t="e">
        <f t="shared" si="29"/>
        <v>#REF!</v>
      </c>
      <c r="H112" s="206" t="e">
        <f t="shared" si="29"/>
        <v>#REF!</v>
      </c>
      <c r="I112" s="206" t="e">
        <f t="shared" si="29"/>
        <v>#REF!</v>
      </c>
      <c r="J112" s="206" t="e">
        <f t="shared" si="29"/>
        <v>#REF!</v>
      </c>
      <c r="K112" s="206" t="e">
        <f t="shared" si="29"/>
        <v>#REF!</v>
      </c>
      <c r="L112" s="206" t="e">
        <f t="shared" si="29"/>
        <v>#REF!</v>
      </c>
      <c r="M112" s="206" t="e">
        <f t="shared" si="29"/>
        <v>#REF!</v>
      </c>
      <c r="N112" s="206" t="e">
        <f t="shared" si="29"/>
        <v>#REF!</v>
      </c>
      <c r="O112" s="206" t="e">
        <f t="shared" si="29"/>
        <v>#REF!</v>
      </c>
      <c r="P112" s="206" t="e">
        <f t="shared" si="29"/>
        <v>#REF!</v>
      </c>
    </row>
    <row r="113" spans="2:18">
      <c r="B113" s="50">
        <v>11</v>
      </c>
      <c r="C113" s="342" t="s">
        <v>143</v>
      </c>
      <c r="D113" s="257">
        <f>Prev_vanzari!D20*'Obiective de afacere'!D6+Prev_vanzari!D21*'Obiective de afacere'!E6+Prev_vanzari!D22*'Obiective de afacere'!F6+Prev_vanzari!D23*4.03+Prev_vanzari!D24*27.5</f>
        <v>45610.360891200005</v>
      </c>
      <c r="E113" s="257">
        <f>Prev_vanzari!E20*'Obiective de afacere'!D6+Prev_vanzari!E21*'Obiective de afacere'!E6+Prev_vanzari!E22*'Obiective de afacere'!F6+Prev_vanzari!E23*4.03+Prev_vanzari!E24*27.5</f>
        <v>59931.085334400006</v>
      </c>
      <c r="F113" s="257">
        <f>Prev_vanzari!F20*'Obiective de afacere'!D6+Prev_vanzari!F21*'Obiective de afacere'!E6+Prev_vanzari!F22*'Obiective de afacere'!F6+Prev_vanzari!F23*4.03+Prev_vanzari!F24*27.5</f>
        <v>78079.194496800017</v>
      </c>
      <c r="G113" s="257">
        <f>Prev_vanzari!G20*'Obiective de afacere'!D6+Prev_vanzari!G21*'Obiective de afacere'!E6+Prev_vanzari!G22*'Obiective de afacere'!F6+Prev_vanzari!G23*4.03+Prev_vanzari!G24*27.5</f>
        <v>171392.85253440004</v>
      </c>
      <c r="H113" s="257">
        <f>Prev_vanzari!H20*'Obiective de afacere'!D6+Prev_vanzari!H21*'Obiective de afacere'!E6+Prev_vanzari!H22*'Obiective de afacere'!F6+Prev_vanzari!H23*4.03+Prev_vanzari!H24*27.5</f>
        <v>240347.11145760003</v>
      </c>
      <c r="I113" s="257">
        <f>Prev_vanzari!I20*'Obiective de afacere'!D6+Prev_vanzari!I21*'Obiective de afacere'!E6+Prev_vanzari!I22*'Obiective de afacere'!F6+Prev_vanzari!I23*4.03+Prev_vanzari!I24*27.5</f>
        <v>238033.5418944</v>
      </c>
      <c r="J113" s="257">
        <f>Prev_vanzari!J20*'Obiective de afacere'!D6+Prev_vanzari!J21*'Obiective de afacere'!E6+Prev_vanzari!J22*'Obiective de afacere'!F6+Prev_vanzari!J23*4.03+Prev_vanzari!J24*27.5</f>
        <v>219544.53192000004</v>
      </c>
      <c r="K113" s="257">
        <f>Prev_vanzari!K20*'Obiective de afacere'!D6+Prev_vanzari!K21*'Obiective de afacere'!E6+Prev_vanzari!K22*'Obiective de afacere'!F6+Prev_vanzari!K23*4.03+Prev_vanzari!K24*27.5</f>
        <v>261662.01586560006</v>
      </c>
      <c r="L113" s="257">
        <f>Prev_vanzari!L20*'Obiective de afacere'!D6+Prev_vanzari!L21*'Obiective de afacere'!E6+Prev_vanzari!L22*'Obiective de afacere'!F6+Prev_vanzari!L23*4.03+Prev_vanzari!L24*27.5</f>
        <v>405839.98561680014</v>
      </c>
      <c r="M113" s="257">
        <f>Prev_vanzari!M20*'Obiective de afacere'!D6+Prev_vanzari!M21*'Obiective de afacere'!E6+Prev_vanzari!M22*'Obiective de afacere'!F6+Prev_vanzari!M23*4.03+Prev_vanzari!M24*27.5</f>
        <v>414407.02448880009</v>
      </c>
      <c r="N113" s="257">
        <f>Prev_vanzari!N20*'Obiective de afacere'!D6+Prev_vanzari!N21*'Obiective de afacere'!E6+Prev_vanzari!N22*'Obiective de afacere'!F6+Prev_vanzari!N23*4.03+Prev_vanzari!N24*27.5</f>
        <v>171715.77445680002</v>
      </c>
      <c r="O113" s="257">
        <f>Prev_vanzari!O20*'Obiective de afacere'!D6+Prev_vanzari!O21*'Obiective de afacere'!E6+Prev_vanzari!O22*'Obiective de afacere'!F6+Prev_vanzari!O23*4.03+Prev_vanzari!O24*27.5</f>
        <v>62332.491816000016</v>
      </c>
      <c r="P113" s="247">
        <f t="shared" ref="P113:P124" si="30">SUM(D113:O113)</f>
        <v>2368895.9707728005</v>
      </c>
      <c r="Q113" s="19">
        <v>6972333</v>
      </c>
    </row>
    <row r="114" spans="2:18">
      <c r="B114" s="50">
        <v>12</v>
      </c>
      <c r="C114" s="342" t="s">
        <v>144</v>
      </c>
      <c r="D114" s="257">
        <f>Prev_vanzari!D20*'Costuri variabile '!D43+Prev_vanzari!D21*'Costuri variabile '!E43+Prev_vanzari!D22*'Costuri variabile '!F43+Prev_vanzari!D23*'Costuri variabile '!G43+Prev_vanzari!D24*'Costuri variabile '!H43</f>
        <v>375.32769120000012</v>
      </c>
      <c r="E114" s="257">
        <f>Prev_vanzari!E20*'Costuri variabile '!D43+Prev_vanzari!E21*'Costuri variabile '!E43+Prev_vanzari!E22*'Costuri variabile '!F43+Prev_vanzari!E23*'Costuri variabile '!G43+Prev_vanzari!E24*'Costuri variabile '!H43</f>
        <v>489.14092080000006</v>
      </c>
      <c r="F114" s="257">
        <f>Prev_vanzari!F20*'Costuri variabile '!D43+Prev_vanzari!F21*'Costuri variabile '!E43+Prev_vanzari!F22*'Costuri variabile '!F43+Prev_vanzari!F23*'Costuri variabile '!G43+Prev_vanzari!F24*'Costuri variabile '!H43</f>
        <v>602.35403760000008</v>
      </c>
      <c r="G114" s="257">
        <f>Prev_vanzari!G20*'Costuri variabile '!D43+Prev_vanzari!G21*'Costuri variabile '!E43+Prev_vanzari!G22*'Costuri variabile '!F43+Prev_vanzari!G23*'Costuri variabile '!G43+Prev_vanzari!G24*'Costuri variabile '!H43</f>
        <v>1301.8773600000004</v>
      </c>
      <c r="H114" s="257">
        <f>Prev_vanzari!H20*'Costuri variabile '!D43+Prev_vanzari!H21*'Costuri variabile '!E43+Prev_vanzari!H22*'Costuri variabile '!F43+Prev_vanzari!H23*'Costuri variabile '!G43+Prev_vanzari!H24*'Costuri variabile '!H43</f>
        <v>1811.5078464000003</v>
      </c>
      <c r="I114" s="257">
        <f>Prev_vanzari!I20*'Costuri variabile '!D43+Prev_vanzari!I21*'Costuri variabile '!E43+Prev_vanzari!I22*'Costuri variabile '!F43+Prev_vanzari!I23*'Costuri variabile '!G43+Prev_vanzari!I24*'Costuri variabile '!H43</f>
        <v>1810.5648120000003</v>
      </c>
      <c r="J114" s="257">
        <f>Prev_vanzari!J20*'Costuri variabile '!D43+Prev_vanzari!J21*'Costuri variabile '!E43+Prev_vanzari!J22*'Costuri variabile '!F43+Prev_vanzari!J23*'Costuri variabile '!G43+Prev_vanzari!J24*'Costuri variabile '!H43</f>
        <v>1791.8265960000003</v>
      </c>
      <c r="K114" s="257">
        <f>Prev_vanzari!K20*'Costuri variabile '!D43+Prev_vanzari!K21*'Costuri variabile '!E43+Prev_vanzari!K22*'Costuri variabile '!F43+Prev_vanzari!K23*'Costuri variabile '!G43+Prev_vanzari!K24*'Costuri variabile '!H43</f>
        <v>2122.6234680000007</v>
      </c>
      <c r="L114" s="257">
        <f>Prev_vanzari!L20*'Costuri variabile '!D43+Prev_vanzari!L21*'Costuri variabile '!E43+Prev_vanzari!L22*'Costuri variabile '!F43+Prev_vanzari!L23*'Costuri variabile '!G43+Prev_vanzari!L24*'Costuri variabile '!H43</f>
        <v>3134.3891544000007</v>
      </c>
      <c r="M114" s="257">
        <f>Prev_vanzari!M20*'Costuri variabile '!D43+Prev_vanzari!M21*'Costuri variabile '!E43+Prev_vanzari!M22*'Costuri variabile '!F43+Prev_vanzari!M23*'Costuri variabile '!G43+Prev_vanzari!M24*'Costuri variabile '!H43</f>
        <v>3215.3186520000008</v>
      </c>
      <c r="N114" s="257">
        <f>Prev_vanzari!N20*'Costuri variabile '!D43+Prev_vanzari!N21*'Costuri variabile '!E43+Prev_vanzari!N22*'Costuri variabile '!F43+Prev_vanzari!N23*'Costuri variabile '!G43+Prev_vanzari!N24*'Costuri variabile '!H43</f>
        <v>1443.7121832000005</v>
      </c>
      <c r="O114" s="257">
        <f>Prev_vanzari!O20*'Costuri variabile '!D43+Prev_vanzari!O21*'Costuri variabile '!E43+Prev_vanzari!O22*'Costuri variabile '!F43+Prev_vanzari!O23*'Costuri variabile '!G43+Prev_vanzari!O24*'Costuri variabile '!H43</f>
        <v>533.84320080000009</v>
      </c>
      <c r="P114" s="247">
        <f t="shared" si="30"/>
        <v>18632.485922400007</v>
      </c>
      <c r="Q114" s="19">
        <v>3668595</v>
      </c>
      <c r="R114" s="132">
        <f>'Costuri variabile '!H43</f>
        <v>0</v>
      </c>
    </row>
    <row r="115" spans="2:18">
      <c r="B115" s="50">
        <v>13</v>
      </c>
      <c r="C115" s="342" t="s">
        <v>145</v>
      </c>
      <c r="D115" s="257">
        <f>D113*0.001</f>
        <v>45.61036089120001</v>
      </c>
      <c r="E115" s="257">
        <f t="shared" ref="E115:O115" si="31">E113*0.001</f>
        <v>59.931085334400009</v>
      </c>
      <c r="F115" s="257">
        <f t="shared" si="31"/>
        <v>78.079194496800014</v>
      </c>
      <c r="G115" s="257">
        <f t="shared" si="31"/>
        <v>171.39285253440005</v>
      </c>
      <c r="H115" s="257">
        <f t="shared" si="31"/>
        <v>240.34711145760002</v>
      </c>
      <c r="I115" s="257">
        <f t="shared" si="31"/>
        <v>238.0335418944</v>
      </c>
      <c r="J115" s="257">
        <f t="shared" si="31"/>
        <v>219.54453192000005</v>
      </c>
      <c r="K115" s="257">
        <f t="shared" si="31"/>
        <v>261.66201586560004</v>
      </c>
      <c r="L115" s="257">
        <f t="shared" si="31"/>
        <v>405.83998561680016</v>
      </c>
      <c r="M115" s="257">
        <f t="shared" si="31"/>
        <v>414.40702448880012</v>
      </c>
      <c r="N115" s="257">
        <f t="shared" si="31"/>
        <v>171.71577445680003</v>
      </c>
      <c r="O115" s="257">
        <f t="shared" si="31"/>
        <v>62.332491816000015</v>
      </c>
      <c r="P115" s="247">
        <f t="shared" si="30"/>
        <v>2368.8959707728009</v>
      </c>
    </row>
    <row r="116" spans="2:18">
      <c r="B116" s="50">
        <v>14</v>
      </c>
      <c r="C116" s="342" t="s">
        <v>146</v>
      </c>
      <c r="D116" s="257">
        <f>Prev_vanzari!D20*'Costuri variabile '!D44+Prev_vanzari!D21*'Costuri variabile '!E44+Prev_vanzari!D22*'Costuri variabile '!F44+Prev_vanzari!D23*'Costuri variabile '!G44+Prev_vanzari!D24*'Costuri variabile '!H44</f>
        <v>542.6856792000001</v>
      </c>
      <c r="E116" s="257">
        <f>Prev_vanzari!E20*'Costuri variabile '!D44+Prev_vanzari!E21*'Costuri variabile '!E44+Prev_vanzari!E22*'Costuri variabile '!F44+Prev_vanzari!E23*'Costuri variabile '!G44+Prev_vanzari!E24*'Costuri variabile '!H44</f>
        <v>513.68430960000012</v>
      </c>
      <c r="F116" s="257">
        <f>Prev_vanzari!F20*'Costuri variabile '!D44+Prev_vanzari!F21*'Costuri variabile '!E44+Prev_vanzari!F22*'Costuri variabile '!F44+Prev_vanzari!F23*'Costuri variabile '!G44+Prev_vanzari!F24*'Costuri variabile '!H44</f>
        <v>621.25146720000009</v>
      </c>
      <c r="G116" s="257">
        <f>Prev_vanzari!G20*'Costuri variabile '!D44+Prev_vanzari!G21*'Costuri variabile '!E44+Prev_vanzari!G22*'Costuri variabile '!F44+Prev_vanzari!G23*'Costuri variabile '!G44+Prev_vanzari!G24*'Costuri variabile '!H44</f>
        <v>1133.8335288000003</v>
      </c>
      <c r="H116" s="257">
        <f>Prev_vanzari!H20*'Costuri variabile '!D44+Prev_vanzari!H21*'Costuri variabile '!E44+Prev_vanzari!H22*'Costuri variabile '!F44+Prev_vanzari!H23*'Costuri variabile '!G44+Prev_vanzari!H24*'Costuri variabile '!H44</f>
        <v>2281.2492024000003</v>
      </c>
      <c r="I116" s="257">
        <f>Prev_vanzari!I20*'Costuri variabile '!D44+Prev_vanzari!I21*'Costuri variabile '!E44+Prev_vanzari!I22*'Costuri variabile '!F44+Prev_vanzari!I23*'Costuri variabile '!G44+Prev_vanzari!I24*'Costuri variabile '!H44</f>
        <v>2566.5232320000005</v>
      </c>
      <c r="J116" s="257">
        <f>Prev_vanzari!J20*'Costuri variabile '!D44+Prev_vanzari!J21*'Costuri variabile '!E44+Prev_vanzari!J22*'Costuri variabile '!F44+Prev_vanzari!J23*'Costuri variabile '!G44+Prev_vanzari!J24*'Costuri variabile '!H44</f>
        <v>2175.5313720000004</v>
      </c>
      <c r="K116" s="257">
        <f>Prev_vanzari!K20*'Costuri variabile '!D44+Prev_vanzari!K21*'Costuri variabile '!E44+Prev_vanzari!K22*'Costuri variabile '!F44+Prev_vanzari!K23*'Costuri variabile '!G44+Prev_vanzari!K24*'Costuri variabile '!H44</f>
        <v>2163.9455208000004</v>
      </c>
      <c r="L116" s="257">
        <f>Prev_vanzari!L20*'Costuri variabile '!D44+Prev_vanzari!L21*'Costuri variabile '!E44+Prev_vanzari!L22*'Costuri variabile '!F44+Prev_vanzari!L23*'Costuri variabile '!G44+Prev_vanzari!L24*'Costuri variabile '!H44</f>
        <v>3015.5790672000007</v>
      </c>
      <c r="M116" s="257">
        <f>Prev_vanzari!M20*'Costuri variabile '!D44+Prev_vanzari!M21*'Costuri variabile '!E44+Prev_vanzari!M22*'Costuri variabile '!F44+Prev_vanzari!M23*'Costuri variabile '!G44+Prev_vanzari!M24*'Costuri variabile '!H44</f>
        <v>3061.6162920000006</v>
      </c>
      <c r="N116" s="257">
        <f>Prev_vanzari!N20*'Costuri variabile '!D44+Prev_vanzari!N21*'Costuri variabile '!E44+Prev_vanzari!N22*'Costuri variabile '!F44+Prev_vanzari!N23*'Costuri variabile '!G44+Prev_vanzari!N24*'Costuri variabile '!H44</f>
        <v>1103.6319336000001</v>
      </c>
      <c r="O116" s="257">
        <f>Prev_vanzari!O20*'Costuri variabile '!D44+Prev_vanzari!O21*'Costuri variabile '!E44+Prev_vanzari!O22*'Costuri variabile '!F44+Prev_vanzari!O23*'Costuri variabile '!G44+Prev_vanzari!O24*'Costuri variabile '!H44</f>
        <v>254.17838880000005</v>
      </c>
      <c r="P116" s="203">
        <f t="shared" si="30"/>
        <v>19433.709993600001</v>
      </c>
      <c r="Q116" s="19">
        <v>2010227</v>
      </c>
      <c r="R116" s="132">
        <f>'Costuri variabile '!H44</f>
        <v>7.72</v>
      </c>
    </row>
    <row r="117" spans="2:18">
      <c r="B117" s="50">
        <v>15</v>
      </c>
      <c r="C117" s="342" t="s">
        <v>147</v>
      </c>
      <c r="D117" s="257">
        <f>randament!G43/12</f>
        <v>74296.123333333337</v>
      </c>
      <c r="E117" s="257">
        <f t="shared" ref="E117:O120" si="32">D117</f>
        <v>74296.123333333337</v>
      </c>
      <c r="F117" s="257">
        <f t="shared" si="32"/>
        <v>74296.123333333337</v>
      </c>
      <c r="G117" s="257">
        <f t="shared" si="32"/>
        <v>74296.123333333337</v>
      </c>
      <c r="H117" s="257">
        <f t="shared" si="32"/>
        <v>74296.123333333337</v>
      </c>
      <c r="I117" s="257">
        <f t="shared" si="32"/>
        <v>74296.123333333337</v>
      </c>
      <c r="J117" s="257">
        <f t="shared" si="32"/>
        <v>74296.123333333337</v>
      </c>
      <c r="K117" s="257">
        <f t="shared" si="32"/>
        <v>74296.123333333337</v>
      </c>
      <c r="L117" s="257">
        <f t="shared" si="32"/>
        <v>74296.123333333337</v>
      </c>
      <c r="M117" s="257">
        <f t="shared" si="32"/>
        <v>74296.123333333337</v>
      </c>
      <c r="N117" s="257">
        <f t="shared" si="32"/>
        <v>74296.123333333337</v>
      </c>
      <c r="O117" s="257">
        <f t="shared" si="32"/>
        <v>74296.123333333337</v>
      </c>
      <c r="P117" s="203">
        <f t="shared" si="30"/>
        <v>891553.47999999986</v>
      </c>
    </row>
    <row r="118" spans="2:18">
      <c r="B118" s="50">
        <v>16</v>
      </c>
      <c r="C118" s="342" t="s">
        <v>148</v>
      </c>
      <c r="D118" s="257" t="e">
        <f>randament!#REF!/12</f>
        <v>#REF!</v>
      </c>
      <c r="E118" s="257" t="e">
        <f t="shared" si="32"/>
        <v>#REF!</v>
      </c>
      <c r="F118" s="257" t="e">
        <f t="shared" si="32"/>
        <v>#REF!</v>
      </c>
      <c r="G118" s="257" t="e">
        <f t="shared" si="32"/>
        <v>#REF!</v>
      </c>
      <c r="H118" s="257" t="e">
        <f t="shared" si="32"/>
        <v>#REF!</v>
      </c>
      <c r="I118" s="257" t="e">
        <f t="shared" si="32"/>
        <v>#REF!</v>
      </c>
      <c r="J118" s="257" t="e">
        <f t="shared" si="32"/>
        <v>#REF!</v>
      </c>
      <c r="K118" s="257" t="e">
        <f t="shared" si="32"/>
        <v>#REF!</v>
      </c>
      <c r="L118" s="257" t="e">
        <f t="shared" si="32"/>
        <v>#REF!</v>
      </c>
      <c r="M118" s="257" t="e">
        <f t="shared" si="32"/>
        <v>#REF!</v>
      </c>
      <c r="N118" s="257" t="e">
        <f t="shared" si="32"/>
        <v>#REF!</v>
      </c>
      <c r="O118" s="257" t="e">
        <f t="shared" si="32"/>
        <v>#REF!</v>
      </c>
      <c r="P118" s="203" t="e">
        <f t="shared" si="30"/>
        <v>#REF!</v>
      </c>
    </row>
    <row r="119" spans="2:18">
      <c r="B119" s="50">
        <v>17</v>
      </c>
      <c r="C119" s="342" t="s">
        <v>149</v>
      </c>
      <c r="D119" s="257">
        <f>randament!G44/12</f>
        <v>28436.398333333334</v>
      </c>
      <c r="E119" s="257">
        <f t="shared" si="32"/>
        <v>28436.398333333334</v>
      </c>
      <c r="F119" s="257">
        <f t="shared" si="32"/>
        <v>28436.398333333334</v>
      </c>
      <c r="G119" s="257">
        <f t="shared" si="32"/>
        <v>28436.398333333334</v>
      </c>
      <c r="H119" s="257">
        <f t="shared" si="32"/>
        <v>28436.398333333334</v>
      </c>
      <c r="I119" s="257">
        <f t="shared" si="32"/>
        <v>28436.398333333334</v>
      </c>
      <c r="J119" s="257">
        <f t="shared" si="32"/>
        <v>28436.398333333334</v>
      </c>
      <c r="K119" s="257">
        <f t="shared" si="32"/>
        <v>28436.398333333334</v>
      </c>
      <c r="L119" s="257">
        <f t="shared" si="32"/>
        <v>28436.398333333334</v>
      </c>
      <c r="M119" s="257">
        <f t="shared" si="32"/>
        <v>28436.398333333334</v>
      </c>
      <c r="N119" s="257">
        <f t="shared" si="32"/>
        <v>28436.398333333334</v>
      </c>
      <c r="O119" s="257">
        <f t="shared" si="32"/>
        <v>28436.398333333334</v>
      </c>
      <c r="P119" s="203">
        <f t="shared" si="30"/>
        <v>341236.78</v>
      </c>
    </row>
    <row r="120" spans="2:18">
      <c r="B120" s="50">
        <v>18</v>
      </c>
      <c r="C120" s="342" t="s">
        <v>150</v>
      </c>
      <c r="D120" s="257" t="e">
        <f>randament!#REF!/12</f>
        <v>#REF!</v>
      </c>
      <c r="E120" s="257" t="e">
        <f t="shared" si="32"/>
        <v>#REF!</v>
      </c>
      <c r="F120" s="257" t="e">
        <f t="shared" si="32"/>
        <v>#REF!</v>
      </c>
      <c r="G120" s="257" t="e">
        <f t="shared" si="32"/>
        <v>#REF!</v>
      </c>
      <c r="H120" s="257" t="e">
        <f t="shared" si="32"/>
        <v>#REF!</v>
      </c>
      <c r="I120" s="257" t="e">
        <f t="shared" si="32"/>
        <v>#REF!</v>
      </c>
      <c r="J120" s="257" t="e">
        <f t="shared" si="32"/>
        <v>#REF!</v>
      </c>
      <c r="K120" s="257" t="e">
        <f t="shared" si="32"/>
        <v>#REF!</v>
      </c>
      <c r="L120" s="257" t="e">
        <f t="shared" si="32"/>
        <v>#REF!</v>
      </c>
      <c r="M120" s="257" t="e">
        <f t="shared" si="32"/>
        <v>#REF!</v>
      </c>
      <c r="N120" s="257" t="e">
        <f t="shared" si="32"/>
        <v>#REF!</v>
      </c>
      <c r="O120" s="257" t="e">
        <f t="shared" si="32"/>
        <v>#REF!</v>
      </c>
      <c r="P120" s="203" t="e">
        <f t="shared" si="30"/>
        <v>#REF!</v>
      </c>
    </row>
    <row r="121" spans="2:18">
      <c r="B121" s="50">
        <v>19</v>
      </c>
      <c r="C121" s="341" t="s">
        <v>151</v>
      </c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43"/>
      <c r="O121" s="43"/>
      <c r="P121" s="203">
        <f t="shared" si="30"/>
        <v>0</v>
      </c>
    </row>
    <row r="122" spans="2:18">
      <c r="B122" s="50">
        <v>20</v>
      </c>
      <c r="C122" s="341" t="s">
        <v>152</v>
      </c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>
        <f t="shared" si="30"/>
        <v>0</v>
      </c>
    </row>
    <row r="123" spans="2:18">
      <c r="B123" s="50">
        <v>21</v>
      </c>
      <c r="C123" s="341" t="s">
        <v>153</v>
      </c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>
        <f t="shared" si="30"/>
        <v>0</v>
      </c>
    </row>
    <row r="124" spans="2:18">
      <c r="B124" s="50">
        <v>22</v>
      </c>
      <c r="C124" s="341" t="s">
        <v>154</v>
      </c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43"/>
      <c r="O124" s="203"/>
      <c r="P124" s="203">
        <f t="shared" si="30"/>
        <v>0</v>
      </c>
    </row>
    <row r="125" spans="2:18" s="1" customFormat="1">
      <c r="B125" s="87">
        <v>23</v>
      </c>
      <c r="C125" s="341" t="s">
        <v>155</v>
      </c>
      <c r="D125" s="206" t="e">
        <f>D113-D114-D115-D116-D117-D118-D119-D120-D121+D122-D123-D124</f>
        <v>#REF!</v>
      </c>
      <c r="E125" s="206" t="e">
        <f t="shared" ref="E125:P125" si="33">E113-E114-E115-E116-E117-E118-E119-E120-E121+E122-E123-E124</f>
        <v>#REF!</v>
      </c>
      <c r="F125" s="206" t="e">
        <f t="shared" si="33"/>
        <v>#REF!</v>
      </c>
      <c r="G125" s="206" t="e">
        <f t="shared" si="33"/>
        <v>#REF!</v>
      </c>
      <c r="H125" s="206" t="e">
        <f t="shared" si="33"/>
        <v>#REF!</v>
      </c>
      <c r="I125" s="206" t="e">
        <f t="shared" si="33"/>
        <v>#REF!</v>
      </c>
      <c r="J125" s="206" t="e">
        <f t="shared" si="33"/>
        <v>#REF!</v>
      </c>
      <c r="K125" s="206" t="e">
        <f t="shared" si="33"/>
        <v>#REF!</v>
      </c>
      <c r="L125" s="206" t="e">
        <f t="shared" si="33"/>
        <v>#REF!</v>
      </c>
      <c r="M125" s="206" t="e">
        <f t="shared" si="33"/>
        <v>#REF!</v>
      </c>
      <c r="N125" s="206" t="e">
        <f t="shared" si="33"/>
        <v>#REF!</v>
      </c>
      <c r="O125" s="206" t="e">
        <f t="shared" si="33"/>
        <v>#REF!</v>
      </c>
      <c r="P125" s="206" t="e">
        <f t="shared" si="33"/>
        <v>#REF!</v>
      </c>
      <c r="Q125" s="26"/>
    </row>
    <row r="126" spans="2:18">
      <c r="B126" s="50">
        <v>24</v>
      </c>
      <c r="C126" s="341" t="s">
        <v>161</v>
      </c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203"/>
    </row>
    <row r="127" spans="2:18" s="1" customFormat="1">
      <c r="B127" s="87">
        <v>25</v>
      </c>
      <c r="C127" s="341" t="s">
        <v>157</v>
      </c>
      <c r="D127" s="206" t="e">
        <f t="shared" ref="D127:P127" si="34">D112+D125-D126</f>
        <v>#REF!</v>
      </c>
      <c r="E127" s="206" t="e">
        <f t="shared" si="34"/>
        <v>#REF!</v>
      </c>
      <c r="F127" s="206" t="e">
        <f t="shared" si="34"/>
        <v>#REF!</v>
      </c>
      <c r="G127" s="206" t="e">
        <f t="shared" si="34"/>
        <v>#REF!</v>
      </c>
      <c r="H127" s="206" t="e">
        <f t="shared" si="34"/>
        <v>#REF!</v>
      </c>
      <c r="I127" s="206" t="e">
        <f t="shared" si="34"/>
        <v>#REF!</v>
      </c>
      <c r="J127" s="206" t="e">
        <f t="shared" si="34"/>
        <v>#REF!</v>
      </c>
      <c r="K127" s="206" t="e">
        <f t="shared" si="34"/>
        <v>#REF!</v>
      </c>
      <c r="L127" s="206" t="e">
        <f t="shared" si="34"/>
        <v>#REF!</v>
      </c>
      <c r="M127" s="206" t="e">
        <f t="shared" si="34"/>
        <v>#REF!</v>
      </c>
      <c r="N127" s="206" t="e">
        <f t="shared" si="34"/>
        <v>#REF!</v>
      </c>
      <c r="O127" s="206" t="e">
        <f t="shared" si="34"/>
        <v>#REF!</v>
      </c>
      <c r="P127" s="206" t="e">
        <f t="shared" si="34"/>
        <v>#REF!</v>
      </c>
      <c r="Q127" s="26"/>
    </row>
    <row r="128" spans="2:18">
      <c r="B128" s="44"/>
      <c r="C128" s="3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203"/>
    </row>
    <row r="129" spans="2:16">
      <c r="B129" s="44"/>
      <c r="C129" s="343" t="s">
        <v>158</v>
      </c>
      <c r="D129" s="43" t="e">
        <f>D127</f>
        <v>#REF!</v>
      </c>
      <c r="E129" s="43" t="e">
        <f>E127</f>
        <v>#REF!</v>
      </c>
      <c r="F129" s="43" t="e">
        <f t="shared" ref="F129:O129" si="35">F127</f>
        <v>#REF!</v>
      </c>
      <c r="G129" s="43" t="e">
        <f t="shared" si="35"/>
        <v>#REF!</v>
      </c>
      <c r="H129" s="43" t="e">
        <f t="shared" si="35"/>
        <v>#REF!</v>
      </c>
      <c r="I129" s="43" t="e">
        <f t="shared" si="35"/>
        <v>#REF!</v>
      </c>
      <c r="J129" s="43" t="e">
        <f t="shared" si="35"/>
        <v>#REF!</v>
      </c>
      <c r="K129" s="43" t="e">
        <f t="shared" si="35"/>
        <v>#REF!</v>
      </c>
      <c r="L129" s="43" t="e">
        <f t="shared" si="35"/>
        <v>#REF!</v>
      </c>
      <c r="M129" s="43" t="e">
        <f t="shared" si="35"/>
        <v>#REF!</v>
      </c>
      <c r="N129" s="43" t="e">
        <f t="shared" si="35"/>
        <v>#REF!</v>
      </c>
      <c r="O129" s="43" t="e">
        <f t="shared" si="35"/>
        <v>#REF!</v>
      </c>
      <c r="P129" s="43" t="e">
        <f>O129</f>
        <v>#REF!</v>
      </c>
    </row>
    <row r="134" spans="2:16" ht="15">
      <c r="B134" s="340" t="s">
        <v>159</v>
      </c>
      <c r="C134" s="345"/>
      <c r="D134" s="29"/>
      <c r="E134" s="29"/>
      <c r="F134" s="29"/>
      <c r="G134" s="29"/>
      <c r="H134" s="100"/>
      <c r="I134" s="29"/>
      <c r="J134" s="29"/>
      <c r="K134" s="29"/>
      <c r="L134" s="29"/>
      <c r="M134" s="29"/>
      <c r="N134" s="29"/>
      <c r="O134" s="30"/>
      <c r="P134" s="29"/>
    </row>
    <row r="135" spans="2:16">
      <c r="B135" s="101" t="s">
        <v>130</v>
      </c>
      <c r="C135" s="111" t="s">
        <v>160</v>
      </c>
      <c r="D135" s="328" t="s">
        <v>13</v>
      </c>
      <c r="E135" s="328" t="s">
        <v>14</v>
      </c>
      <c r="F135" s="328" t="s">
        <v>15</v>
      </c>
      <c r="G135" s="328" t="s">
        <v>132</v>
      </c>
      <c r="H135" s="328" t="s">
        <v>17</v>
      </c>
      <c r="I135" s="328" t="s">
        <v>18</v>
      </c>
      <c r="J135" s="328" t="s">
        <v>19</v>
      </c>
      <c r="K135" s="328" t="s">
        <v>20</v>
      </c>
      <c r="L135" s="328" t="s">
        <v>21</v>
      </c>
      <c r="M135" s="328" t="s">
        <v>22</v>
      </c>
      <c r="N135" s="328" t="s">
        <v>23</v>
      </c>
      <c r="O135" s="328" t="s">
        <v>24</v>
      </c>
      <c r="P135" s="103" t="s">
        <v>26</v>
      </c>
    </row>
    <row r="136" spans="2:16">
      <c r="B136" s="50">
        <v>1</v>
      </c>
      <c r="C136" s="341" t="s">
        <v>133</v>
      </c>
      <c r="D136" s="78" t="e">
        <f>P129</f>
        <v>#REF!</v>
      </c>
      <c r="E136" s="43" t="e">
        <f>D162</f>
        <v>#REF!</v>
      </c>
      <c r="F136" s="43" t="e">
        <f t="shared" ref="F136:O136" si="36">E162</f>
        <v>#REF!</v>
      </c>
      <c r="G136" s="43" t="e">
        <f t="shared" si="36"/>
        <v>#REF!</v>
      </c>
      <c r="H136" s="43" t="e">
        <f t="shared" si="36"/>
        <v>#REF!</v>
      </c>
      <c r="I136" s="43" t="e">
        <f t="shared" si="36"/>
        <v>#REF!</v>
      </c>
      <c r="J136" s="43" t="e">
        <f t="shared" si="36"/>
        <v>#REF!</v>
      </c>
      <c r="K136" s="43" t="e">
        <f t="shared" si="36"/>
        <v>#REF!</v>
      </c>
      <c r="L136" s="43" t="e">
        <f t="shared" si="36"/>
        <v>#REF!</v>
      </c>
      <c r="M136" s="43" t="e">
        <f t="shared" si="36"/>
        <v>#REF!</v>
      </c>
      <c r="N136" s="43" t="e">
        <f t="shared" si="36"/>
        <v>#REF!</v>
      </c>
      <c r="O136" s="43" t="e">
        <f t="shared" si="36"/>
        <v>#REF!</v>
      </c>
      <c r="P136" s="203" t="e">
        <f t="shared" ref="P136:P144" si="37">SUM(D136:O136)</f>
        <v>#REF!</v>
      </c>
    </row>
    <row r="137" spans="2:16">
      <c r="B137" s="50">
        <v>2</v>
      </c>
      <c r="C137" s="341" t="s">
        <v>134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5"/>
      <c r="P137" s="203">
        <f t="shared" si="37"/>
        <v>0</v>
      </c>
    </row>
    <row r="138" spans="2:16">
      <c r="B138" s="50">
        <v>3</v>
      </c>
      <c r="C138" s="341" t="s">
        <v>135</v>
      </c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78"/>
      <c r="P138" s="203">
        <f t="shared" si="37"/>
        <v>0</v>
      </c>
    </row>
    <row r="139" spans="2:16">
      <c r="B139" s="50">
        <v>4</v>
      </c>
      <c r="C139" s="341" t="s">
        <v>136</v>
      </c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203">
        <f t="shared" si="37"/>
        <v>0</v>
      </c>
    </row>
    <row r="140" spans="2:16">
      <c r="B140" s="50">
        <v>5</v>
      </c>
      <c r="C140" s="341" t="s">
        <v>137</v>
      </c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104"/>
      <c r="P140" s="203">
        <f t="shared" si="37"/>
        <v>0</v>
      </c>
    </row>
    <row r="141" spans="2:16">
      <c r="B141" s="50">
        <v>6</v>
      </c>
      <c r="C141" s="341" t="s">
        <v>138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104"/>
      <c r="P141" s="203">
        <f t="shared" si="37"/>
        <v>0</v>
      </c>
    </row>
    <row r="142" spans="2:16">
      <c r="B142" s="50">
        <v>7</v>
      </c>
      <c r="C142" s="341" t="s">
        <v>139</v>
      </c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104"/>
      <c r="P142" s="203">
        <f t="shared" si="37"/>
        <v>0</v>
      </c>
    </row>
    <row r="143" spans="2:16">
      <c r="B143" s="50">
        <v>8</v>
      </c>
      <c r="C143" s="341" t="s">
        <v>140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104"/>
      <c r="P143" s="203">
        <f t="shared" si="37"/>
        <v>0</v>
      </c>
    </row>
    <row r="144" spans="2:16">
      <c r="B144" s="50">
        <v>9</v>
      </c>
      <c r="C144" s="341" t="s">
        <v>141</v>
      </c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104"/>
      <c r="P144" s="203">
        <f t="shared" si="37"/>
        <v>0</v>
      </c>
    </row>
    <row r="145" spans="2:18">
      <c r="B145" s="77">
        <v>10</v>
      </c>
      <c r="C145" s="346" t="s">
        <v>142</v>
      </c>
      <c r="D145" s="206" t="e">
        <f>D136+D137-D139-D138-D140-D141+D142+D143+D144</f>
        <v>#REF!</v>
      </c>
      <c r="E145" s="206" t="e">
        <f t="shared" ref="E145:P145" si="38">E136+E137-E138-E139-E140-E141+E142+E143+E144</f>
        <v>#REF!</v>
      </c>
      <c r="F145" s="206" t="e">
        <f t="shared" si="38"/>
        <v>#REF!</v>
      </c>
      <c r="G145" s="206" t="e">
        <f t="shared" si="38"/>
        <v>#REF!</v>
      </c>
      <c r="H145" s="206" t="e">
        <f t="shared" si="38"/>
        <v>#REF!</v>
      </c>
      <c r="I145" s="206" t="e">
        <f t="shared" si="38"/>
        <v>#REF!</v>
      </c>
      <c r="J145" s="206" t="e">
        <f t="shared" si="38"/>
        <v>#REF!</v>
      </c>
      <c r="K145" s="206" t="e">
        <f t="shared" si="38"/>
        <v>#REF!</v>
      </c>
      <c r="L145" s="206" t="e">
        <f t="shared" si="38"/>
        <v>#REF!</v>
      </c>
      <c r="M145" s="206" t="e">
        <f t="shared" si="38"/>
        <v>#REF!</v>
      </c>
      <c r="N145" s="206" t="e">
        <f t="shared" si="38"/>
        <v>#REF!</v>
      </c>
      <c r="O145" s="206" t="e">
        <f t="shared" si="38"/>
        <v>#REF!</v>
      </c>
      <c r="P145" s="206" t="e">
        <f t="shared" si="38"/>
        <v>#REF!</v>
      </c>
    </row>
    <row r="146" spans="2:18">
      <c r="B146" s="50">
        <v>11</v>
      </c>
      <c r="C146" s="342" t="s">
        <v>143</v>
      </c>
      <c r="D146" s="257" t="e">
        <f>Prev_vanzari!D25*'Obiective de afacere'!D6+Prev_vanzari!D26*'Obiective de afacere'!E6+Prev_vanzari!D27*'Obiective de afacere'!F6+Prev_vanzari!D28*'Obiective de afacere'!#REF!+Prev_vanzari!D29*'Obiective de afacere'!H6</f>
        <v>#REF!</v>
      </c>
      <c r="E146" s="257" t="e">
        <f>Prev_vanzari!E25*'Obiective de afacere'!D6+Prev_vanzari!E26*'Obiective de afacere'!E6+Prev_vanzari!E27*'Obiective de afacere'!F6+Prev_vanzari!E28*'Obiective de afacere'!#REF!+Prev_vanzari!E29*'Obiective de afacere'!H6</f>
        <v>#REF!</v>
      </c>
      <c r="F146" s="257" t="e">
        <f>Prev_vanzari!F25*'Obiective de afacere'!D6+Prev_vanzari!F26*'Obiective de afacere'!E6+Prev_vanzari!F27*'Obiective de afacere'!F6+Prev_vanzari!F28*'Obiective de afacere'!#REF!+Prev_vanzari!F29*'Obiective de afacere'!H6</f>
        <v>#REF!</v>
      </c>
      <c r="G146" s="257" t="e">
        <f>Prev_vanzari!G25*'Obiective de afacere'!D6+Prev_vanzari!G26*'Obiective de afacere'!E6+Prev_vanzari!G27*'Obiective de afacere'!F6+Prev_vanzari!G28*'Obiective de afacere'!#REF!+Prev_vanzari!G29*'Obiective de afacere'!H6</f>
        <v>#REF!</v>
      </c>
      <c r="H146" s="257" t="e">
        <f>Prev_vanzari!H25*'Obiective de afacere'!D6+Prev_vanzari!H26*'Obiective de afacere'!E6+Prev_vanzari!H27*'Obiective de afacere'!F6+Prev_vanzari!H28*'Obiective de afacere'!#REF!+Prev_vanzari!H29*'Obiective de afacere'!H6</f>
        <v>#REF!</v>
      </c>
      <c r="I146" s="257" t="e">
        <f>Prev_vanzari!I25*'Obiective de afacere'!D6+Prev_vanzari!I26*'Obiective de afacere'!E6+Prev_vanzari!I27*'Obiective de afacere'!F6+Prev_vanzari!I28*'Obiective de afacere'!#REF!+Prev_vanzari!I29*'Obiective de afacere'!H6</f>
        <v>#REF!</v>
      </c>
      <c r="J146" s="257" t="e">
        <f>Prev_vanzari!J25*'Obiective de afacere'!D6+Prev_vanzari!J26*'Obiective de afacere'!E6+Prev_vanzari!J27*'Obiective de afacere'!F6+Prev_vanzari!J28*'Obiective de afacere'!#REF!+Prev_vanzari!J29*'Obiective de afacere'!H6</f>
        <v>#REF!</v>
      </c>
      <c r="K146" s="257" t="e">
        <f>Prev_vanzari!K25*'Obiective de afacere'!D6+Prev_vanzari!K26*'Obiective de afacere'!E6+Prev_vanzari!K27*'Obiective de afacere'!F6+Prev_vanzari!K28*'Obiective de afacere'!#REF!+Prev_vanzari!K29*'Obiective de afacere'!H6</f>
        <v>#REF!</v>
      </c>
      <c r="L146" s="257" t="e">
        <f>Prev_vanzari!L25*'Obiective de afacere'!D6+Prev_vanzari!L26*'Obiective de afacere'!E6+Prev_vanzari!L27*'Obiective de afacere'!F6+Prev_vanzari!L28*'Obiective de afacere'!#REF!+Prev_vanzari!L29*'Obiective de afacere'!H6</f>
        <v>#REF!</v>
      </c>
      <c r="M146" s="257" t="e">
        <f>Prev_vanzari!M25*'Obiective de afacere'!D6+Prev_vanzari!M26*'Obiective de afacere'!E6+Prev_vanzari!M27*'Obiective de afacere'!F6+Prev_vanzari!M28*'Obiective de afacere'!#REF!+Prev_vanzari!M29*'Obiective de afacere'!H6</f>
        <v>#REF!</v>
      </c>
      <c r="N146" s="257" t="e">
        <f>Prev_vanzari!N25*'Obiective de afacere'!D6+Prev_vanzari!N26*'Obiective de afacere'!E6+Prev_vanzari!N27*'Obiective de afacere'!F6+Prev_vanzari!N28*'Obiective de afacere'!#REF!+Prev_vanzari!N29*'Obiective de afacere'!H6</f>
        <v>#REF!</v>
      </c>
      <c r="O146" s="257">
        <f>Prev_vanzari!O25*'Obiective de afacere'!D6+Prev_vanzari!O26*'Obiective de afacere'!E6+Prev_vanzari!O27*'Obiective de afacere'!F6+Prev_vanzari!O28*4.03+Prev_vanzari!O29*27.5</f>
        <v>74798.990179200016</v>
      </c>
      <c r="P146" s="247" t="e">
        <f t="shared" ref="P146:P157" si="39">SUM(D146:O146)</f>
        <v>#REF!</v>
      </c>
      <c r="Q146" s="19">
        <v>7088128</v>
      </c>
    </row>
    <row r="147" spans="2:18">
      <c r="B147" s="50">
        <v>12</v>
      </c>
      <c r="C147" s="342" t="s">
        <v>144</v>
      </c>
      <c r="D147" s="257">
        <f>Prev_vanzari!D25*'Costuri variabile '!D55+Prev_vanzari!D26*'Costuri variabile '!E55+Prev_vanzari!D27*'Costuri variabile '!F55+Prev_vanzari!D28*'Costuri variabile '!G55+Prev_vanzari!D29*'Costuri variabile '!H55</f>
        <v>459.97543872000011</v>
      </c>
      <c r="E147" s="257">
        <f>Prev_vanzari!E25*'Costuri variabile '!D55+Prev_vanzari!E26*'Costuri variabile '!E55+Prev_vanzari!E27*'Costuri variabile '!F55+Prev_vanzari!E28*'Costuri variabile '!G55+Prev_vanzari!E29*'Costuri variabile '!H55</f>
        <v>599.31428256000004</v>
      </c>
      <c r="F147" s="257">
        <f>Prev_vanzari!F25*'Costuri variabile '!D55+Prev_vanzari!F26*'Costuri variabile '!E55+Prev_vanzari!F27*'Costuri variabile '!F55+Prev_vanzari!F28*'Costuri variabile '!G55+Prev_vanzari!F29*'Costuri variabile '!H55</f>
        <v>738.81478944000014</v>
      </c>
      <c r="G147" s="257">
        <f>Prev_vanzari!G25*'Costuri variabile '!D55+Prev_vanzari!G26*'Costuri variabile '!E55+Prev_vanzari!G27*'Costuri variabile '!F55+Prev_vanzari!G28*'Costuri variabile '!G55+Prev_vanzari!G29*'Costuri variabile '!H55</f>
        <v>1595.1733056000003</v>
      </c>
      <c r="H147" s="257">
        <f>Prev_vanzari!H25*'Costuri variabile '!D55+Prev_vanzari!H26*'Costuri variabile '!E55+Prev_vanzari!H27*'Costuri variabile '!F55+Prev_vanzari!H28*'Costuri variabile '!G55+Prev_vanzari!H29*'Costuri variabile '!H55</f>
        <v>2226.2764204800005</v>
      </c>
      <c r="I147" s="257">
        <f>Prev_vanzari!I25*'Costuri variabile '!D55+Prev_vanzari!I26*'Costuri variabile '!E55+Prev_vanzari!I27*'Costuri variabile '!F55+Prev_vanzari!I28*'Costuri variabile '!G55+Prev_vanzari!I29*'Costuri variabile '!H55</f>
        <v>2226.6144432000006</v>
      </c>
      <c r="J147" s="257">
        <f>Prev_vanzari!J25*'Costuri variabile '!D55+Prev_vanzari!J26*'Costuri variabile '!E55+Prev_vanzari!J27*'Costuri variabile '!F55+Prev_vanzari!J28*'Costuri variabile '!G55+Prev_vanzari!J29*'Costuri variabile '!H55</f>
        <v>2199.0729398400003</v>
      </c>
      <c r="K147" s="257">
        <f>Prev_vanzari!K25*'Costuri variabile '!D55+Prev_vanzari!K26*'Costuri variabile '!E55+Prev_vanzari!K27*'Costuri variabile '!F55+Prev_vanzari!K28*'Costuri variabile '!G55+Prev_vanzari!K29*'Costuri variabile '!H55</f>
        <v>2602.4957078400012</v>
      </c>
      <c r="L147" s="257">
        <f>Prev_vanzari!L25*'Costuri variabile '!D55+Prev_vanzari!L26*'Costuri variabile '!E55+Prev_vanzari!L27*'Costuri variabile '!F55+Prev_vanzari!L28*'Costuri variabile '!G55+Prev_vanzari!L29*'Costuri variabile '!H55</f>
        <v>3846.242957760001</v>
      </c>
      <c r="M147" s="257">
        <f>Prev_vanzari!M25*'Costuri variabile '!D55+Prev_vanzari!M26*'Costuri variabile '!E55+Prev_vanzari!M27*'Costuri variabile '!F55+Prev_vanzari!M28*'Costuri variabile '!G55+Prev_vanzari!M29*'Costuri variabile '!H55</f>
        <v>3947.9730998400009</v>
      </c>
      <c r="N147" s="257">
        <f>Prev_vanzari!N25*'Costuri variabile '!D55+Prev_vanzari!N26*'Costuri variabile '!E55+Prev_vanzari!N27*'Costuri variabile '!F55+Prev_vanzari!N28*'Costuri variabile '!G55+Prev_vanzari!N29*'Costuri variabile '!H55</f>
        <v>1768.1674550400003</v>
      </c>
      <c r="O147" s="257">
        <f>Prev_vanzari!O25*'Costuri variabile '!D55+Prev_vanzari!O26*'Costuri variabile '!E55+Prev_vanzari!O27*'Costuri variabile '!F55+Prev_vanzari!O28*'Costuri variabile '!G55+Prev_vanzari!O29*'Costuri variabile '!H55</f>
        <v>650.95827552000014</v>
      </c>
      <c r="P147" s="247">
        <f t="shared" si="39"/>
        <v>22861.079115840006</v>
      </c>
      <c r="Q147" s="19">
        <v>3733438</v>
      </c>
      <c r="R147" s="19">
        <f>'Costuri variabile '!H55</f>
        <v>0</v>
      </c>
    </row>
    <row r="148" spans="2:18">
      <c r="B148" s="50">
        <v>13</v>
      </c>
      <c r="C148" s="342" t="s">
        <v>145</v>
      </c>
      <c r="D148" s="257" t="e">
        <f>D146*0.001</f>
        <v>#REF!</v>
      </c>
      <c r="E148" s="257" t="e">
        <f t="shared" ref="E148:O148" si="40">E146*0.001</f>
        <v>#REF!</v>
      </c>
      <c r="F148" s="257" t="e">
        <f t="shared" si="40"/>
        <v>#REF!</v>
      </c>
      <c r="G148" s="257" t="e">
        <f t="shared" si="40"/>
        <v>#REF!</v>
      </c>
      <c r="H148" s="257" t="e">
        <f t="shared" si="40"/>
        <v>#REF!</v>
      </c>
      <c r="I148" s="257" t="e">
        <f t="shared" si="40"/>
        <v>#REF!</v>
      </c>
      <c r="J148" s="257" t="e">
        <f t="shared" si="40"/>
        <v>#REF!</v>
      </c>
      <c r="K148" s="257" t="e">
        <f t="shared" si="40"/>
        <v>#REF!</v>
      </c>
      <c r="L148" s="257" t="e">
        <f t="shared" si="40"/>
        <v>#REF!</v>
      </c>
      <c r="M148" s="257" t="e">
        <f t="shared" si="40"/>
        <v>#REF!</v>
      </c>
      <c r="N148" s="257" t="e">
        <f t="shared" si="40"/>
        <v>#REF!</v>
      </c>
      <c r="O148" s="257">
        <f t="shared" si="40"/>
        <v>74.798990179200018</v>
      </c>
      <c r="P148" s="247" t="e">
        <f t="shared" si="39"/>
        <v>#REF!</v>
      </c>
    </row>
    <row r="149" spans="2:18">
      <c r="B149" s="50">
        <v>14</v>
      </c>
      <c r="C149" s="342" t="s">
        <v>146</v>
      </c>
      <c r="D149" s="257">
        <f>Prev_vanzari!D25*'Costuri variabile '!D56+Prev_vanzari!D26*'Costuri variabile '!E56+Prev_vanzari!D27*'Costuri variabile '!F56+Prev_vanzari!D28*'Costuri variabile '!G56+Prev_vanzari!D29*'Costuri variabile '!H56</f>
        <v>656.46951552000007</v>
      </c>
      <c r="E149" s="257">
        <f>Prev_vanzari!E25*'Costuri variabile '!D56+Prev_vanzari!E26*'Costuri variabile '!E56+Prev_vanzari!E27*'Costuri variabile '!F56+Prev_vanzari!E28*'Costuri variabile '!G56+Prev_vanzari!E29*'Costuri variabile '!H56</f>
        <v>622.90238976000012</v>
      </c>
      <c r="F149" s="257">
        <f>Prev_vanzari!F25*'Costuri variabile '!D56+Prev_vanzari!F26*'Costuri variabile '!E56+Prev_vanzari!F27*'Costuri variabile '!F56+Prev_vanzari!F28*'Costuri variabile '!G56+Prev_vanzari!F29*'Costuri variabile '!H56</f>
        <v>753.79066560000001</v>
      </c>
      <c r="G149" s="257">
        <f>Prev_vanzari!G25*'Costuri variabile '!D56+Prev_vanzari!G26*'Costuri variabile '!E56+Prev_vanzari!G27*'Costuri variabile '!F56+Prev_vanzari!G28*'Costuri variabile '!G56+Prev_vanzari!G29*'Costuri variabile '!H56</f>
        <v>1377.5454604800002</v>
      </c>
      <c r="H149" s="257">
        <f>Prev_vanzari!H25*'Costuri variabile '!D56+Prev_vanzari!H26*'Costuri variabile '!E56+Prev_vanzari!H27*'Costuri variabile '!F56+Prev_vanzari!H28*'Costuri variabile '!G56+Prev_vanzari!H29*'Costuri variabile '!H56</f>
        <v>2764.8494899200005</v>
      </c>
      <c r="I149" s="257">
        <f>Prev_vanzari!I25*'Costuri variabile '!D56+Prev_vanzari!I26*'Costuri variabile '!E56+Prev_vanzari!I27*'Costuri variabile '!F56+Prev_vanzari!I28*'Costuri variabile '!G56+Prev_vanzari!I29*'Costuri variabile '!H56</f>
        <v>3108.2217868800003</v>
      </c>
      <c r="J149" s="257">
        <f>Prev_vanzari!J25*'Costuri variabile '!D56+Prev_vanzari!J26*'Costuri variabile '!E56+Prev_vanzari!J27*'Costuri variabile '!F56+Prev_vanzari!J28*'Costuri variabile '!G56+Prev_vanzari!J29*'Costuri variabile '!H56</f>
        <v>2636.3420697600004</v>
      </c>
      <c r="K149" s="257">
        <f>Prev_vanzari!K25*'Costuri variabile '!D56+Prev_vanzari!K26*'Costuri variabile '!E56+Prev_vanzari!K27*'Costuri variabile '!F56+Prev_vanzari!K28*'Costuri variabile '!G56+Prev_vanzari!K29*'Costuri variabile '!H56</f>
        <v>2625.5253427200005</v>
      </c>
      <c r="L149" s="257">
        <f>Prev_vanzari!L25*'Costuri variabile '!D56+Prev_vanzari!L26*'Costuri variabile '!E56+Prev_vanzari!L27*'Costuri variabile '!F56+Prev_vanzari!L28*'Costuri variabile '!G56+Prev_vanzari!L29*'Costuri variabile '!H56</f>
        <v>3662.2704182400007</v>
      </c>
      <c r="M149" s="257">
        <f>Prev_vanzari!M25*'Costuri variabile '!D56+Prev_vanzari!M26*'Costuri variabile '!E56+Prev_vanzari!M27*'Costuri variabile '!F56+Prev_vanzari!M28*'Costuri variabile '!G56+Prev_vanzari!M29*'Costuri variabile '!H56</f>
        <v>3719.4844377600002</v>
      </c>
      <c r="N149" s="257">
        <f>Prev_vanzari!N25*'Costuri variabile '!D56+Prev_vanzari!N26*'Costuri variabile '!E56+Prev_vanzari!N27*'Costuri variabile '!F56+Prev_vanzari!N28*'Costuri variabile '!G56+Prev_vanzari!N29*'Costuri variabile '!H56</f>
        <v>1342.5527606400003</v>
      </c>
      <c r="O149" s="257">
        <f>Prev_vanzari!O25*'Costuri variabile '!D56+Prev_vanzari!O26*'Costuri variabile '!E56+Prev_vanzari!O27*'Costuri variabile '!F56+Prev_vanzari!O28*'Costuri variabile '!G56+Prev_vanzari!O29*'Costuri variabile '!H56</f>
        <v>310.33425024000007</v>
      </c>
      <c r="P149" s="248">
        <f t="shared" si="39"/>
        <v>23580.288587520005</v>
      </c>
      <c r="Q149" s="19">
        <v>2044178</v>
      </c>
      <c r="R149" s="132">
        <f>'Costuri variabile '!H56</f>
        <v>7.7299999999999995</v>
      </c>
    </row>
    <row r="150" spans="2:18">
      <c r="B150" s="50">
        <v>15</v>
      </c>
      <c r="C150" s="342" t="s">
        <v>147</v>
      </c>
      <c r="D150" s="257">
        <f>randament!H43/12</f>
        <v>76379.456666666665</v>
      </c>
      <c r="E150" s="257">
        <f t="shared" ref="E150:O153" si="41">D150</f>
        <v>76379.456666666665</v>
      </c>
      <c r="F150" s="257">
        <f t="shared" si="41"/>
        <v>76379.456666666665</v>
      </c>
      <c r="G150" s="257">
        <f t="shared" si="41"/>
        <v>76379.456666666665</v>
      </c>
      <c r="H150" s="257">
        <f t="shared" si="41"/>
        <v>76379.456666666665</v>
      </c>
      <c r="I150" s="257">
        <f t="shared" si="41"/>
        <v>76379.456666666665</v>
      </c>
      <c r="J150" s="257">
        <f t="shared" si="41"/>
        <v>76379.456666666665</v>
      </c>
      <c r="K150" s="257">
        <f t="shared" si="41"/>
        <v>76379.456666666665</v>
      </c>
      <c r="L150" s="257">
        <f t="shared" si="41"/>
        <v>76379.456666666665</v>
      </c>
      <c r="M150" s="257">
        <f t="shared" si="41"/>
        <v>76379.456666666665</v>
      </c>
      <c r="N150" s="257">
        <f t="shared" si="41"/>
        <v>76379.456666666665</v>
      </c>
      <c r="O150" s="257">
        <f t="shared" si="41"/>
        <v>76379.456666666665</v>
      </c>
      <c r="P150" s="203">
        <f t="shared" si="39"/>
        <v>916553.48</v>
      </c>
    </row>
    <row r="151" spans="2:18">
      <c r="B151" s="50">
        <v>16</v>
      </c>
      <c r="C151" s="342" t="s">
        <v>148</v>
      </c>
      <c r="D151" s="257" t="e">
        <f>randament!#REF!/12</f>
        <v>#REF!</v>
      </c>
      <c r="E151" s="257" t="e">
        <f t="shared" si="41"/>
        <v>#REF!</v>
      </c>
      <c r="F151" s="257" t="e">
        <f t="shared" si="41"/>
        <v>#REF!</v>
      </c>
      <c r="G151" s="257" t="e">
        <f t="shared" si="41"/>
        <v>#REF!</v>
      </c>
      <c r="H151" s="257" t="e">
        <f t="shared" si="41"/>
        <v>#REF!</v>
      </c>
      <c r="I151" s="257" t="e">
        <f t="shared" si="41"/>
        <v>#REF!</v>
      </c>
      <c r="J151" s="257" t="e">
        <f t="shared" si="41"/>
        <v>#REF!</v>
      </c>
      <c r="K151" s="257" t="e">
        <f t="shared" si="41"/>
        <v>#REF!</v>
      </c>
      <c r="L151" s="257" t="e">
        <f t="shared" si="41"/>
        <v>#REF!</v>
      </c>
      <c r="M151" s="257" t="e">
        <f t="shared" si="41"/>
        <v>#REF!</v>
      </c>
      <c r="N151" s="257" t="e">
        <f t="shared" si="41"/>
        <v>#REF!</v>
      </c>
      <c r="O151" s="257" t="e">
        <f t="shared" si="41"/>
        <v>#REF!</v>
      </c>
      <c r="P151" s="203" t="e">
        <f t="shared" si="39"/>
        <v>#REF!</v>
      </c>
    </row>
    <row r="152" spans="2:18">
      <c r="B152" s="50">
        <v>17</v>
      </c>
      <c r="C152" s="342" t="s">
        <v>149</v>
      </c>
      <c r="D152" s="257">
        <f>randament!H44/12</f>
        <v>28436.398333333334</v>
      </c>
      <c r="E152" s="257">
        <f t="shared" si="41"/>
        <v>28436.398333333334</v>
      </c>
      <c r="F152" s="257">
        <f t="shared" si="41"/>
        <v>28436.398333333334</v>
      </c>
      <c r="G152" s="257">
        <f t="shared" si="41"/>
        <v>28436.398333333334</v>
      </c>
      <c r="H152" s="257">
        <f t="shared" si="41"/>
        <v>28436.398333333334</v>
      </c>
      <c r="I152" s="257">
        <f t="shared" si="41"/>
        <v>28436.398333333334</v>
      </c>
      <c r="J152" s="257">
        <f t="shared" si="41"/>
        <v>28436.398333333334</v>
      </c>
      <c r="K152" s="257">
        <f t="shared" si="41"/>
        <v>28436.398333333334</v>
      </c>
      <c r="L152" s="257">
        <f t="shared" si="41"/>
        <v>28436.398333333334</v>
      </c>
      <c r="M152" s="257">
        <f t="shared" si="41"/>
        <v>28436.398333333334</v>
      </c>
      <c r="N152" s="257">
        <f t="shared" si="41"/>
        <v>28436.398333333334</v>
      </c>
      <c r="O152" s="257">
        <f t="shared" si="41"/>
        <v>28436.398333333334</v>
      </c>
      <c r="P152" s="203">
        <f t="shared" si="39"/>
        <v>341236.78</v>
      </c>
    </row>
    <row r="153" spans="2:18">
      <c r="B153" s="50">
        <v>18</v>
      </c>
      <c r="C153" s="342" t="s">
        <v>150</v>
      </c>
      <c r="D153" s="257" t="e">
        <f>randament!#REF!/12</f>
        <v>#REF!</v>
      </c>
      <c r="E153" s="257" t="e">
        <f t="shared" si="41"/>
        <v>#REF!</v>
      </c>
      <c r="F153" s="257" t="e">
        <f t="shared" si="41"/>
        <v>#REF!</v>
      </c>
      <c r="G153" s="257" t="e">
        <f t="shared" si="41"/>
        <v>#REF!</v>
      </c>
      <c r="H153" s="257" t="e">
        <f t="shared" si="41"/>
        <v>#REF!</v>
      </c>
      <c r="I153" s="257" t="e">
        <f t="shared" si="41"/>
        <v>#REF!</v>
      </c>
      <c r="J153" s="257" t="e">
        <f t="shared" si="41"/>
        <v>#REF!</v>
      </c>
      <c r="K153" s="257" t="e">
        <f t="shared" si="41"/>
        <v>#REF!</v>
      </c>
      <c r="L153" s="257" t="e">
        <f t="shared" si="41"/>
        <v>#REF!</v>
      </c>
      <c r="M153" s="257" t="e">
        <f t="shared" si="41"/>
        <v>#REF!</v>
      </c>
      <c r="N153" s="257" t="e">
        <f t="shared" si="41"/>
        <v>#REF!</v>
      </c>
      <c r="O153" s="257" t="e">
        <f t="shared" si="41"/>
        <v>#REF!</v>
      </c>
      <c r="P153" s="203" t="e">
        <f t="shared" si="39"/>
        <v>#REF!</v>
      </c>
    </row>
    <row r="154" spans="2:18">
      <c r="B154" s="50">
        <v>19</v>
      </c>
      <c r="C154" s="341" t="s">
        <v>151</v>
      </c>
      <c r="D154" s="203"/>
      <c r="E154" s="203"/>
      <c r="F154" s="203"/>
      <c r="G154" s="203"/>
      <c r="H154" s="203"/>
      <c r="I154" s="203"/>
      <c r="J154" s="203"/>
      <c r="K154" s="203"/>
      <c r="L154" s="203"/>
      <c r="M154" s="203"/>
      <c r="N154" s="43"/>
      <c r="O154" s="43"/>
      <c r="P154" s="203">
        <f t="shared" si="39"/>
        <v>0</v>
      </c>
    </row>
    <row r="155" spans="2:18">
      <c r="B155" s="50">
        <v>20</v>
      </c>
      <c r="C155" s="341" t="s">
        <v>152</v>
      </c>
      <c r="D155" s="203"/>
      <c r="E155" s="203"/>
      <c r="F155" s="203"/>
      <c r="G155" s="203"/>
      <c r="H155" s="203"/>
      <c r="I155" s="203"/>
      <c r="J155" s="203"/>
      <c r="K155" s="203"/>
      <c r="L155" s="203"/>
      <c r="M155" s="203"/>
      <c r="N155" s="203"/>
      <c r="O155" s="203"/>
      <c r="P155" s="203">
        <f t="shared" si="39"/>
        <v>0</v>
      </c>
    </row>
    <row r="156" spans="2:18">
      <c r="B156" s="50">
        <v>21</v>
      </c>
      <c r="C156" s="341" t="s">
        <v>153</v>
      </c>
      <c r="D156" s="203"/>
      <c r="E156" s="203"/>
      <c r="F156" s="203"/>
      <c r="G156" s="203"/>
      <c r="H156" s="203"/>
      <c r="I156" s="203"/>
      <c r="J156" s="203"/>
      <c r="K156" s="203"/>
      <c r="L156" s="203"/>
      <c r="M156" s="203"/>
      <c r="N156" s="203"/>
      <c r="O156" s="203"/>
      <c r="P156" s="203">
        <f t="shared" si="39"/>
        <v>0</v>
      </c>
    </row>
    <row r="157" spans="2:18">
      <c r="B157" s="50">
        <v>22</v>
      </c>
      <c r="C157" s="341" t="s">
        <v>154</v>
      </c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43"/>
      <c r="O157" s="203"/>
      <c r="P157" s="203">
        <f t="shared" si="39"/>
        <v>0</v>
      </c>
    </row>
    <row r="158" spans="2:18" s="1" customFormat="1">
      <c r="B158" s="87">
        <v>23</v>
      </c>
      <c r="C158" s="341" t="s">
        <v>155</v>
      </c>
      <c r="D158" s="206" t="e">
        <f>D146-D147-D148-D149-D150-D151-D152-D153-D154+D155-D156-D157</f>
        <v>#REF!</v>
      </c>
      <c r="E158" s="206" t="e">
        <f>E146-E147-E148-E149-E150-E151-E152-E153-E154+E155-E156-E157</f>
        <v>#REF!</v>
      </c>
      <c r="F158" s="206" t="e">
        <f t="shared" ref="F158:P158" si="42">F146-F147-F148-F149-F150-F151-F152-F153-F154+F155-F156-F157</f>
        <v>#REF!</v>
      </c>
      <c r="G158" s="206" t="e">
        <f t="shared" si="42"/>
        <v>#REF!</v>
      </c>
      <c r="H158" s="206" t="e">
        <f t="shared" si="42"/>
        <v>#REF!</v>
      </c>
      <c r="I158" s="206" t="e">
        <f t="shared" si="42"/>
        <v>#REF!</v>
      </c>
      <c r="J158" s="206" t="e">
        <f t="shared" si="42"/>
        <v>#REF!</v>
      </c>
      <c r="K158" s="206" t="e">
        <f t="shared" si="42"/>
        <v>#REF!</v>
      </c>
      <c r="L158" s="206" t="e">
        <f t="shared" si="42"/>
        <v>#REF!</v>
      </c>
      <c r="M158" s="206" t="e">
        <f t="shared" si="42"/>
        <v>#REF!</v>
      </c>
      <c r="N158" s="206" t="e">
        <f t="shared" si="42"/>
        <v>#REF!</v>
      </c>
      <c r="O158" s="206" t="e">
        <f t="shared" si="42"/>
        <v>#REF!</v>
      </c>
      <c r="P158" s="206" t="e">
        <f t="shared" si="42"/>
        <v>#REF!</v>
      </c>
      <c r="Q158" s="26"/>
    </row>
    <row r="159" spans="2:18">
      <c r="B159" s="50">
        <v>24</v>
      </c>
      <c r="C159" s="341" t="s">
        <v>161</v>
      </c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203"/>
    </row>
    <row r="160" spans="2:18" s="1" customFormat="1">
      <c r="B160" s="87">
        <v>25</v>
      </c>
      <c r="C160" s="341" t="s">
        <v>157</v>
      </c>
      <c r="D160" s="206" t="e">
        <f t="shared" ref="D160:P160" si="43">D145+D158-D159</f>
        <v>#REF!</v>
      </c>
      <c r="E160" s="206" t="e">
        <f t="shared" si="43"/>
        <v>#REF!</v>
      </c>
      <c r="F160" s="206" t="e">
        <f t="shared" si="43"/>
        <v>#REF!</v>
      </c>
      <c r="G160" s="206" t="e">
        <f t="shared" si="43"/>
        <v>#REF!</v>
      </c>
      <c r="H160" s="206" t="e">
        <f t="shared" si="43"/>
        <v>#REF!</v>
      </c>
      <c r="I160" s="206" t="e">
        <f t="shared" si="43"/>
        <v>#REF!</v>
      </c>
      <c r="J160" s="206" t="e">
        <f t="shared" si="43"/>
        <v>#REF!</v>
      </c>
      <c r="K160" s="206" t="e">
        <f t="shared" si="43"/>
        <v>#REF!</v>
      </c>
      <c r="L160" s="206" t="e">
        <f t="shared" si="43"/>
        <v>#REF!</v>
      </c>
      <c r="M160" s="206" t="e">
        <f t="shared" si="43"/>
        <v>#REF!</v>
      </c>
      <c r="N160" s="206" t="e">
        <f t="shared" si="43"/>
        <v>#REF!</v>
      </c>
      <c r="O160" s="206" t="e">
        <f t="shared" si="43"/>
        <v>#REF!</v>
      </c>
      <c r="P160" s="206" t="e">
        <f t="shared" si="43"/>
        <v>#REF!</v>
      </c>
      <c r="Q160" s="26"/>
    </row>
    <row r="161" spans="2:16">
      <c r="B161" s="44"/>
      <c r="C161" s="3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203"/>
    </row>
    <row r="162" spans="2:16">
      <c r="B162" s="44"/>
      <c r="C162" s="343" t="s">
        <v>158</v>
      </c>
      <c r="D162" s="43" t="e">
        <f>D160</f>
        <v>#REF!</v>
      </c>
      <c r="E162" s="43" t="e">
        <f t="shared" ref="E162:O162" si="44">E160</f>
        <v>#REF!</v>
      </c>
      <c r="F162" s="43" t="e">
        <f t="shared" si="44"/>
        <v>#REF!</v>
      </c>
      <c r="G162" s="43" t="e">
        <f t="shared" si="44"/>
        <v>#REF!</v>
      </c>
      <c r="H162" s="43" t="e">
        <f t="shared" si="44"/>
        <v>#REF!</v>
      </c>
      <c r="I162" s="43" t="e">
        <f t="shared" si="44"/>
        <v>#REF!</v>
      </c>
      <c r="J162" s="43" t="e">
        <f t="shared" si="44"/>
        <v>#REF!</v>
      </c>
      <c r="K162" s="43" t="e">
        <f t="shared" si="44"/>
        <v>#REF!</v>
      </c>
      <c r="L162" s="43" t="e">
        <f t="shared" si="44"/>
        <v>#REF!</v>
      </c>
      <c r="M162" s="43" t="e">
        <f t="shared" si="44"/>
        <v>#REF!</v>
      </c>
      <c r="N162" s="43" t="e">
        <f t="shared" si="44"/>
        <v>#REF!</v>
      </c>
      <c r="O162" s="43" t="e">
        <f t="shared" si="44"/>
        <v>#REF!</v>
      </c>
      <c r="P162" s="203" t="e">
        <f>O162</f>
        <v>#REF!</v>
      </c>
    </row>
    <row r="167" spans="2:16" ht="15">
      <c r="B167" s="340" t="s">
        <v>159</v>
      </c>
      <c r="C167" s="345"/>
      <c r="D167" s="29"/>
      <c r="E167" s="29"/>
      <c r="F167" s="29"/>
      <c r="G167" s="29"/>
      <c r="H167" s="100"/>
      <c r="I167" s="29"/>
      <c r="J167" s="29"/>
      <c r="K167" s="29"/>
      <c r="L167" s="29"/>
      <c r="M167" s="29"/>
      <c r="N167" s="29"/>
      <c r="O167" s="30"/>
      <c r="P167" s="29"/>
    </row>
    <row r="168" spans="2:16">
      <c r="B168" s="101" t="s">
        <v>130</v>
      </c>
      <c r="C168" s="111" t="s">
        <v>160</v>
      </c>
      <c r="D168" s="328" t="s">
        <v>13</v>
      </c>
      <c r="E168" s="328" t="s">
        <v>14</v>
      </c>
      <c r="F168" s="328" t="s">
        <v>15</v>
      </c>
      <c r="G168" s="328" t="s">
        <v>132</v>
      </c>
      <c r="H168" s="328" t="s">
        <v>17</v>
      </c>
      <c r="I168" s="328" t="s">
        <v>18</v>
      </c>
      <c r="J168" s="328" t="s">
        <v>19</v>
      </c>
      <c r="K168" s="328" t="s">
        <v>20</v>
      </c>
      <c r="L168" s="328" t="s">
        <v>21</v>
      </c>
      <c r="M168" s="328" t="s">
        <v>22</v>
      </c>
      <c r="N168" s="328" t="s">
        <v>23</v>
      </c>
      <c r="O168" s="328" t="s">
        <v>24</v>
      </c>
      <c r="P168" s="103" t="s">
        <v>26</v>
      </c>
    </row>
    <row r="169" spans="2:16">
      <c r="B169" s="50">
        <v>1</v>
      </c>
      <c r="C169" s="341" t="s">
        <v>133</v>
      </c>
      <c r="D169" s="78" t="e">
        <f>P162</f>
        <v>#REF!</v>
      </c>
      <c r="E169" s="43" t="e">
        <f>D195</f>
        <v>#REF!</v>
      </c>
      <c r="F169" s="43" t="e">
        <f t="shared" ref="F169:O169" si="45">E195</f>
        <v>#REF!</v>
      </c>
      <c r="G169" s="43" t="e">
        <f t="shared" si="45"/>
        <v>#REF!</v>
      </c>
      <c r="H169" s="43" t="e">
        <f t="shared" si="45"/>
        <v>#REF!</v>
      </c>
      <c r="I169" s="43" t="e">
        <f t="shared" si="45"/>
        <v>#REF!</v>
      </c>
      <c r="J169" s="43" t="e">
        <f t="shared" si="45"/>
        <v>#REF!</v>
      </c>
      <c r="K169" s="43" t="e">
        <f t="shared" si="45"/>
        <v>#REF!</v>
      </c>
      <c r="L169" s="43" t="e">
        <f t="shared" si="45"/>
        <v>#REF!</v>
      </c>
      <c r="M169" s="43" t="e">
        <f t="shared" si="45"/>
        <v>#REF!</v>
      </c>
      <c r="N169" s="43" t="e">
        <f t="shared" si="45"/>
        <v>#REF!</v>
      </c>
      <c r="O169" s="43" t="e">
        <f t="shared" si="45"/>
        <v>#REF!</v>
      </c>
      <c r="P169" s="203" t="e">
        <f t="shared" ref="P169:P177" si="46">SUM(D169:O169)</f>
        <v>#REF!</v>
      </c>
    </row>
    <row r="170" spans="2:16">
      <c r="B170" s="50">
        <v>2</v>
      </c>
      <c r="C170" s="341" t="s">
        <v>134</v>
      </c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5"/>
      <c r="P170" s="203">
        <f t="shared" si="46"/>
        <v>0</v>
      </c>
    </row>
    <row r="171" spans="2:16">
      <c r="B171" s="50">
        <v>3</v>
      </c>
      <c r="C171" s="341" t="s">
        <v>135</v>
      </c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78"/>
      <c r="P171" s="203">
        <f t="shared" si="46"/>
        <v>0</v>
      </c>
    </row>
    <row r="172" spans="2:16">
      <c r="B172" s="50">
        <v>4</v>
      </c>
      <c r="C172" s="341" t="s">
        <v>136</v>
      </c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203">
        <f t="shared" si="46"/>
        <v>0</v>
      </c>
    </row>
    <row r="173" spans="2:16">
      <c r="B173" s="50">
        <v>5</v>
      </c>
      <c r="C173" s="341" t="s">
        <v>137</v>
      </c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104"/>
      <c r="P173" s="203">
        <f t="shared" si="46"/>
        <v>0</v>
      </c>
    </row>
    <row r="174" spans="2:16">
      <c r="B174" s="50">
        <v>6</v>
      </c>
      <c r="C174" s="341" t="s">
        <v>138</v>
      </c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104"/>
      <c r="P174" s="203">
        <f t="shared" si="46"/>
        <v>0</v>
      </c>
    </row>
    <row r="175" spans="2:16">
      <c r="B175" s="50">
        <v>7</v>
      </c>
      <c r="C175" s="341" t="s">
        <v>139</v>
      </c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104"/>
      <c r="P175" s="203">
        <f t="shared" si="46"/>
        <v>0</v>
      </c>
    </row>
    <row r="176" spans="2:16">
      <c r="B176" s="50">
        <v>8</v>
      </c>
      <c r="C176" s="341" t="s">
        <v>140</v>
      </c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104"/>
      <c r="P176" s="203">
        <f t="shared" si="46"/>
        <v>0</v>
      </c>
    </row>
    <row r="177" spans="2:18">
      <c r="B177" s="50">
        <v>9</v>
      </c>
      <c r="C177" s="341" t="s">
        <v>141</v>
      </c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104"/>
      <c r="P177" s="203">
        <f t="shared" si="46"/>
        <v>0</v>
      </c>
    </row>
    <row r="178" spans="2:18">
      <c r="B178" s="77">
        <v>10</v>
      </c>
      <c r="C178" s="346" t="s">
        <v>142</v>
      </c>
      <c r="D178" s="206" t="e">
        <f>D169+D170-D171-D172-D173-D174+D175+D176+D177</f>
        <v>#REF!</v>
      </c>
      <c r="E178" s="206" t="e">
        <f t="shared" ref="E178:P178" si="47">E169+E170-E171-E172-E173-E174+E175+E176+E177</f>
        <v>#REF!</v>
      </c>
      <c r="F178" s="206" t="e">
        <f t="shared" si="47"/>
        <v>#REF!</v>
      </c>
      <c r="G178" s="206" t="e">
        <f t="shared" si="47"/>
        <v>#REF!</v>
      </c>
      <c r="H178" s="206" t="e">
        <f t="shared" si="47"/>
        <v>#REF!</v>
      </c>
      <c r="I178" s="206" t="e">
        <f t="shared" si="47"/>
        <v>#REF!</v>
      </c>
      <c r="J178" s="206" t="e">
        <f t="shared" si="47"/>
        <v>#REF!</v>
      </c>
      <c r="K178" s="206" t="e">
        <f t="shared" si="47"/>
        <v>#REF!</v>
      </c>
      <c r="L178" s="206" t="e">
        <f t="shared" si="47"/>
        <v>#REF!</v>
      </c>
      <c r="M178" s="206" t="e">
        <f t="shared" si="47"/>
        <v>#REF!</v>
      </c>
      <c r="N178" s="206" t="e">
        <f t="shared" si="47"/>
        <v>#REF!</v>
      </c>
      <c r="O178" s="206" t="e">
        <f t="shared" si="47"/>
        <v>#REF!</v>
      </c>
      <c r="P178" s="206" t="e">
        <f t="shared" si="47"/>
        <v>#REF!</v>
      </c>
    </row>
    <row r="179" spans="2:18">
      <c r="B179" s="50">
        <v>11</v>
      </c>
      <c r="C179" s="342" t="s">
        <v>143</v>
      </c>
      <c r="D179" s="257" t="e">
        <f>Prev_vanzari!D30*'Obiective de afacere'!D6+Prev_vanzari!#REF!*'Obiective de afacere'!E6+Prev_vanzari!#REF!*'Obiective de afacere'!F6+Prev_vanzari!#REF!*'Obiective de afacere'!#REF!+Prev_vanzari!#REF!*'Obiective de afacere'!H6</f>
        <v>#REF!</v>
      </c>
      <c r="E179" s="257" t="e">
        <f>Prev_vanzari!E30*'Obiective de afacere'!D6+Prev_vanzari!#REF!*'Obiective de afacere'!E6+Prev_vanzari!#REF!*'Obiective de afacere'!F6+Prev_vanzari!#REF!*'Obiective de afacere'!#REF!+Prev_vanzari!#REF!*'Obiective de afacere'!H6</f>
        <v>#REF!</v>
      </c>
      <c r="F179" s="257" t="e">
        <f>Prev_vanzari!F30*'Obiective de afacere'!D6+Prev_vanzari!#REF!*'Obiective de afacere'!E6+Prev_vanzari!#REF!*'Obiective de afacere'!F6+Prev_vanzari!#REF!*'Obiective de afacere'!#REF!+Prev_vanzari!#REF!*'Obiective de afacere'!H6</f>
        <v>#REF!</v>
      </c>
      <c r="G179" s="257" t="e">
        <f>Prev_vanzari!G30*'Obiective de afacere'!D6+Prev_vanzari!#REF!*'Obiective de afacere'!E6+Prev_vanzari!#REF!*'Obiective de afacere'!F6+Prev_vanzari!#REF!*'Obiective de afacere'!#REF!+Prev_vanzari!#REF!*'Obiective de afacere'!H6</f>
        <v>#REF!</v>
      </c>
      <c r="H179" s="257" t="e">
        <f>Prev_vanzari!H30*'Obiective de afacere'!D6+Prev_vanzari!#REF!*'Obiective de afacere'!E6+Prev_vanzari!#REF!*'Obiective de afacere'!F6+Prev_vanzari!#REF!*'Obiective de afacere'!#REF!+Prev_vanzari!#REF!*'Obiective de afacere'!H6</f>
        <v>#REF!</v>
      </c>
      <c r="I179" s="257" t="e">
        <f>Prev_vanzari!I30*'Obiective de afacere'!D6+Prev_vanzari!#REF!*'Obiective de afacere'!E6+Prev_vanzari!#REF!*'Obiective de afacere'!F6+Prev_vanzari!#REF!*'Obiective de afacere'!#REF!+Prev_vanzari!#REF!*'Obiective de afacere'!H6</f>
        <v>#REF!</v>
      </c>
      <c r="J179" s="257" t="e">
        <f>Prev_vanzari!J30*'Obiective de afacere'!D6+Prev_vanzari!#REF!*'Obiective de afacere'!E6+Prev_vanzari!#REF!*'Obiective de afacere'!F6+Prev_vanzari!#REF!*'Obiective de afacere'!#REF!+Prev_vanzari!#REF!*'Obiective de afacere'!H6</f>
        <v>#REF!</v>
      </c>
      <c r="K179" s="257" t="e">
        <f>Prev_vanzari!K30*'Obiective de afacere'!D6+Prev_vanzari!#REF!*'Obiective de afacere'!E6+Prev_vanzari!#REF!*'Obiective de afacere'!F6+Prev_vanzari!#REF!*'Obiective de afacere'!#REF!+Prev_vanzari!#REF!*'Obiective de afacere'!H6</f>
        <v>#REF!</v>
      </c>
      <c r="L179" s="257" t="e">
        <f>Prev_vanzari!L30*'Obiective de afacere'!D6+Prev_vanzari!#REF!*'Obiective de afacere'!E6+Prev_vanzari!#REF!*'Obiective de afacere'!F6+Prev_vanzari!#REF!*'Obiective de afacere'!#REF!+Prev_vanzari!#REF!*'Obiective de afacere'!H6</f>
        <v>#REF!</v>
      </c>
      <c r="M179" s="257" t="e">
        <f>Prev_vanzari!M30*'Obiective de afacere'!D6+Prev_vanzari!#REF!*'Obiective de afacere'!E6+Prev_vanzari!#REF!*'Obiective de afacere'!F6+Prev_vanzari!#REF!*'Obiective de afacere'!#REF!+Prev_vanzari!#REF!*'Obiective de afacere'!H6</f>
        <v>#REF!</v>
      </c>
      <c r="N179" s="257" t="e">
        <f>Prev_vanzari!N30*'Obiective de afacere'!D6+Prev_vanzari!#REF!*'Obiective de afacere'!E6+Prev_vanzari!#REF!*'Obiective de afacere'!F6+Prev_vanzari!#REF!*'Obiective de afacere'!#REF!+Prev_vanzari!#REF!*'Obiective de afacere'!H6</f>
        <v>#REF!</v>
      </c>
      <c r="O179" s="257" t="e">
        <f>Prev_vanzari!O30*'Obiective de afacere'!D6+Prev_vanzari!#REF!*'Obiective de afacere'!E6+Prev_vanzari!#REF!*'Obiective de afacere'!F6+Prev_vanzari!#REF!*'Obiective de afacere'!#REF!+Prev_vanzari!#REF!*'Obiective de afacere'!H6</f>
        <v>#REF!</v>
      </c>
      <c r="P179" s="247" t="e">
        <f t="shared" ref="P179:P190" si="48">SUM(D179:O179)</f>
        <v>#REF!</v>
      </c>
      <c r="Q179" s="19">
        <v>7206240</v>
      </c>
    </row>
    <row r="180" spans="2:18">
      <c r="B180" s="50">
        <v>12</v>
      </c>
      <c r="C180" s="342" t="s">
        <v>144</v>
      </c>
      <c r="D180" s="257" t="e">
        <f>Prev_vanzari!D30*'Costuri variabile '!#REF!+Prev_vanzari!#REF!*'Costuri variabile '!#REF!+Prev_vanzari!#REF!*'Costuri variabile '!#REF!+Prev_vanzari!#REF!*'Costuri variabile '!#REF!+Prev_vanzari!#REF!*'Costuri variabile '!#REF!</f>
        <v>#REF!</v>
      </c>
      <c r="E180" s="257" t="e">
        <f>Prev_vanzari!E30*'Costuri variabile '!#REF!+Prev_vanzari!#REF!*'Costuri variabile '!#REF!+Prev_vanzari!#REF!*'Costuri variabile '!#REF!+Prev_vanzari!#REF!*'Costuri variabile '!#REF!+Prev_vanzari!#REF!*'Costuri variabile '!#REF!</f>
        <v>#REF!</v>
      </c>
      <c r="F180" s="257" t="e">
        <f>Prev_vanzari!F30*'Costuri variabile '!#REF!+Prev_vanzari!#REF!*'Costuri variabile '!#REF!+Prev_vanzari!#REF!*'Costuri variabile '!#REF!+Prev_vanzari!#REF!*'Costuri variabile '!#REF!+Prev_vanzari!#REF!*'Costuri variabile '!#REF!</f>
        <v>#REF!</v>
      </c>
      <c r="G180" s="257" t="e">
        <f>Prev_vanzari!G30*'Costuri variabile '!#REF!+Prev_vanzari!#REF!*'Costuri variabile '!#REF!+Prev_vanzari!#REF!*'Costuri variabile '!#REF!+Prev_vanzari!#REF!*'Costuri variabile '!#REF!+Prev_vanzari!#REF!*'Costuri variabile '!#REF!</f>
        <v>#REF!</v>
      </c>
      <c r="H180" s="257" t="e">
        <f>Prev_vanzari!H30*'Costuri variabile '!#REF!+Prev_vanzari!#REF!*'Costuri variabile '!#REF!+Prev_vanzari!#REF!*'Costuri variabile '!#REF!+Prev_vanzari!#REF!*'Costuri variabile '!#REF!+Prev_vanzari!#REF!*'Costuri variabile '!#REF!</f>
        <v>#REF!</v>
      </c>
      <c r="I180" s="257" t="e">
        <f>Prev_vanzari!I30*'Costuri variabile '!#REF!+Prev_vanzari!#REF!*'Costuri variabile '!#REF!+Prev_vanzari!#REF!*'Costuri variabile '!#REF!+Prev_vanzari!#REF!*'Costuri variabile '!#REF!+Prev_vanzari!#REF!*'Costuri variabile '!#REF!</f>
        <v>#REF!</v>
      </c>
      <c r="J180" s="257" t="e">
        <f>Prev_vanzari!J30*'Costuri variabile '!#REF!+Prev_vanzari!#REF!*'Costuri variabile '!#REF!+Prev_vanzari!#REF!*'Costuri variabile '!#REF!+Prev_vanzari!#REF!*'Costuri variabile '!#REF!+Prev_vanzari!#REF!*'Costuri variabile '!#REF!</f>
        <v>#REF!</v>
      </c>
      <c r="K180" s="257" t="e">
        <f>Prev_vanzari!K30*'Costuri variabile '!#REF!+Prev_vanzari!#REF!*'Costuri variabile '!#REF!+Prev_vanzari!#REF!*'Costuri variabile '!#REF!+Prev_vanzari!#REF!*'Costuri variabile '!#REF!+Prev_vanzari!#REF!*'Costuri variabile '!#REF!</f>
        <v>#REF!</v>
      </c>
      <c r="L180" s="257" t="e">
        <f>Prev_vanzari!L30*'Costuri variabile '!#REF!+Prev_vanzari!#REF!*'Costuri variabile '!#REF!+Prev_vanzari!#REF!*'Costuri variabile '!#REF!+Prev_vanzari!#REF!*'Costuri variabile '!#REF!+Prev_vanzari!#REF!*'Costuri variabile '!#REF!</f>
        <v>#REF!</v>
      </c>
      <c r="M180" s="257" t="e">
        <f>Prev_vanzari!M30*'Costuri variabile '!#REF!+Prev_vanzari!#REF!*'Costuri variabile '!#REF!+Prev_vanzari!#REF!*'Costuri variabile '!#REF!+Prev_vanzari!#REF!*'Costuri variabile '!#REF!+Prev_vanzari!#REF!*'Costuri variabile '!#REF!</f>
        <v>#REF!</v>
      </c>
      <c r="N180" s="257" t="e">
        <f>Prev_vanzari!N30*'Costuri variabile '!#REF!+Prev_vanzari!#REF!*'Costuri variabile '!#REF!+Prev_vanzari!#REF!*'Costuri variabile '!#REF!+Prev_vanzari!#REF!*'Costuri variabile '!#REF!+Prev_vanzari!#REF!*'Costuri variabile '!#REF!</f>
        <v>#REF!</v>
      </c>
      <c r="O180" s="257" t="e">
        <f>Prev_vanzari!O30*'Costuri variabile '!#REF!+Prev_vanzari!#REF!*'Costuri variabile '!#REF!+Prev_vanzari!#REF!*'Costuri variabile '!#REF!+Prev_vanzari!#REF!*'Costuri variabile '!#REF!+Prev_vanzari!#REF!*'Costuri variabile '!#REF!</f>
        <v>#REF!</v>
      </c>
      <c r="P180" s="247" t="e">
        <f t="shared" si="48"/>
        <v>#REF!</v>
      </c>
      <c r="Q180" s="19">
        <v>3799576</v>
      </c>
      <c r="R180" s="132" t="e">
        <f>'Costuri variabile '!#REF!</f>
        <v>#REF!</v>
      </c>
    </row>
    <row r="181" spans="2:18">
      <c r="B181" s="50">
        <v>13</v>
      </c>
      <c r="C181" s="342" t="s">
        <v>145</v>
      </c>
      <c r="D181" s="257" t="e">
        <f>0.001*D179</f>
        <v>#REF!</v>
      </c>
      <c r="E181" s="257" t="e">
        <f t="shared" ref="E181:O181" si="49">0.001*E179</f>
        <v>#REF!</v>
      </c>
      <c r="F181" s="257" t="e">
        <f t="shared" si="49"/>
        <v>#REF!</v>
      </c>
      <c r="G181" s="257" t="e">
        <f t="shared" si="49"/>
        <v>#REF!</v>
      </c>
      <c r="H181" s="257" t="e">
        <f t="shared" si="49"/>
        <v>#REF!</v>
      </c>
      <c r="I181" s="257" t="e">
        <f t="shared" si="49"/>
        <v>#REF!</v>
      </c>
      <c r="J181" s="257" t="e">
        <f t="shared" si="49"/>
        <v>#REF!</v>
      </c>
      <c r="K181" s="257" t="e">
        <f t="shared" si="49"/>
        <v>#REF!</v>
      </c>
      <c r="L181" s="257" t="e">
        <f t="shared" si="49"/>
        <v>#REF!</v>
      </c>
      <c r="M181" s="257" t="e">
        <f t="shared" si="49"/>
        <v>#REF!</v>
      </c>
      <c r="N181" s="257" t="e">
        <f t="shared" si="49"/>
        <v>#REF!</v>
      </c>
      <c r="O181" s="257" t="e">
        <f t="shared" si="49"/>
        <v>#REF!</v>
      </c>
      <c r="P181" s="247" t="e">
        <f t="shared" si="48"/>
        <v>#REF!</v>
      </c>
    </row>
    <row r="182" spans="2:18">
      <c r="B182" s="50">
        <v>14</v>
      </c>
      <c r="C182" s="342" t="s">
        <v>146</v>
      </c>
      <c r="D182" s="257" t="e">
        <f>Prev_vanzari!D30*'Costuri variabile '!#REF!+Prev_vanzari!#REF!*'Costuri variabile '!#REF!+Prev_vanzari!#REF!*'Costuri variabile '!#REF!+Prev_vanzari!#REF!*'Costuri variabile '!#REF!+Prev_vanzari!#REF!*'Costuri variabile '!#REF!</f>
        <v>#REF!</v>
      </c>
      <c r="E182" s="257" t="e">
        <f>Prev_vanzari!E30*'Costuri variabile '!#REF!+Prev_vanzari!#REF!*'Costuri variabile '!#REF!+Prev_vanzari!#REF!*'Costuri variabile '!#REF!+Prev_vanzari!#REF!*'Costuri variabile '!#REF!+Prev_vanzari!#REF!*'Costuri variabile '!#REF!</f>
        <v>#REF!</v>
      </c>
      <c r="F182" s="257" t="e">
        <f>Prev_vanzari!F30*'Costuri variabile '!#REF!+Prev_vanzari!#REF!*'Costuri variabile '!#REF!+Prev_vanzari!#REF!*'Costuri variabile '!#REF!+Prev_vanzari!#REF!*'Costuri variabile '!#REF!+Prev_vanzari!#REF!*'Costuri variabile '!#REF!</f>
        <v>#REF!</v>
      </c>
      <c r="G182" s="257" t="e">
        <f>Prev_vanzari!G30*'Costuri variabile '!#REF!+Prev_vanzari!#REF!*'Costuri variabile '!#REF!+Prev_vanzari!#REF!*'Costuri variabile '!#REF!+Prev_vanzari!#REF!*'Costuri variabile '!#REF!+Prev_vanzari!#REF!*'Costuri variabile '!#REF!</f>
        <v>#REF!</v>
      </c>
      <c r="H182" s="257" t="e">
        <f>Prev_vanzari!H30*'Costuri variabile '!#REF!+Prev_vanzari!#REF!*'Costuri variabile '!#REF!+Prev_vanzari!#REF!*'Costuri variabile '!#REF!+Prev_vanzari!#REF!*'Costuri variabile '!#REF!+Prev_vanzari!#REF!*'Costuri variabile '!#REF!</f>
        <v>#REF!</v>
      </c>
      <c r="I182" s="257" t="e">
        <f>Prev_vanzari!I30*'Costuri variabile '!#REF!+Prev_vanzari!#REF!*'Costuri variabile '!#REF!+Prev_vanzari!#REF!*'Costuri variabile '!#REF!+Prev_vanzari!#REF!*'Costuri variabile '!#REF!+Prev_vanzari!#REF!*'Costuri variabile '!#REF!</f>
        <v>#REF!</v>
      </c>
      <c r="J182" s="257" t="e">
        <f>Prev_vanzari!J30*'Costuri variabile '!#REF!+Prev_vanzari!#REF!*'Costuri variabile '!#REF!+Prev_vanzari!#REF!*'Costuri variabile '!#REF!+Prev_vanzari!#REF!*'Costuri variabile '!#REF!+Prev_vanzari!#REF!*'Costuri variabile '!#REF!</f>
        <v>#REF!</v>
      </c>
      <c r="K182" s="257" t="e">
        <f>Prev_vanzari!K30*'Costuri variabile '!#REF!+Prev_vanzari!#REF!*'Costuri variabile '!#REF!+Prev_vanzari!#REF!*'Costuri variabile '!#REF!+Prev_vanzari!#REF!*'Costuri variabile '!#REF!+Prev_vanzari!#REF!*'Costuri variabile '!#REF!</f>
        <v>#REF!</v>
      </c>
      <c r="L182" s="257" t="e">
        <f>Prev_vanzari!L30*'Costuri variabile '!#REF!+Prev_vanzari!#REF!*'Costuri variabile '!#REF!+Prev_vanzari!#REF!*'Costuri variabile '!#REF!+Prev_vanzari!#REF!*'Costuri variabile '!#REF!+Prev_vanzari!#REF!*'Costuri variabile '!#REF!</f>
        <v>#REF!</v>
      </c>
      <c r="M182" s="257" t="e">
        <f>Prev_vanzari!M30*'Costuri variabile '!#REF!+Prev_vanzari!#REF!*'Costuri variabile '!#REF!+Prev_vanzari!#REF!*'Costuri variabile '!#REF!+Prev_vanzari!#REF!*'Costuri variabile '!#REF!+Prev_vanzari!#REF!*'Costuri variabile '!#REF!</f>
        <v>#REF!</v>
      </c>
      <c r="N182" s="257" t="e">
        <f>Prev_vanzari!N30*'Costuri variabile '!#REF!+Prev_vanzari!#REF!*'Costuri variabile '!#REF!+Prev_vanzari!#REF!*'Costuri variabile '!#REF!+Prev_vanzari!#REF!*'Costuri variabile '!#REF!+Prev_vanzari!#REF!*'Costuri variabile '!#REF!</f>
        <v>#REF!</v>
      </c>
      <c r="O182" s="257" t="e">
        <f>Prev_vanzari!O30*'Costuri variabile '!#REF!+Prev_vanzari!#REF!*'Costuri variabile '!#REF!+Prev_vanzari!#REF!*'Costuri variabile '!#REF!+Prev_vanzari!#REF!*'Costuri variabile '!#REF!+Prev_vanzari!#REF!*'Costuri variabile '!#REF!</f>
        <v>#REF!</v>
      </c>
      <c r="P182" s="248" t="e">
        <f t="shared" si="48"/>
        <v>#REF!</v>
      </c>
      <c r="Q182" s="19">
        <v>2078809</v>
      </c>
      <c r="R182" s="132" t="e">
        <f>'Costuri variabile '!#REF!</f>
        <v>#REF!</v>
      </c>
    </row>
    <row r="183" spans="2:18">
      <c r="B183" s="50">
        <v>15</v>
      </c>
      <c r="C183" s="342" t="s">
        <v>147</v>
      </c>
      <c r="D183" s="258">
        <f>randament!I43/12</f>
        <v>0</v>
      </c>
      <c r="E183" s="257">
        <f t="shared" ref="E183:O186" si="50">D183</f>
        <v>0</v>
      </c>
      <c r="F183" s="257">
        <f t="shared" si="50"/>
        <v>0</v>
      </c>
      <c r="G183" s="257">
        <f t="shared" si="50"/>
        <v>0</v>
      </c>
      <c r="H183" s="257">
        <f t="shared" si="50"/>
        <v>0</v>
      </c>
      <c r="I183" s="257">
        <f t="shared" si="50"/>
        <v>0</v>
      </c>
      <c r="J183" s="257">
        <f t="shared" si="50"/>
        <v>0</v>
      </c>
      <c r="K183" s="257">
        <f t="shared" si="50"/>
        <v>0</v>
      </c>
      <c r="L183" s="257">
        <f t="shared" si="50"/>
        <v>0</v>
      </c>
      <c r="M183" s="257">
        <f t="shared" si="50"/>
        <v>0</v>
      </c>
      <c r="N183" s="257">
        <f t="shared" si="50"/>
        <v>0</v>
      </c>
      <c r="O183" s="257">
        <f t="shared" si="50"/>
        <v>0</v>
      </c>
      <c r="P183" s="203">
        <f t="shared" si="48"/>
        <v>0</v>
      </c>
    </row>
    <row r="184" spans="2:18">
      <c r="B184" s="50">
        <v>16</v>
      </c>
      <c r="C184" s="342" t="s">
        <v>148</v>
      </c>
      <c r="D184" s="258" t="e">
        <f>randament!#REF!/12</f>
        <v>#REF!</v>
      </c>
      <c r="E184" s="257" t="e">
        <f t="shared" si="50"/>
        <v>#REF!</v>
      </c>
      <c r="F184" s="257" t="e">
        <f t="shared" si="50"/>
        <v>#REF!</v>
      </c>
      <c r="G184" s="257" t="e">
        <f t="shared" si="50"/>
        <v>#REF!</v>
      </c>
      <c r="H184" s="257" t="e">
        <f t="shared" si="50"/>
        <v>#REF!</v>
      </c>
      <c r="I184" s="257" t="e">
        <f t="shared" si="50"/>
        <v>#REF!</v>
      </c>
      <c r="J184" s="257" t="e">
        <f t="shared" si="50"/>
        <v>#REF!</v>
      </c>
      <c r="K184" s="257" t="e">
        <f t="shared" si="50"/>
        <v>#REF!</v>
      </c>
      <c r="L184" s="257" t="e">
        <f t="shared" si="50"/>
        <v>#REF!</v>
      </c>
      <c r="M184" s="257" t="e">
        <f t="shared" si="50"/>
        <v>#REF!</v>
      </c>
      <c r="N184" s="257" t="e">
        <f t="shared" si="50"/>
        <v>#REF!</v>
      </c>
      <c r="O184" s="257" t="e">
        <f t="shared" si="50"/>
        <v>#REF!</v>
      </c>
      <c r="P184" s="203" t="e">
        <f t="shared" si="48"/>
        <v>#REF!</v>
      </c>
    </row>
    <row r="185" spans="2:18">
      <c r="B185" s="50">
        <v>17</v>
      </c>
      <c r="C185" s="342" t="s">
        <v>149</v>
      </c>
      <c r="D185" s="258">
        <f>randament!I44/12</f>
        <v>0</v>
      </c>
      <c r="E185" s="257">
        <f t="shared" si="50"/>
        <v>0</v>
      </c>
      <c r="F185" s="257">
        <f t="shared" si="50"/>
        <v>0</v>
      </c>
      <c r="G185" s="257">
        <f t="shared" si="50"/>
        <v>0</v>
      </c>
      <c r="H185" s="257">
        <f t="shared" si="50"/>
        <v>0</v>
      </c>
      <c r="I185" s="257">
        <f t="shared" si="50"/>
        <v>0</v>
      </c>
      <c r="J185" s="257">
        <f t="shared" si="50"/>
        <v>0</v>
      </c>
      <c r="K185" s="257">
        <f t="shared" si="50"/>
        <v>0</v>
      </c>
      <c r="L185" s="257">
        <f t="shared" si="50"/>
        <v>0</v>
      </c>
      <c r="M185" s="257">
        <f t="shared" si="50"/>
        <v>0</v>
      </c>
      <c r="N185" s="257">
        <f t="shared" si="50"/>
        <v>0</v>
      </c>
      <c r="O185" s="257">
        <f t="shared" si="50"/>
        <v>0</v>
      </c>
      <c r="P185" s="203">
        <f t="shared" si="48"/>
        <v>0</v>
      </c>
    </row>
    <row r="186" spans="2:18">
      <c r="B186" s="50">
        <v>18</v>
      </c>
      <c r="C186" s="342" t="s">
        <v>150</v>
      </c>
      <c r="D186" s="258" t="e">
        <f>randament!#REF!/12</f>
        <v>#REF!</v>
      </c>
      <c r="E186" s="257" t="e">
        <f t="shared" si="50"/>
        <v>#REF!</v>
      </c>
      <c r="F186" s="257" t="e">
        <f t="shared" si="50"/>
        <v>#REF!</v>
      </c>
      <c r="G186" s="257" t="e">
        <f t="shared" si="50"/>
        <v>#REF!</v>
      </c>
      <c r="H186" s="257" t="e">
        <f t="shared" si="50"/>
        <v>#REF!</v>
      </c>
      <c r="I186" s="257" t="e">
        <f t="shared" si="50"/>
        <v>#REF!</v>
      </c>
      <c r="J186" s="257" t="e">
        <f t="shared" si="50"/>
        <v>#REF!</v>
      </c>
      <c r="K186" s="257" t="e">
        <f t="shared" si="50"/>
        <v>#REF!</v>
      </c>
      <c r="L186" s="257" t="e">
        <f t="shared" si="50"/>
        <v>#REF!</v>
      </c>
      <c r="M186" s="257" t="e">
        <f t="shared" si="50"/>
        <v>#REF!</v>
      </c>
      <c r="N186" s="257" t="e">
        <f t="shared" si="50"/>
        <v>#REF!</v>
      </c>
      <c r="O186" s="257" t="e">
        <f t="shared" si="50"/>
        <v>#REF!</v>
      </c>
      <c r="P186" s="203" t="e">
        <f t="shared" si="48"/>
        <v>#REF!</v>
      </c>
    </row>
    <row r="187" spans="2:18">
      <c r="B187" s="50">
        <v>19</v>
      </c>
      <c r="C187" s="341" t="s">
        <v>151</v>
      </c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43"/>
      <c r="O187" s="43"/>
      <c r="P187" s="203">
        <f t="shared" si="48"/>
        <v>0</v>
      </c>
    </row>
    <row r="188" spans="2:18">
      <c r="B188" s="50">
        <v>20</v>
      </c>
      <c r="C188" s="341" t="s">
        <v>152</v>
      </c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43"/>
      <c r="P188" s="203">
        <f t="shared" si="48"/>
        <v>0</v>
      </c>
    </row>
    <row r="189" spans="2:18">
      <c r="B189" s="50">
        <v>21</v>
      </c>
      <c r="C189" s="341" t="s">
        <v>153</v>
      </c>
      <c r="D189" s="203"/>
      <c r="E189" s="203"/>
      <c r="F189" s="203"/>
      <c r="G189" s="203"/>
      <c r="H189" s="203"/>
      <c r="I189" s="203"/>
      <c r="J189" s="203"/>
      <c r="K189" s="203"/>
      <c r="L189" s="203"/>
      <c r="M189" s="203"/>
      <c r="N189" s="203"/>
      <c r="O189" s="203"/>
      <c r="P189" s="203">
        <f t="shared" si="48"/>
        <v>0</v>
      </c>
    </row>
    <row r="190" spans="2:18">
      <c r="B190" s="50">
        <v>22</v>
      </c>
      <c r="C190" s="341" t="s">
        <v>154</v>
      </c>
      <c r="D190" s="203"/>
      <c r="E190" s="203"/>
      <c r="F190" s="203"/>
      <c r="G190" s="203"/>
      <c r="H190" s="203"/>
      <c r="I190" s="203"/>
      <c r="J190" s="203"/>
      <c r="K190" s="203"/>
      <c r="L190" s="203"/>
      <c r="M190" s="203"/>
      <c r="N190" s="43"/>
      <c r="O190" s="203"/>
      <c r="P190" s="203">
        <f t="shared" si="48"/>
        <v>0</v>
      </c>
    </row>
    <row r="191" spans="2:18" s="1" customFormat="1">
      <c r="B191" s="87">
        <v>23</v>
      </c>
      <c r="C191" s="341" t="s">
        <v>155</v>
      </c>
      <c r="D191" s="206" t="e">
        <f>D179-D180-D181-D182-D183-D184-D185-D186-D187+D188-D189-D190</f>
        <v>#REF!</v>
      </c>
      <c r="E191" s="206" t="e">
        <f t="shared" ref="E191:P191" si="51">E179-E180-E181-E182-E183-E184-E185-E186-E187+E188-E189-E190</f>
        <v>#REF!</v>
      </c>
      <c r="F191" s="206" t="e">
        <f t="shared" si="51"/>
        <v>#REF!</v>
      </c>
      <c r="G191" s="206" t="e">
        <f t="shared" si="51"/>
        <v>#REF!</v>
      </c>
      <c r="H191" s="206" t="e">
        <f t="shared" si="51"/>
        <v>#REF!</v>
      </c>
      <c r="I191" s="206" t="e">
        <f t="shared" si="51"/>
        <v>#REF!</v>
      </c>
      <c r="J191" s="206" t="e">
        <f t="shared" si="51"/>
        <v>#REF!</v>
      </c>
      <c r="K191" s="206" t="e">
        <f t="shared" si="51"/>
        <v>#REF!</v>
      </c>
      <c r="L191" s="206" t="e">
        <f t="shared" si="51"/>
        <v>#REF!</v>
      </c>
      <c r="M191" s="206" t="e">
        <f t="shared" si="51"/>
        <v>#REF!</v>
      </c>
      <c r="N191" s="206" t="e">
        <f t="shared" si="51"/>
        <v>#REF!</v>
      </c>
      <c r="O191" s="206" t="e">
        <f t="shared" si="51"/>
        <v>#REF!</v>
      </c>
      <c r="P191" s="206" t="e">
        <f t="shared" si="51"/>
        <v>#REF!</v>
      </c>
      <c r="Q191" s="26"/>
    </row>
    <row r="192" spans="2:18">
      <c r="B192" s="50">
        <v>24</v>
      </c>
      <c r="C192" s="341" t="s">
        <v>161</v>
      </c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203"/>
    </row>
    <row r="193" spans="2:17" s="1" customFormat="1">
      <c r="B193" s="87">
        <v>25</v>
      </c>
      <c r="C193" s="341" t="s">
        <v>157</v>
      </c>
      <c r="D193" s="206" t="e">
        <f t="shared" ref="D193:P193" si="52">D178+D191-D192</f>
        <v>#REF!</v>
      </c>
      <c r="E193" s="206" t="e">
        <f t="shared" si="52"/>
        <v>#REF!</v>
      </c>
      <c r="F193" s="206" t="e">
        <f t="shared" si="52"/>
        <v>#REF!</v>
      </c>
      <c r="G193" s="206" t="e">
        <f t="shared" si="52"/>
        <v>#REF!</v>
      </c>
      <c r="H193" s="206" t="e">
        <f t="shared" si="52"/>
        <v>#REF!</v>
      </c>
      <c r="I193" s="206" t="e">
        <f t="shared" si="52"/>
        <v>#REF!</v>
      </c>
      <c r="J193" s="206" t="e">
        <f t="shared" si="52"/>
        <v>#REF!</v>
      </c>
      <c r="K193" s="206" t="e">
        <f t="shared" si="52"/>
        <v>#REF!</v>
      </c>
      <c r="L193" s="206" t="e">
        <f t="shared" si="52"/>
        <v>#REF!</v>
      </c>
      <c r="M193" s="206" t="e">
        <f t="shared" si="52"/>
        <v>#REF!</v>
      </c>
      <c r="N193" s="206" t="e">
        <f t="shared" si="52"/>
        <v>#REF!</v>
      </c>
      <c r="O193" s="206" t="e">
        <f t="shared" si="52"/>
        <v>#REF!</v>
      </c>
      <c r="P193" s="206" t="e">
        <f t="shared" si="52"/>
        <v>#REF!</v>
      </c>
      <c r="Q193" s="26"/>
    </row>
    <row r="194" spans="2:17">
      <c r="B194" s="44"/>
      <c r="C194" s="3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203"/>
    </row>
    <row r="195" spans="2:17">
      <c r="B195" s="44"/>
      <c r="C195" s="343" t="s">
        <v>158</v>
      </c>
      <c r="D195" s="43" t="e">
        <f>D193</f>
        <v>#REF!</v>
      </c>
      <c r="E195" s="43" t="e">
        <f t="shared" ref="E195:O195" si="53">E193</f>
        <v>#REF!</v>
      </c>
      <c r="F195" s="43" t="e">
        <f t="shared" si="53"/>
        <v>#REF!</v>
      </c>
      <c r="G195" s="43" t="e">
        <f t="shared" si="53"/>
        <v>#REF!</v>
      </c>
      <c r="H195" s="43" t="e">
        <f t="shared" si="53"/>
        <v>#REF!</v>
      </c>
      <c r="I195" s="43" t="e">
        <f t="shared" si="53"/>
        <v>#REF!</v>
      </c>
      <c r="J195" s="43" t="e">
        <f t="shared" si="53"/>
        <v>#REF!</v>
      </c>
      <c r="K195" s="43" t="e">
        <f t="shared" si="53"/>
        <v>#REF!</v>
      </c>
      <c r="L195" s="43" t="e">
        <f t="shared" si="53"/>
        <v>#REF!</v>
      </c>
      <c r="M195" s="43" t="e">
        <f t="shared" si="53"/>
        <v>#REF!</v>
      </c>
      <c r="N195" s="43" t="e">
        <f t="shared" si="53"/>
        <v>#REF!</v>
      </c>
      <c r="O195" s="43" t="e">
        <f t="shared" si="53"/>
        <v>#REF!</v>
      </c>
      <c r="P195" s="203"/>
    </row>
    <row r="200" spans="2:17" ht="15">
      <c r="B200" s="340" t="s">
        <v>159</v>
      </c>
      <c r="C200" s="345"/>
      <c r="D200" s="29"/>
      <c r="E200" s="29"/>
      <c r="F200" s="29"/>
      <c r="G200" s="29"/>
      <c r="H200" s="100"/>
      <c r="I200" s="29"/>
      <c r="J200" s="29"/>
      <c r="K200" s="29"/>
      <c r="L200" s="29"/>
      <c r="M200" s="29"/>
      <c r="N200" s="29"/>
      <c r="O200" s="30"/>
      <c r="P200" s="29"/>
    </row>
    <row r="201" spans="2:17">
      <c r="B201" s="101" t="s">
        <v>130</v>
      </c>
      <c r="C201" s="111" t="s">
        <v>160</v>
      </c>
      <c r="D201" s="328" t="s">
        <v>13</v>
      </c>
      <c r="E201" s="328" t="s">
        <v>14</v>
      </c>
      <c r="F201" s="328" t="s">
        <v>15</v>
      </c>
      <c r="G201" s="328" t="s">
        <v>132</v>
      </c>
      <c r="H201" s="328" t="s">
        <v>17</v>
      </c>
      <c r="I201" s="328" t="s">
        <v>18</v>
      </c>
      <c r="J201" s="328" t="s">
        <v>19</v>
      </c>
      <c r="K201" s="328" t="s">
        <v>20</v>
      </c>
      <c r="L201" s="328" t="s">
        <v>21</v>
      </c>
      <c r="M201" s="328" t="s">
        <v>22</v>
      </c>
      <c r="N201" s="328" t="s">
        <v>23</v>
      </c>
      <c r="O201" s="328" t="s">
        <v>24</v>
      </c>
      <c r="P201" s="103" t="s">
        <v>26</v>
      </c>
    </row>
    <row r="202" spans="2:17">
      <c r="B202" s="50">
        <v>1</v>
      </c>
      <c r="C202" s="341" t="s">
        <v>133</v>
      </c>
      <c r="D202" s="78" t="e">
        <f>O195</f>
        <v>#REF!</v>
      </c>
      <c r="E202" s="43" t="e">
        <f t="shared" ref="E202:O202" si="54">D228</f>
        <v>#REF!</v>
      </c>
      <c r="F202" s="43" t="e">
        <f t="shared" si="54"/>
        <v>#REF!</v>
      </c>
      <c r="G202" s="43" t="e">
        <f t="shared" si="54"/>
        <v>#REF!</v>
      </c>
      <c r="H202" s="43" t="e">
        <f t="shared" si="54"/>
        <v>#REF!</v>
      </c>
      <c r="I202" s="43" t="e">
        <f t="shared" si="54"/>
        <v>#REF!</v>
      </c>
      <c r="J202" s="43" t="e">
        <f t="shared" si="54"/>
        <v>#REF!</v>
      </c>
      <c r="K202" s="43" t="e">
        <f t="shared" si="54"/>
        <v>#REF!</v>
      </c>
      <c r="L202" s="43" t="e">
        <f t="shared" si="54"/>
        <v>#REF!</v>
      </c>
      <c r="M202" s="43" t="e">
        <f t="shared" si="54"/>
        <v>#REF!</v>
      </c>
      <c r="N202" s="43" t="e">
        <f t="shared" si="54"/>
        <v>#REF!</v>
      </c>
      <c r="O202" s="43" t="e">
        <f t="shared" si="54"/>
        <v>#REF!</v>
      </c>
      <c r="P202" s="203" t="e">
        <f t="shared" ref="P202:P210" si="55">SUM(D202:O202)</f>
        <v>#REF!</v>
      </c>
    </row>
    <row r="203" spans="2:17">
      <c r="B203" s="50">
        <v>2</v>
      </c>
      <c r="C203" s="341" t="s">
        <v>134</v>
      </c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4"/>
      <c r="O203" s="205"/>
      <c r="P203" s="203">
        <f t="shared" si="55"/>
        <v>0</v>
      </c>
    </row>
    <row r="204" spans="2:17">
      <c r="B204" s="50">
        <v>3</v>
      </c>
      <c r="C204" s="341" t="s">
        <v>135</v>
      </c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78"/>
      <c r="P204" s="203">
        <f t="shared" si="55"/>
        <v>0</v>
      </c>
    </row>
    <row r="205" spans="2:17">
      <c r="B205" s="50">
        <v>4</v>
      </c>
      <c r="C205" s="341" t="s">
        <v>136</v>
      </c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203">
        <f t="shared" si="55"/>
        <v>0</v>
      </c>
    </row>
    <row r="206" spans="2:17">
      <c r="B206" s="50">
        <v>5</v>
      </c>
      <c r="C206" s="341" t="s">
        <v>137</v>
      </c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104"/>
      <c r="P206" s="203">
        <f t="shared" si="55"/>
        <v>0</v>
      </c>
    </row>
    <row r="207" spans="2:17">
      <c r="B207" s="50">
        <v>6</v>
      </c>
      <c r="C207" s="341" t="s">
        <v>138</v>
      </c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104"/>
      <c r="P207" s="203">
        <f t="shared" si="55"/>
        <v>0</v>
      </c>
    </row>
    <row r="208" spans="2:17">
      <c r="B208" s="50">
        <v>7</v>
      </c>
      <c r="C208" s="341" t="s">
        <v>139</v>
      </c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4"/>
      <c r="O208" s="104"/>
      <c r="P208" s="203">
        <f t="shared" si="55"/>
        <v>0</v>
      </c>
    </row>
    <row r="209" spans="2:18">
      <c r="B209" s="50">
        <v>8</v>
      </c>
      <c r="C209" s="341" t="s">
        <v>140</v>
      </c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104"/>
      <c r="P209" s="203">
        <f t="shared" si="55"/>
        <v>0</v>
      </c>
    </row>
    <row r="210" spans="2:18">
      <c r="B210" s="50">
        <v>9</v>
      </c>
      <c r="C210" s="341" t="s">
        <v>141</v>
      </c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104"/>
      <c r="P210" s="203">
        <f t="shared" si="55"/>
        <v>0</v>
      </c>
    </row>
    <row r="211" spans="2:18">
      <c r="B211" s="77">
        <v>10</v>
      </c>
      <c r="C211" s="346" t="s">
        <v>142</v>
      </c>
      <c r="D211" s="206" t="e">
        <f t="shared" ref="D211:P211" si="56">D202+D203-D204-D205-D206-D207+D208+D209+D210</f>
        <v>#REF!</v>
      </c>
      <c r="E211" s="206" t="e">
        <f t="shared" si="56"/>
        <v>#REF!</v>
      </c>
      <c r="F211" s="206" t="e">
        <f t="shared" si="56"/>
        <v>#REF!</v>
      </c>
      <c r="G211" s="206" t="e">
        <f t="shared" si="56"/>
        <v>#REF!</v>
      </c>
      <c r="H211" s="206" t="e">
        <f t="shared" si="56"/>
        <v>#REF!</v>
      </c>
      <c r="I211" s="206" t="e">
        <f t="shared" si="56"/>
        <v>#REF!</v>
      </c>
      <c r="J211" s="206" t="e">
        <f t="shared" si="56"/>
        <v>#REF!</v>
      </c>
      <c r="K211" s="206" t="e">
        <f t="shared" si="56"/>
        <v>#REF!</v>
      </c>
      <c r="L211" s="206" t="e">
        <f t="shared" si="56"/>
        <v>#REF!</v>
      </c>
      <c r="M211" s="206" t="e">
        <f t="shared" si="56"/>
        <v>#REF!</v>
      </c>
      <c r="N211" s="206" t="e">
        <f t="shared" si="56"/>
        <v>#REF!</v>
      </c>
      <c r="O211" s="206" t="e">
        <f t="shared" si="56"/>
        <v>#REF!</v>
      </c>
      <c r="P211" s="206" t="e">
        <f t="shared" si="56"/>
        <v>#REF!</v>
      </c>
    </row>
    <row r="212" spans="2:18">
      <c r="B212" s="50">
        <v>11</v>
      </c>
      <c r="C212" s="342" t="s">
        <v>143</v>
      </c>
      <c r="D212" s="257" t="e">
        <f>Prev_vanzari!#REF!*'Obiective de afacere'!D6+Prev_vanzari!#REF!*'Obiective de afacere'!E6+Prev_vanzari!#REF!*'Obiective de afacere'!F6+Prev_vanzari!#REF!*'Obiective de afacere'!#REF!+Prev_vanzari!#REF!*'Obiective de afacere'!H6</f>
        <v>#REF!</v>
      </c>
      <c r="E212" s="257" t="e">
        <f>Prev_vanzari!#REF!*'Obiective de afacere'!D6+Prev_vanzari!#REF!*'Obiective de afacere'!E6+Prev_vanzari!#REF!*'Obiective de afacere'!F6+Prev_vanzari!#REF!*'Obiective de afacere'!#REF!+Prev_vanzari!#REF!*'Obiective de afacere'!H6</f>
        <v>#REF!</v>
      </c>
      <c r="F212" s="257" t="e">
        <f>Prev_vanzari!#REF!*'Obiective de afacere'!D6+Prev_vanzari!#REF!*'Obiective de afacere'!E6+Prev_vanzari!#REF!*'Obiective de afacere'!F6+Prev_vanzari!#REF!*'Obiective de afacere'!#REF!+Prev_vanzari!#REF!*'Obiective de afacere'!H6</f>
        <v>#REF!</v>
      </c>
      <c r="G212" s="257" t="e">
        <f>Prev_vanzari!#REF!*'Obiective de afacere'!D6+Prev_vanzari!#REF!*'Obiective de afacere'!E6+Prev_vanzari!#REF!*'Obiective de afacere'!F6+Prev_vanzari!#REF!*'Obiective de afacere'!#REF!+Prev_vanzari!#REF!*'Obiective de afacere'!H6</f>
        <v>#REF!</v>
      </c>
      <c r="H212" s="257" t="e">
        <f>Prev_vanzari!#REF!*'Obiective de afacere'!D6+Prev_vanzari!#REF!*'Obiective de afacere'!E6+Prev_vanzari!#REF!*'Obiective de afacere'!F6+Prev_vanzari!#REF!*'Obiective de afacere'!#REF!+Prev_vanzari!#REF!*'Obiective de afacere'!H6</f>
        <v>#REF!</v>
      </c>
      <c r="I212" s="257" t="e">
        <f>Prev_vanzari!#REF!*'Obiective de afacere'!D6+Prev_vanzari!#REF!*'Obiective de afacere'!E6+Prev_vanzari!#REF!*'Obiective de afacere'!F6+Prev_vanzari!#REF!*'Obiective de afacere'!#REF!+Prev_vanzari!#REF!*'Obiective de afacere'!H6</f>
        <v>#REF!</v>
      </c>
      <c r="J212" s="257" t="e">
        <f>Prev_vanzari!#REF!*'Obiective de afacere'!D6+Prev_vanzari!#REF!*'Obiective de afacere'!E6+Prev_vanzari!#REF!*'Obiective de afacere'!F6+Prev_vanzari!#REF!*'Obiective de afacere'!#REF!+Prev_vanzari!#REF!*'Obiective de afacere'!H6</f>
        <v>#REF!</v>
      </c>
      <c r="K212" s="257" t="e">
        <f>Prev_vanzari!#REF!*'Obiective de afacere'!D6+Prev_vanzari!#REF!*'Obiective de afacere'!E6+Prev_vanzari!#REF!*'Obiective de afacere'!F6+Prev_vanzari!#REF!*'Obiective de afacere'!#REF!+Prev_vanzari!#REF!*'Obiective de afacere'!H6</f>
        <v>#REF!</v>
      </c>
      <c r="L212" s="257" t="e">
        <f>Prev_vanzari!#REF!*'Obiective de afacere'!D6+Prev_vanzari!#REF!*'Obiective de afacere'!E6+Prev_vanzari!#REF!*'Obiective de afacere'!F6+Prev_vanzari!#REF!*'Obiective de afacere'!#REF!+Prev_vanzari!#REF!*'Obiective de afacere'!H6</f>
        <v>#REF!</v>
      </c>
      <c r="M212" s="257" t="e">
        <f>Prev_vanzari!#REF!*'Obiective de afacere'!D6+Prev_vanzari!#REF!*'Obiective de afacere'!E6+Prev_vanzari!#REF!*'Obiective de afacere'!F6+Prev_vanzari!#REF!*'Obiective de afacere'!#REF!+Prev_vanzari!#REF!*'Obiective de afacere'!H6</f>
        <v>#REF!</v>
      </c>
      <c r="N212" s="257" t="e">
        <f>Prev_vanzari!#REF!*'Obiective de afacere'!D6+Prev_vanzari!#REF!*'Obiective de afacere'!E6+Prev_vanzari!#REF!*'Obiective de afacere'!F6+Prev_vanzari!#REF!*'Obiective de afacere'!#REF!+Prev_vanzari!#REF!*'Obiective de afacere'!H6</f>
        <v>#REF!</v>
      </c>
      <c r="O212" s="257" t="e">
        <f>Prev_vanzari!#REF!*'Obiective de afacere'!D6+Prev_vanzari!#REF!*'Obiective de afacere'!E6+Prev_vanzari!#REF!*'Obiective de afacere'!F6+Prev_vanzari!#REF!*'Obiective de afacere'!#REF!+Prev_vanzari!#REF!*'Obiective de afacere'!H6</f>
        <v>#REF!</v>
      </c>
      <c r="P212" s="247" t="e">
        <f t="shared" ref="P212:P223" si="57">SUM(D212:O212)</f>
        <v>#REF!</v>
      </c>
      <c r="Q212" s="19">
        <v>7326714</v>
      </c>
    </row>
    <row r="213" spans="2:18">
      <c r="B213" s="50">
        <v>12</v>
      </c>
      <c r="C213" s="342" t="s">
        <v>144</v>
      </c>
      <c r="D213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E213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F213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G213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H213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I213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J213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K213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L213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M213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N213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O213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P213" s="247" t="e">
        <f t="shared" si="57"/>
        <v>#REF!</v>
      </c>
      <c r="Q213" s="19">
        <v>3867038</v>
      </c>
      <c r="R213" s="19" t="e">
        <f>'Costuri variabile '!#REF!</f>
        <v>#REF!</v>
      </c>
    </row>
    <row r="214" spans="2:18">
      <c r="B214" s="50">
        <v>13</v>
      </c>
      <c r="C214" s="342" t="s">
        <v>145</v>
      </c>
      <c r="D214" s="257" t="e">
        <f>D212*0.001</f>
        <v>#REF!</v>
      </c>
      <c r="E214" s="257" t="e">
        <f t="shared" ref="E214:O214" si="58">E212*0.001</f>
        <v>#REF!</v>
      </c>
      <c r="F214" s="257" t="e">
        <f t="shared" si="58"/>
        <v>#REF!</v>
      </c>
      <c r="G214" s="257" t="e">
        <f t="shared" si="58"/>
        <v>#REF!</v>
      </c>
      <c r="H214" s="257" t="e">
        <f t="shared" si="58"/>
        <v>#REF!</v>
      </c>
      <c r="I214" s="257" t="e">
        <f t="shared" si="58"/>
        <v>#REF!</v>
      </c>
      <c r="J214" s="257" t="e">
        <f t="shared" si="58"/>
        <v>#REF!</v>
      </c>
      <c r="K214" s="257" t="e">
        <f t="shared" si="58"/>
        <v>#REF!</v>
      </c>
      <c r="L214" s="257" t="e">
        <f t="shared" si="58"/>
        <v>#REF!</v>
      </c>
      <c r="M214" s="257" t="e">
        <f t="shared" si="58"/>
        <v>#REF!</v>
      </c>
      <c r="N214" s="257" t="e">
        <f t="shared" si="58"/>
        <v>#REF!</v>
      </c>
      <c r="O214" s="257" t="e">
        <f t="shared" si="58"/>
        <v>#REF!</v>
      </c>
      <c r="P214" s="247" t="e">
        <f t="shared" si="57"/>
        <v>#REF!</v>
      </c>
    </row>
    <row r="215" spans="2:18">
      <c r="B215" s="50">
        <v>14</v>
      </c>
      <c r="C215" s="342" t="s">
        <v>146</v>
      </c>
      <c r="D215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E215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F215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G215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H215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I215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J215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K215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L215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M215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N215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O215" s="257" t="e">
        <f>Prev_vanzari!#REF!*'Costuri variabile '!#REF!+Prev_vanzari!#REF!*'Costuri variabile '!#REF!+Prev_vanzari!#REF!*'Costuri variabile '!#REF!+Prev_vanzari!#REF!*'Costuri variabile '!#REF!+Prev_vanzari!#REF!*'Costuri variabile '!#REF!</f>
        <v>#REF!</v>
      </c>
      <c r="P215" s="248" t="e">
        <f t="shared" si="57"/>
        <v>#REF!</v>
      </c>
      <c r="Q215" s="19">
        <v>2114132</v>
      </c>
      <c r="R215" s="132" t="e">
        <f>'Costuri variabile '!#REF!</f>
        <v>#REF!</v>
      </c>
    </row>
    <row r="216" spans="2:18">
      <c r="B216" s="50">
        <v>15</v>
      </c>
      <c r="C216" s="342" t="s">
        <v>147</v>
      </c>
      <c r="D216" s="257">
        <f>randament!J43/12</f>
        <v>0</v>
      </c>
      <c r="E216" s="257">
        <f t="shared" ref="E216:O219" si="59">D216</f>
        <v>0</v>
      </c>
      <c r="F216" s="257">
        <f t="shared" si="59"/>
        <v>0</v>
      </c>
      <c r="G216" s="257">
        <f t="shared" si="59"/>
        <v>0</v>
      </c>
      <c r="H216" s="257">
        <f t="shared" si="59"/>
        <v>0</v>
      </c>
      <c r="I216" s="257">
        <f t="shared" si="59"/>
        <v>0</v>
      </c>
      <c r="J216" s="257">
        <f t="shared" si="59"/>
        <v>0</v>
      </c>
      <c r="K216" s="257">
        <f t="shared" si="59"/>
        <v>0</v>
      </c>
      <c r="L216" s="257">
        <f t="shared" si="59"/>
        <v>0</v>
      </c>
      <c r="M216" s="257">
        <f t="shared" si="59"/>
        <v>0</v>
      </c>
      <c r="N216" s="257">
        <f t="shared" si="59"/>
        <v>0</v>
      </c>
      <c r="O216" s="257">
        <f t="shared" si="59"/>
        <v>0</v>
      </c>
      <c r="P216" s="203">
        <f t="shared" si="57"/>
        <v>0</v>
      </c>
    </row>
    <row r="217" spans="2:18">
      <c r="B217" s="50">
        <v>16</v>
      </c>
      <c r="C217" s="342" t="s">
        <v>148</v>
      </c>
      <c r="D217" s="257" t="e">
        <f>randament!#REF!/12</f>
        <v>#REF!</v>
      </c>
      <c r="E217" s="257" t="e">
        <f t="shared" si="59"/>
        <v>#REF!</v>
      </c>
      <c r="F217" s="257" t="e">
        <f t="shared" si="59"/>
        <v>#REF!</v>
      </c>
      <c r="G217" s="257" t="e">
        <f t="shared" si="59"/>
        <v>#REF!</v>
      </c>
      <c r="H217" s="257" t="e">
        <f t="shared" si="59"/>
        <v>#REF!</v>
      </c>
      <c r="I217" s="257" t="e">
        <f t="shared" si="59"/>
        <v>#REF!</v>
      </c>
      <c r="J217" s="257" t="e">
        <f t="shared" si="59"/>
        <v>#REF!</v>
      </c>
      <c r="K217" s="257" t="e">
        <f t="shared" si="59"/>
        <v>#REF!</v>
      </c>
      <c r="L217" s="257" t="e">
        <f t="shared" si="59"/>
        <v>#REF!</v>
      </c>
      <c r="M217" s="257" t="e">
        <f t="shared" si="59"/>
        <v>#REF!</v>
      </c>
      <c r="N217" s="257" t="e">
        <f t="shared" si="59"/>
        <v>#REF!</v>
      </c>
      <c r="O217" s="257" t="e">
        <f t="shared" si="59"/>
        <v>#REF!</v>
      </c>
      <c r="P217" s="203" t="e">
        <f t="shared" si="57"/>
        <v>#REF!</v>
      </c>
    </row>
    <row r="218" spans="2:18">
      <c r="B218" s="50">
        <v>17</v>
      </c>
      <c r="C218" s="342" t="s">
        <v>149</v>
      </c>
      <c r="D218" s="257">
        <f>randament!J44/12</f>
        <v>0</v>
      </c>
      <c r="E218" s="257">
        <f t="shared" si="59"/>
        <v>0</v>
      </c>
      <c r="F218" s="257">
        <f t="shared" si="59"/>
        <v>0</v>
      </c>
      <c r="G218" s="257">
        <f t="shared" si="59"/>
        <v>0</v>
      </c>
      <c r="H218" s="257">
        <f t="shared" si="59"/>
        <v>0</v>
      </c>
      <c r="I218" s="257">
        <f t="shared" si="59"/>
        <v>0</v>
      </c>
      <c r="J218" s="257">
        <f t="shared" si="59"/>
        <v>0</v>
      </c>
      <c r="K218" s="257">
        <f t="shared" si="59"/>
        <v>0</v>
      </c>
      <c r="L218" s="257">
        <f t="shared" si="59"/>
        <v>0</v>
      </c>
      <c r="M218" s="257">
        <f t="shared" si="59"/>
        <v>0</v>
      </c>
      <c r="N218" s="257">
        <f t="shared" si="59"/>
        <v>0</v>
      </c>
      <c r="O218" s="257">
        <f t="shared" si="59"/>
        <v>0</v>
      </c>
      <c r="P218" s="203">
        <f t="shared" si="57"/>
        <v>0</v>
      </c>
    </row>
    <row r="219" spans="2:18">
      <c r="B219" s="50">
        <v>18</v>
      </c>
      <c r="C219" s="342" t="s">
        <v>150</v>
      </c>
      <c r="D219" s="257" t="e">
        <f>randament!#REF!/12</f>
        <v>#REF!</v>
      </c>
      <c r="E219" s="257" t="e">
        <f t="shared" si="59"/>
        <v>#REF!</v>
      </c>
      <c r="F219" s="257" t="e">
        <f t="shared" si="59"/>
        <v>#REF!</v>
      </c>
      <c r="G219" s="257" t="e">
        <f t="shared" si="59"/>
        <v>#REF!</v>
      </c>
      <c r="H219" s="257" t="e">
        <f t="shared" si="59"/>
        <v>#REF!</v>
      </c>
      <c r="I219" s="257" t="e">
        <f t="shared" si="59"/>
        <v>#REF!</v>
      </c>
      <c r="J219" s="257" t="e">
        <f t="shared" si="59"/>
        <v>#REF!</v>
      </c>
      <c r="K219" s="257" t="e">
        <f t="shared" si="59"/>
        <v>#REF!</v>
      </c>
      <c r="L219" s="257" t="e">
        <f t="shared" si="59"/>
        <v>#REF!</v>
      </c>
      <c r="M219" s="257" t="e">
        <f t="shared" si="59"/>
        <v>#REF!</v>
      </c>
      <c r="N219" s="257" t="e">
        <f t="shared" si="59"/>
        <v>#REF!</v>
      </c>
      <c r="O219" s="257" t="e">
        <f t="shared" si="59"/>
        <v>#REF!</v>
      </c>
      <c r="P219" s="203" t="e">
        <f t="shared" si="57"/>
        <v>#REF!</v>
      </c>
    </row>
    <row r="220" spans="2:18">
      <c r="B220" s="50">
        <v>19</v>
      </c>
      <c r="C220" s="341" t="s">
        <v>151</v>
      </c>
      <c r="D220" s="203"/>
      <c r="E220" s="203"/>
      <c r="F220" s="203"/>
      <c r="G220" s="203"/>
      <c r="H220" s="203"/>
      <c r="I220" s="203"/>
      <c r="J220" s="203"/>
      <c r="K220" s="203"/>
      <c r="L220" s="203"/>
      <c r="M220" s="203"/>
      <c r="N220" s="43"/>
      <c r="O220" s="43"/>
      <c r="P220" s="203">
        <f t="shared" si="57"/>
        <v>0</v>
      </c>
    </row>
    <row r="221" spans="2:18">
      <c r="B221" s="50">
        <v>20</v>
      </c>
      <c r="C221" s="341" t="s">
        <v>152</v>
      </c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3"/>
      <c r="O221" s="43"/>
      <c r="P221" s="203">
        <f t="shared" si="57"/>
        <v>0</v>
      </c>
    </row>
    <row r="222" spans="2:18">
      <c r="B222" s="50">
        <v>21</v>
      </c>
      <c r="C222" s="341" t="s">
        <v>153</v>
      </c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3"/>
      <c r="O222" s="203"/>
      <c r="P222" s="203">
        <f t="shared" si="57"/>
        <v>0</v>
      </c>
    </row>
    <row r="223" spans="2:18">
      <c r="B223" s="50">
        <v>22</v>
      </c>
      <c r="C223" s="341" t="s">
        <v>154</v>
      </c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43"/>
      <c r="O223" s="203"/>
      <c r="P223" s="203">
        <f t="shared" si="57"/>
        <v>0</v>
      </c>
    </row>
    <row r="224" spans="2:18" s="1" customFormat="1">
      <c r="B224" s="87">
        <v>23</v>
      </c>
      <c r="C224" s="341" t="s">
        <v>155</v>
      </c>
      <c r="D224" s="206" t="e">
        <f t="shared" ref="D224:P224" si="60">D212-D213-D214-D215-D216-D217-D218-D219-D220+D221-D222-D223</f>
        <v>#REF!</v>
      </c>
      <c r="E224" s="206" t="e">
        <f t="shared" si="60"/>
        <v>#REF!</v>
      </c>
      <c r="F224" s="206" t="e">
        <f t="shared" si="60"/>
        <v>#REF!</v>
      </c>
      <c r="G224" s="206" t="e">
        <f t="shared" si="60"/>
        <v>#REF!</v>
      </c>
      <c r="H224" s="206" t="e">
        <f t="shared" si="60"/>
        <v>#REF!</v>
      </c>
      <c r="I224" s="206" t="e">
        <f t="shared" si="60"/>
        <v>#REF!</v>
      </c>
      <c r="J224" s="206" t="e">
        <f t="shared" si="60"/>
        <v>#REF!</v>
      </c>
      <c r="K224" s="206" t="e">
        <f t="shared" si="60"/>
        <v>#REF!</v>
      </c>
      <c r="L224" s="206" t="e">
        <f t="shared" si="60"/>
        <v>#REF!</v>
      </c>
      <c r="M224" s="206" t="e">
        <f t="shared" si="60"/>
        <v>#REF!</v>
      </c>
      <c r="N224" s="206" t="e">
        <f t="shared" si="60"/>
        <v>#REF!</v>
      </c>
      <c r="O224" s="206" t="e">
        <f t="shared" si="60"/>
        <v>#REF!</v>
      </c>
      <c r="P224" s="206" t="e">
        <f t="shared" si="60"/>
        <v>#REF!</v>
      </c>
      <c r="Q224" s="26"/>
    </row>
    <row r="225" spans="2:17">
      <c r="B225" s="50">
        <v>24</v>
      </c>
      <c r="C225" s="341" t="s">
        <v>161</v>
      </c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203"/>
    </row>
    <row r="226" spans="2:17" s="1" customFormat="1">
      <c r="B226" s="87">
        <v>25</v>
      </c>
      <c r="C226" s="341" t="s">
        <v>157</v>
      </c>
      <c r="D226" s="206" t="e">
        <f t="shared" ref="D226:P226" si="61">D211+D224-D225</f>
        <v>#REF!</v>
      </c>
      <c r="E226" s="206" t="e">
        <f t="shared" si="61"/>
        <v>#REF!</v>
      </c>
      <c r="F226" s="206" t="e">
        <f t="shared" si="61"/>
        <v>#REF!</v>
      </c>
      <c r="G226" s="206" t="e">
        <f t="shared" si="61"/>
        <v>#REF!</v>
      </c>
      <c r="H226" s="206" t="e">
        <f t="shared" si="61"/>
        <v>#REF!</v>
      </c>
      <c r="I226" s="206" t="e">
        <f t="shared" si="61"/>
        <v>#REF!</v>
      </c>
      <c r="J226" s="206" t="e">
        <f t="shared" si="61"/>
        <v>#REF!</v>
      </c>
      <c r="K226" s="206" t="e">
        <f t="shared" si="61"/>
        <v>#REF!</v>
      </c>
      <c r="L226" s="206" t="e">
        <f t="shared" si="61"/>
        <v>#REF!</v>
      </c>
      <c r="M226" s="206" t="e">
        <f t="shared" si="61"/>
        <v>#REF!</v>
      </c>
      <c r="N226" s="206" t="e">
        <f t="shared" si="61"/>
        <v>#REF!</v>
      </c>
      <c r="O226" s="206" t="e">
        <f t="shared" si="61"/>
        <v>#REF!</v>
      </c>
      <c r="P226" s="206" t="e">
        <f t="shared" si="61"/>
        <v>#REF!</v>
      </c>
      <c r="Q226" s="26"/>
    </row>
    <row r="227" spans="2:17">
      <c r="B227" s="44"/>
      <c r="C227" s="3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203"/>
    </row>
    <row r="228" spans="2:17">
      <c r="B228" s="44"/>
      <c r="C228" s="343" t="s">
        <v>158</v>
      </c>
      <c r="D228" s="43" t="e">
        <f>D226</f>
        <v>#REF!</v>
      </c>
      <c r="E228" s="43" t="e">
        <f t="shared" ref="E228:O228" si="62">E226</f>
        <v>#REF!</v>
      </c>
      <c r="F228" s="43" t="e">
        <f t="shared" si="62"/>
        <v>#REF!</v>
      </c>
      <c r="G228" s="43" t="e">
        <f t="shared" si="62"/>
        <v>#REF!</v>
      </c>
      <c r="H228" s="43" t="e">
        <f t="shared" si="62"/>
        <v>#REF!</v>
      </c>
      <c r="I228" s="43" t="e">
        <f t="shared" si="62"/>
        <v>#REF!</v>
      </c>
      <c r="J228" s="43" t="e">
        <f t="shared" si="62"/>
        <v>#REF!</v>
      </c>
      <c r="K228" s="43" t="e">
        <f t="shared" si="62"/>
        <v>#REF!</v>
      </c>
      <c r="L228" s="43" t="e">
        <f t="shared" si="62"/>
        <v>#REF!</v>
      </c>
      <c r="M228" s="43" t="e">
        <f t="shared" si="62"/>
        <v>#REF!</v>
      </c>
      <c r="N228" s="43" t="e">
        <f t="shared" si="62"/>
        <v>#REF!</v>
      </c>
      <c r="O228" s="43" t="e">
        <f t="shared" si="62"/>
        <v>#REF!</v>
      </c>
      <c r="P228" s="203"/>
    </row>
  </sheetData>
  <phoneticPr fontId="1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32"/>
  <sheetViews>
    <sheetView workbookViewId="0">
      <selection activeCell="D23" sqref="D23"/>
    </sheetView>
  </sheetViews>
  <sheetFormatPr defaultColWidth="8.7109375" defaultRowHeight="12.75"/>
  <cols>
    <col min="3" max="3" width="47.42578125" customWidth="1"/>
    <col min="6" max="6" width="9.7109375" bestFit="1" customWidth="1"/>
    <col min="7" max="7" width="29.7109375" customWidth="1"/>
  </cols>
  <sheetData>
    <row r="4" spans="2:10" ht="18">
      <c r="C4" s="347" t="s">
        <v>162</v>
      </c>
    </row>
    <row r="5" spans="2:10" ht="15">
      <c r="B5" s="29"/>
      <c r="C5" s="99" t="s">
        <v>163</v>
      </c>
      <c r="D5" s="85"/>
      <c r="E5" s="85"/>
      <c r="F5" s="85"/>
      <c r="G5" s="85"/>
      <c r="H5" s="85"/>
      <c r="I5" s="85"/>
      <c r="J5" s="85"/>
    </row>
    <row r="6" spans="2:10">
      <c r="B6" s="29"/>
      <c r="C6" s="85"/>
      <c r="D6" s="85"/>
      <c r="E6" s="85"/>
      <c r="F6" s="85"/>
      <c r="G6" s="85"/>
      <c r="H6" s="85"/>
      <c r="I6" s="85"/>
      <c r="J6" s="85"/>
    </row>
    <row r="7" spans="2:10">
      <c r="B7" s="29"/>
      <c r="C7" s="101" t="s">
        <v>164</v>
      </c>
      <c r="D7" s="102">
        <f>prezentare!D2</f>
        <v>2023</v>
      </c>
      <c r="E7" s="102">
        <f>D7+1</f>
        <v>2024</v>
      </c>
      <c r="F7" s="102">
        <f>E7+1</f>
        <v>2025</v>
      </c>
      <c r="G7" s="102" t="s">
        <v>165</v>
      </c>
      <c r="H7" s="102">
        <f>D7</f>
        <v>2023</v>
      </c>
      <c r="I7" s="102">
        <f>E7</f>
        <v>2024</v>
      </c>
      <c r="J7" s="102">
        <f>F7</f>
        <v>2025</v>
      </c>
    </row>
    <row r="8" spans="2:10">
      <c r="B8" s="44"/>
      <c r="C8" s="32" t="s">
        <v>166</v>
      </c>
      <c r="D8" s="94"/>
      <c r="E8" s="94"/>
      <c r="F8" s="94"/>
      <c r="G8" s="367" t="s">
        <v>167</v>
      </c>
      <c r="H8" s="94"/>
      <c r="I8" s="94"/>
      <c r="J8" s="94"/>
    </row>
    <row r="9" spans="2:10">
      <c r="B9" s="44"/>
      <c r="C9" s="50" t="s">
        <v>168</v>
      </c>
      <c r="D9" s="94">
        <v>516938</v>
      </c>
      <c r="E9" s="94">
        <v>516938</v>
      </c>
      <c r="F9" s="94">
        <v>516938</v>
      </c>
      <c r="G9" s="367" t="s">
        <v>169</v>
      </c>
      <c r="H9" s="94"/>
      <c r="I9" s="94"/>
      <c r="J9" s="94"/>
    </row>
    <row r="10" spans="2:10">
      <c r="B10" s="44"/>
      <c r="C10" s="50" t="s">
        <v>170</v>
      </c>
      <c r="D10" s="94">
        <v>0</v>
      </c>
      <c r="E10" s="309">
        <f>'Costuri fixe'!F56</f>
        <v>37671.54</v>
      </c>
      <c r="F10" s="379">
        <f>'Costuri fixe'!H56</f>
        <v>37671.54</v>
      </c>
      <c r="G10" s="368" t="s">
        <v>171</v>
      </c>
      <c r="H10" s="94" t="e">
        <f>#REF!</f>
        <v>#REF!</v>
      </c>
      <c r="I10" s="94" t="e">
        <f>#REF!</f>
        <v>#REF!</v>
      </c>
      <c r="J10" s="94" t="e">
        <f>#REF!</f>
        <v>#REF!</v>
      </c>
    </row>
    <row r="11" spans="2:10">
      <c r="B11" s="44"/>
      <c r="C11" s="50" t="s">
        <v>362</v>
      </c>
      <c r="D11" s="107">
        <f>D9-D10</f>
        <v>516938</v>
      </c>
      <c r="E11" s="380">
        <f>E9-E10</f>
        <v>479266.46</v>
      </c>
      <c r="F11" s="381">
        <f>F9-F10</f>
        <v>479266.46</v>
      </c>
      <c r="G11" s="368" t="s">
        <v>172</v>
      </c>
      <c r="H11" s="94" t="e">
        <f>#REF!</f>
        <v>#REF!</v>
      </c>
      <c r="I11" s="94" t="e">
        <f>#REF!</f>
        <v>#REF!</v>
      </c>
      <c r="J11" s="94" t="e">
        <f>#REF!</f>
        <v>#REF!</v>
      </c>
    </row>
    <row r="12" spans="2:10">
      <c r="B12" s="44"/>
      <c r="C12" s="50"/>
      <c r="D12" s="94"/>
      <c r="E12" s="94"/>
      <c r="F12" s="94"/>
      <c r="G12" s="368" t="s">
        <v>173</v>
      </c>
      <c r="H12" s="94" t="e">
        <f>#REF!</f>
        <v>#REF!</v>
      </c>
      <c r="I12" s="94" t="e">
        <f>#REF!</f>
        <v>#REF!</v>
      </c>
      <c r="J12" s="94" t="e">
        <f>#REF!</f>
        <v>#REF!</v>
      </c>
    </row>
    <row r="13" spans="2:10">
      <c r="B13" s="44"/>
      <c r="C13" s="50"/>
      <c r="D13" s="94"/>
      <c r="E13" s="94"/>
      <c r="F13" s="94"/>
      <c r="G13" s="368" t="s">
        <v>174</v>
      </c>
      <c r="H13" s="94"/>
      <c r="I13" s="94" t="e">
        <f>#REF!</f>
        <v>#REF!</v>
      </c>
      <c r="J13" s="94" t="e">
        <f>#REF!</f>
        <v>#REF!</v>
      </c>
    </row>
    <row r="14" spans="2:10">
      <c r="B14" s="44"/>
      <c r="C14" s="32" t="s">
        <v>175</v>
      </c>
      <c r="D14" s="108"/>
      <c r="E14" s="108"/>
      <c r="F14" s="108"/>
      <c r="G14" s="367" t="s">
        <v>176</v>
      </c>
      <c r="H14" s="108" t="e">
        <f>SUM(H10:H13)</f>
        <v>#REF!</v>
      </c>
      <c r="I14" s="108" t="e">
        <f>SUM(I10:I13)</f>
        <v>#REF!</v>
      </c>
      <c r="J14" s="108" t="e">
        <f>SUM(J10:J13)</f>
        <v>#REF!</v>
      </c>
    </row>
    <row r="15" spans="2:10">
      <c r="B15" s="44"/>
      <c r="C15" s="50"/>
      <c r="D15" s="94"/>
      <c r="E15" s="94"/>
      <c r="F15" s="94"/>
      <c r="G15" s="368"/>
      <c r="H15" s="94"/>
      <c r="I15" s="94"/>
      <c r="J15" s="94"/>
    </row>
    <row r="16" spans="2:10">
      <c r="B16" s="44"/>
      <c r="C16" s="32" t="s">
        <v>177</v>
      </c>
      <c r="D16" s="94"/>
      <c r="E16" s="94"/>
      <c r="F16" s="94"/>
      <c r="G16" s="367" t="s">
        <v>178</v>
      </c>
      <c r="H16" s="94"/>
      <c r="I16" s="94"/>
      <c r="J16" s="94"/>
    </row>
    <row r="17" spans="2:10">
      <c r="B17" s="44"/>
      <c r="C17" s="50" t="s">
        <v>179</v>
      </c>
      <c r="D17" s="109">
        <v>20000</v>
      </c>
      <c r="E17" s="109">
        <v>25000</v>
      </c>
      <c r="F17" s="109">
        <v>25000</v>
      </c>
      <c r="G17" s="368" t="s">
        <v>180</v>
      </c>
      <c r="H17" s="94"/>
      <c r="I17" s="94"/>
      <c r="J17" s="94" t="e">
        <f>#REF!</f>
        <v>#REF!</v>
      </c>
    </row>
    <row r="18" spans="2:10">
      <c r="B18" s="44"/>
      <c r="C18" s="50"/>
      <c r="D18" s="94"/>
      <c r="E18" s="94"/>
      <c r="F18" s="94"/>
      <c r="G18" s="368" t="s">
        <v>105</v>
      </c>
      <c r="H18" s="94"/>
      <c r="I18" s="94"/>
      <c r="J18" s="94"/>
    </row>
    <row r="19" spans="2:10">
      <c r="B19" s="44"/>
      <c r="C19" s="50" t="s">
        <v>181</v>
      </c>
      <c r="D19" s="94" t="e">
        <f>#REF!</f>
        <v>#REF!</v>
      </c>
      <c r="E19" s="94" t="e">
        <f>#REF!</f>
        <v>#REF!</v>
      </c>
      <c r="F19" s="94" t="e">
        <f>#REF!</f>
        <v>#REF!</v>
      </c>
      <c r="G19" s="368" t="s">
        <v>105</v>
      </c>
      <c r="H19" s="94"/>
      <c r="I19" s="94"/>
      <c r="J19" s="94"/>
    </row>
    <row r="20" spans="2:10">
      <c r="B20" s="44"/>
      <c r="C20" s="50" t="s">
        <v>182</v>
      </c>
      <c r="D20" s="94" t="e">
        <f>#REF!</f>
        <v>#REF!</v>
      </c>
      <c r="E20" s="94" t="e">
        <f>#REF!</f>
        <v>#REF!</v>
      </c>
      <c r="F20" s="94" t="e">
        <f>#REF!</f>
        <v>#REF!</v>
      </c>
      <c r="G20" s="368" t="s">
        <v>105</v>
      </c>
      <c r="H20" s="94"/>
      <c r="I20" s="94"/>
      <c r="J20" s="94"/>
    </row>
    <row r="21" spans="2:10">
      <c r="B21" s="44"/>
      <c r="C21" s="50" t="s">
        <v>183</v>
      </c>
      <c r="D21" s="94">
        <f>D2</f>
        <v>0</v>
      </c>
      <c r="E21" s="94">
        <f>G2</f>
        <v>0</v>
      </c>
      <c r="F21" s="94">
        <f>J2</f>
        <v>0</v>
      </c>
      <c r="G21" s="368"/>
      <c r="H21" s="94"/>
      <c r="I21" s="94"/>
      <c r="J21" s="94"/>
    </row>
    <row r="22" spans="2:10">
      <c r="B22" s="44"/>
      <c r="C22" s="50"/>
      <c r="D22" s="94"/>
      <c r="E22" s="94"/>
      <c r="F22" s="94"/>
      <c r="G22" s="368"/>
      <c r="H22" s="94"/>
      <c r="I22" s="94"/>
      <c r="J22" s="94"/>
    </row>
    <row r="23" spans="2:10">
      <c r="B23" s="44"/>
      <c r="C23" s="32" t="s">
        <v>184</v>
      </c>
      <c r="D23" s="108" t="e">
        <f>D17+D18+D19+D20+D21+D22</f>
        <v>#REF!</v>
      </c>
      <c r="E23" s="108" t="e">
        <f>E17+E18+E19+E20+E21+E22</f>
        <v>#REF!</v>
      </c>
      <c r="F23" s="108" t="e">
        <f>F17+F18+F19+F20+F21+F22</f>
        <v>#REF!</v>
      </c>
      <c r="G23" s="367" t="s">
        <v>185</v>
      </c>
      <c r="H23" s="108">
        <f>SUM(H17:H22)</f>
        <v>0</v>
      </c>
      <c r="I23" s="108">
        <f>SUM(I17:I22)</f>
        <v>0</v>
      </c>
      <c r="J23" s="108" t="e">
        <f>SUM(J17:J22)</f>
        <v>#REF!</v>
      </c>
    </row>
    <row r="24" spans="2:10">
      <c r="B24" s="44"/>
      <c r="C24" s="50"/>
      <c r="D24" s="94"/>
      <c r="E24" s="94"/>
      <c r="F24" s="94"/>
      <c r="G24" s="367" t="s">
        <v>186</v>
      </c>
      <c r="H24" s="94"/>
      <c r="I24" s="94"/>
      <c r="J24" s="94"/>
    </row>
    <row r="25" spans="2:10">
      <c r="B25" s="44"/>
      <c r="C25" s="50"/>
      <c r="D25" s="94"/>
      <c r="E25" s="94"/>
      <c r="F25" s="94"/>
      <c r="G25" s="369" t="s">
        <v>187</v>
      </c>
      <c r="H25" s="94" t="e">
        <f>#REF!</f>
        <v>#REF!</v>
      </c>
      <c r="I25" s="94" t="e">
        <f>#REF!</f>
        <v>#REF!</v>
      </c>
      <c r="J25" s="94" t="e">
        <f>#REF!</f>
        <v>#REF!</v>
      </c>
    </row>
    <row r="26" spans="2:10">
      <c r="B26" s="44"/>
      <c r="C26" s="50"/>
      <c r="D26" s="94"/>
      <c r="E26" s="94"/>
      <c r="F26" s="94"/>
      <c r="G26" s="368" t="s">
        <v>188</v>
      </c>
      <c r="H26" s="94" t="e">
        <f>#REF!+#REF!+#REF!+#REF!</f>
        <v>#REF!</v>
      </c>
      <c r="I26" s="94" t="e">
        <f>#REF!+#REF!+#REF!+#REF!</f>
        <v>#REF!</v>
      </c>
      <c r="J26" s="94" t="e">
        <f>#REF!+#REF!+#REF!+#REF!</f>
        <v>#REF!</v>
      </c>
    </row>
    <row r="27" spans="2:10">
      <c r="B27" s="44"/>
      <c r="C27" s="50"/>
      <c r="D27" s="94"/>
      <c r="E27" s="94"/>
      <c r="F27" s="94"/>
      <c r="G27" s="368" t="s">
        <v>189</v>
      </c>
      <c r="H27" s="94" t="e">
        <f>#REF!</f>
        <v>#REF!</v>
      </c>
      <c r="I27" s="94" t="e">
        <f>#REF!</f>
        <v>#REF!</v>
      </c>
      <c r="J27" s="94" t="e">
        <f>#REF!</f>
        <v>#REF!</v>
      </c>
    </row>
    <row r="28" spans="2:10">
      <c r="B28" s="44"/>
      <c r="C28" s="50" t="s">
        <v>190</v>
      </c>
      <c r="D28" s="94"/>
      <c r="E28" s="94"/>
      <c r="F28" s="94"/>
      <c r="G28" s="368" t="s">
        <v>191</v>
      </c>
      <c r="H28" s="94" t="e">
        <f>#REF!</f>
        <v>#REF!</v>
      </c>
      <c r="I28" s="94" t="e">
        <f>#REF!</f>
        <v>#REF!</v>
      </c>
      <c r="J28" s="94" t="e">
        <f>#REF!</f>
        <v>#REF!</v>
      </c>
    </row>
    <row r="29" spans="2:10">
      <c r="B29" s="44"/>
      <c r="C29" s="50"/>
      <c r="D29" s="94"/>
      <c r="E29" s="94"/>
      <c r="F29" s="94"/>
      <c r="G29" s="368" t="s">
        <v>124</v>
      </c>
      <c r="H29" s="94" t="e">
        <f>#REF!+#REF!</f>
        <v>#REF!</v>
      </c>
      <c r="I29" s="94" t="e">
        <f>#REF!+#REF!</f>
        <v>#REF!</v>
      </c>
      <c r="J29" s="94" t="e">
        <f>#REF!+#REF!</f>
        <v>#REF!</v>
      </c>
    </row>
    <row r="30" spans="2:10">
      <c r="B30" s="44"/>
      <c r="C30" s="50"/>
      <c r="D30" s="94"/>
      <c r="E30" s="94"/>
      <c r="F30" s="94"/>
      <c r="G30" s="367" t="s">
        <v>192</v>
      </c>
      <c r="H30" s="107" t="e">
        <f>SUM(H25:H29)</f>
        <v>#REF!</v>
      </c>
      <c r="I30" s="107" t="e">
        <f>SUM(I25:I29)</f>
        <v>#REF!</v>
      </c>
      <c r="J30" s="107" t="e">
        <f>SUM(J25:J29)</f>
        <v>#REF!</v>
      </c>
    </row>
    <row r="31" spans="2:10">
      <c r="B31" s="44"/>
      <c r="C31" s="50"/>
      <c r="D31" s="94"/>
      <c r="E31" s="94"/>
      <c r="F31" s="94"/>
      <c r="G31" s="368"/>
      <c r="H31" s="94"/>
      <c r="I31" s="94"/>
      <c r="J31" s="94"/>
    </row>
    <row r="32" spans="2:10">
      <c r="B32" s="44"/>
      <c r="C32" s="32" t="s">
        <v>193</v>
      </c>
      <c r="D32" s="107" t="e">
        <f>H32</f>
        <v>#REF!</v>
      </c>
      <c r="E32" s="107" t="e">
        <f>I32</f>
        <v>#REF!</v>
      </c>
      <c r="F32" s="107" t="e">
        <f>J32</f>
        <v>#REF!</v>
      </c>
      <c r="G32" s="367" t="s">
        <v>194</v>
      </c>
      <c r="H32" s="107" t="e">
        <f>H14+H23+H30+H31</f>
        <v>#REF!</v>
      </c>
      <c r="I32" s="107" t="e">
        <f>I14+I23+I30+I31</f>
        <v>#REF!</v>
      </c>
      <c r="J32" s="107" t="e">
        <f>J14+J23+J30+J31</f>
        <v>#REF!</v>
      </c>
    </row>
  </sheetData>
  <phoneticPr fontId="1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Q24"/>
  <sheetViews>
    <sheetView workbookViewId="0">
      <selection activeCell="A8" sqref="A8"/>
    </sheetView>
  </sheetViews>
  <sheetFormatPr defaultColWidth="8.7109375" defaultRowHeight="12.75"/>
  <cols>
    <col min="2" max="2" width="5.28515625" customWidth="1"/>
    <col min="3" max="3" width="32.42578125" customWidth="1"/>
  </cols>
  <sheetData>
    <row r="2" spans="2:17" ht="20.25">
      <c r="B2" s="348" t="s">
        <v>195</v>
      </c>
    </row>
    <row r="3" spans="2:17">
      <c r="B3" s="110" t="s">
        <v>196</v>
      </c>
      <c r="C3" s="110"/>
      <c r="D3" s="85"/>
      <c r="E3" s="85"/>
      <c r="F3" s="85"/>
      <c r="G3" s="30"/>
      <c r="H3" s="85"/>
      <c r="I3" s="85"/>
    </row>
    <row r="4" spans="2:17">
      <c r="B4" s="29"/>
      <c r="C4" s="29"/>
      <c r="D4" s="85"/>
      <c r="E4" s="85"/>
      <c r="F4" s="85"/>
      <c r="G4" s="85"/>
      <c r="H4" s="85"/>
      <c r="I4" s="85"/>
    </row>
    <row r="5" spans="2:17">
      <c r="B5" s="102" t="s">
        <v>197</v>
      </c>
      <c r="C5" s="102"/>
      <c r="D5" s="111">
        <f>prezentare!D2</f>
        <v>2023</v>
      </c>
      <c r="E5" s="111"/>
      <c r="F5" s="111">
        <f>D5+1</f>
        <v>2024</v>
      </c>
      <c r="G5" s="111"/>
      <c r="H5" s="111">
        <f>F5+1</f>
        <v>2025</v>
      </c>
      <c r="I5" s="102"/>
      <c r="J5" s="111">
        <f>H5+1</f>
        <v>2026</v>
      </c>
      <c r="K5" s="111"/>
      <c r="L5" s="111">
        <f>J5+1</f>
        <v>2027</v>
      </c>
      <c r="M5" s="102"/>
      <c r="N5" s="111">
        <f>L5+1</f>
        <v>2028</v>
      </c>
      <c r="O5" s="111"/>
      <c r="P5" s="111">
        <f>N5+1</f>
        <v>2029</v>
      </c>
      <c r="Q5" s="102"/>
    </row>
    <row r="6" spans="2:17">
      <c r="B6" s="344">
        <v>1</v>
      </c>
      <c r="C6" s="76" t="s">
        <v>42</v>
      </c>
      <c r="D6" s="107" t="e">
        <f>#REF!</f>
        <v>#REF!</v>
      </c>
      <c r="E6" s="112">
        <v>1</v>
      </c>
      <c r="F6" s="107" t="e">
        <f>#REF!</f>
        <v>#REF!</v>
      </c>
      <c r="G6" s="112">
        <v>1</v>
      </c>
      <c r="H6" s="107" t="e">
        <f>#REF!</f>
        <v>#REF!</v>
      </c>
      <c r="I6" s="112">
        <v>1</v>
      </c>
      <c r="J6" s="107" t="e">
        <f>#REF!</f>
        <v>#REF!</v>
      </c>
      <c r="K6" s="112">
        <v>2</v>
      </c>
      <c r="L6" s="107" t="e">
        <f>#REF!</f>
        <v>#REF!</v>
      </c>
      <c r="M6" s="112">
        <v>2</v>
      </c>
      <c r="N6" s="107" t="e">
        <f>#REF!</f>
        <v>#REF!</v>
      </c>
      <c r="O6" s="112">
        <v>3</v>
      </c>
      <c r="P6" s="107" t="e">
        <f>#REF!</f>
        <v>#REF!</v>
      </c>
      <c r="Q6" s="112">
        <v>3</v>
      </c>
    </row>
    <row r="7" spans="2:17">
      <c r="B7" s="344">
        <v>2</v>
      </c>
      <c r="C7" s="76" t="s">
        <v>198</v>
      </c>
      <c r="D7" s="94" t="e">
        <f>#REF!</f>
        <v>#REF!</v>
      </c>
      <c r="E7" s="92" t="e">
        <f>D7/D6</f>
        <v>#REF!</v>
      </c>
      <c r="F7" s="94" t="e">
        <f>#REF!</f>
        <v>#REF!</v>
      </c>
      <c r="G7" s="92" t="e">
        <f>F7/F6</f>
        <v>#REF!</v>
      </c>
      <c r="H7" s="94" t="e">
        <f>#REF!</f>
        <v>#REF!</v>
      </c>
      <c r="I7" s="92" t="e">
        <f>H7/H6</f>
        <v>#REF!</v>
      </c>
      <c r="J7" s="94" t="e">
        <f>#REF!</f>
        <v>#REF!</v>
      </c>
      <c r="K7" s="92" t="e">
        <f>J7/J6</f>
        <v>#REF!</v>
      </c>
      <c r="L7" s="94" t="e">
        <f>#REF!</f>
        <v>#REF!</v>
      </c>
      <c r="M7" s="92" t="e">
        <f>L7/L6</f>
        <v>#REF!</v>
      </c>
      <c r="N7" s="94" t="e">
        <f>#REF!</f>
        <v>#REF!</v>
      </c>
      <c r="O7" s="92" t="e">
        <f>N7/N6</f>
        <v>#REF!</v>
      </c>
      <c r="P7" s="94" t="e">
        <f>#REF!</f>
        <v>#REF!</v>
      </c>
      <c r="Q7" s="92" t="e">
        <f>P7/P6</f>
        <v>#REF!</v>
      </c>
    </row>
    <row r="8" spans="2:17">
      <c r="B8" s="344">
        <v>3</v>
      </c>
      <c r="C8" s="76" t="s">
        <v>47</v>
      </c>
      <c r="D8" s="94" t="e">
        <f>#REF!</f>
        <v>#REF!</v>
      </c>
      <c r="E8" s="92" t="e">
        <f>D8/D6</f>
        <v>#REF!</v>
      </c>
      <c r="F8" s="94" t="e">
        <f>#REF!</f>
        <v>#REF!</v>
      </c>
      <c r="G8" s="92" t="e">
        <f>F8/F6</f>
        <v>#REF!</v>
      </c>
      <c r="H8" s="94" t="e">
        <f>#REF!</f>
        <v>#REF!</v>
      </c>
      <c r="I8" s="92" t="e">
        <f>H8/H6</f>
        <v>#REF!</v>
      </c>
      <c r="J8" s="94" t="e">
        <f>#REF!</f>
        <v>#REF!</v>
      </c>
      <c r="K8" s="92" t="e">
        <f>J8/J6</f>
        <v>#REF!</v>
      </c>
      <c r="L8" s="94" t="e">
        <f>#REF!</f>
        <v>#REF!</v>
      </c>
      <c r="M8" s="92" t="e">
        <f>L8/L6</f>
        <v>#REF!</v>
      </c>
      <c r="N8" s="94" t="e">
        <f>#REF!</f>
        <v>#REF!</v>
      </c>
      <c r="O8" s="92" t="e">
        <f>N8/N6</f>
        <v>#REF!</v>
      </c>
      <c r="P8" s="94" t="e">
        <f>#REF!</f>
        <v>#REF!</v>
      </c>
      <c r="Q8" s="92" t="e">
        <f>P8/P6</f>
        <v>#REF!</v>
      </c>
    </row>
    <row r="9" spans="2:17">
      <c r="B9" s="344">
        <v>4</v>
      </c>
      <c r="C9" s="76" t="s">
        <v>199</v>
      </c>
      <c r="D9" s="94" t="e">
        <f>#REF!</f>
        <v>#REF!</v>
      </c>
      <c r="E9" s="92" t="e">
        <f>D9/D6</f>
        <v>#REF!</v>
      </c>
      <c r="F9" s="94" t="e">
        <f>#REF!</f>
        <v>#REF!</v>
      </c>
      <c r="G9" s="92" t="e">
        <f>F9/F6</f>
        <v>#REF!</v>
      </c>
      <c r="H9" s="94" t="e">
        <f>#REF!</f>
        <v>#REF!</v>
      </c>
      <c r="I9" s="92" t="e">
        <f>H9/H6</f>
        <v>#REF!</v>
      </c>
      <c r="J9" s="94" t="e">
        <f>#REF!</f>
        <v>#REF!</v>
      </c>
      <c r="K9" s="92" t="e">
        <f>J9/J6</f>
        <v>#REF!</v>
      </c>
      <c r="L9" s="94" t="e">
        <f>#REF!</f>
        <v>#REF!</v>
      </c>
      <c r="M9" s="92" t="e">
        <f>L9/L6</f>
        <v>#REF!</v>
      </c>
      <c r="N9" s="94" t="e">
        <f>#REF!</f>
        <v>#REF!</v>
      </c>
      <c r="O9" s="92" t="e">
        <f>N9/N6</f>
        <v>#REF!</v>
      </c>
      <c r="P9" s="94" t="e">
        <f>#REF!</f>
        <v>#REF!</v>
      </c>
      <c r="Q9" s="92" t="e">
        <f>P9/P6</f>
        <v>#REF!</v>
      </c>
    </row>
    <row r="10" spans="2:17">
      <c r="B10" s="344">
        <v>5</v>
      </c>
      <c r="C10" s="76" t="s">
        <v>200</v>
      </c>
      <c r="D10" s="94" t="e">
        <f>#REF!</f>
        <v>#REF!</v>
      </c>
      <c r="E10" s="92" t="e">
        <f>D10/D6</f>
        <v>#REF!</v>
      </c>
      <c r="F10" s="94" t="e">
        <f>#REF!</f>
        <v>#REF!</v>
      </c>
      <c r="G10" s="92" t="e">
        <f>F10/F6</f>
        <v>#REF!</v>
      </c>
      <c r="H10" s="94" t="e">
        <f>#REF!</f>
        <v>#REF!</v>
      </c>
      <c r="I10" s="92" t="e">
        <f>H10/H6</f>
        <v>#REF!</v>
      </c>
      <c r="J10" s="94" t="e">
        <f>#REF!</f>
        <v>#REF!</v>
      </c>
      <c r="K10" s="92" t="e">
        <f>J10/J6</f>
        <v>#REF!</v>
      </c>
      <c r="L10" s="94" t="e">
        <f>#REF!</f>
        <v>#REF!</v>
      </c>
      <c r="M10" s="92" t="e">
        <f>L10/L6</f>
        <v>#REF!</v>
      </c>
      <c r="N10" s="94" t="e">
        <f>#REF!</f>
        <v>#REF!</v>
      </c>
      <c r="O10" s="92" t="e">
        <f>N10/N6</f>
        <v>#REF!</v>
      </c>
      <c r="P10" s="94" t="e">
        <f>#REF!</f>
        <v>#REF!</v>
      </c>
      <c r="Q10" s="92" t="e">
        <f>P10/P6</f>
        <v>#REF!</v>
      </c>
    </row>
    <row r="11" spans="2:17">
      <c r="B11" s="344">
        <v>6</v>
      </c>
      <c r="C11" s="370" t="s">
        <v>201</v>
      </c>
      <c r="D11" s="107" t="e">
        <f>#REF!</f>
        <v>#REF!</v>
      </c>
      <c r="E11" s="113" t="e">
        <f>D11/D6</f>
        <v>#REF!</v>
      </c>
      <c r="F11" s="107" t="e">
        <f>#REF!</f>
        <v>#REF!</v>
      </c>
      <c r="G11" s="113" t="e">
        <f>F11/F6</f>
        <v>#REF!</v>
      </c>
      <c r="H11" s="107" t="e">
        <f>#REF!</f>
        <v>#REF!</v>
      </c>
      <c r="I11" s="113" t="e">
        <f>H11/H6</f>
        <v>#REF!</v>
      </c>
      <c r="J11" s="107" t="e">
        <f>#REF!</f>
        <v>#REF!</v>
      </c>
      <c r="K11" s="113" t="e">
        <f>J11/J6</f>
        <v>#REF!</v>
      </c>
      <c r="L11" s="107" t="e">
        <f>#REF!</f>
        <v>#REF!</v>
      </c>
      <c r="M11" s="113" t="e">
        <f>L11/L6</f>
        <v>#REF!</v>
      </c>
      <c r="N11" s="107" t="e">
        <f>#REF!</f>
        <v>#REF!</v>
      </c>
      <c r="O11" s="113" t="e">
        <f>N11/N6</f>
        <v>#REF!</v>
      </c>
      <c r="P11" s="107" t="e">
        <f>#REF!</f>
        <v>#REF!</v>
      </c>
      <c r="Q11" s="113" t="e">
        <f>P11/P6</f>
        <v>#REF!</v>
      </c>
    </row>
    <row r="12" spans="2:17">
      <c r="B12" s="344">
        <v>7</v>
      </c>
      <c r="C12" s="76" t="s">
        <v>202</v>
      </c>
      <c r="D12" s="94" t="e">
        <f>#REF!</f>
        <v>#REF!</v>
      </c>
      <c r="E12" s="92" t="e">
        <f>D12/D6</f>
        <v>#REF!</v>
      </c>
      <c r="F12" s="94" t="e">
        <f>#REF!</f>
        <v>#REF!</v>
      </c>
      <c r="G12" s="92" t="e">
        <f>F12/F6</f>
        <v>#REF!</v>
      </c>
      <c r="H12" s="94" t="e">
        <f>#REF!</f>
        <v>#REF!</v>
      </c>
      <c r="I12" s="92" t="e">
        <f>H12/H6</f>
        <v>#REF!</v>
      </c>
      <c r="J12" s="94" t="e">
        <f>#REF!</f>
        <v>#REF!</v>
      </c>
      <c r="K12" s="92" t="e">
        <f>J12/J6</f>
        <v>#REF!</v>
      </c>
      <c r="L12" s="94" t="e">
        <f>#REF!</f>
        <v>#REF!</v>
      </c>
      <c r="M12" s="92" t="e">
        <f>L12/L6</f>
        <v>#REF!</v>
      </c>
      <c r="N12" s="94" t="e">
        <f>#REF!</f>
        <v>#REF!</v>
      </c>
      <c r="O12" s="92" t="e">
        <f>N12/N6</f>
        <v>#REF!</v>
      </c>
      <c r="P12" s="94" t="e">
        <f>#REF!</f>
        <v>#REF!</v>
      </c>
      <c r="Q12" s="92" t="e">
        <f>P12/P6</f>
        <v>#REF!</v>
      </c>
    </row>
    <row r="13" spans="2:17">
      <c r="B13" s="344">
        <v>8</v>
      </c>
      <c r="C13" s="370" t="s">
        <v>203</v>
      </c>
      <c r="D13" s="107" t="e">
        <f>D11-D12</f>
        <v>#REF!</v>
      </c>
      <c r="E13" s="113" t="e">
        <f>D13/D6</f>
        <v>#REF!</v>
      </c>
      <c r="F13" s="107" t="e">
        <f>F11-F12</f>
        <v>#REF!</v>
      </c>
      <c r="G13" s="113" t="e">
        <f>F13/F6</f>
        <v>#REF!</v>
      </c>
      <c r="H13" s="107" t="e">
        <f>H11-H12</f>
        <v>#REF!</v>
      </c>
      <c r="I13" s="113" t="e">
        <f>H13/H6</f>
        <v>#REF!</v>
      </c>
      <c r="J13" s="107" t="e">
        <f>J11-J12</f>
        <v>#REF!</v>
      </c>
      <c r="K13" s="113" t="e">
        <f>J13/J6</f>
        <v>#REF!</v>
      </c>
      <c r="L13" s="107" t="e">
        <f>L11-L12</f>
        <v>#REF!</v>
      </c>
      <c r="M13" s="113" t="e">
        <f>L13/L6</f>
        <v>#REF!</v>
      </c>
      <c r="N13" s="107" t="e">
        <f>N11-N12</f>
        <v>#REF!</v>
      </c>
      <c r="O13" s="113" t="e">
        <f>N13/N6</f>
        <v>#REF!</v>
      </c>
      <c r="P13" s="107" t="e">
        <f>P11-P12</f>
        <v>#REF!</v>
      </c>
      <c r="Q13" s="113" t="e">
        <f>P13/P6</f>
        <v>#REF!</v>
      </c>
    </row>
    <row r="14" spans="2:17">
      <c r="B14" s="344">
        <v>9</v>
      </c>
      <c r="C14" s="76" t="s">
        <v>204</v>
      </c>
      <c r="D14" s="94" t="e">
        <f>#REF!+#REF!</f>
        <v>#REF!</v>
      </c>
      <c r="E14" s="92" t="e">
        <f>D14/D6</f>
        <v>#REF!</v>
      </c>
      <c r="F14" s="94" t="e">
        <f>#REF!+#REF!</f>
        <v>#REF!</v>
      </c>
      <c r="G14" s="92" t="e">
        <f>F14/F6</f>
        <v>#REF!</v>
      </c>
      <c r="H14" s="94" t="e">
        <f>#REF!+#REF!</f>
        <v>#REF!</v>
      </c>
      <c r="I14" s="92" t="e">
        <f>H14/H6</f>
        <v>#REF!</v>
      </c>
      <c r="J14" s="94" t="e">
        <f>#REF!+#REF!</f>
        <v>#REF!</v>
      </c>
      <c r="K14" s="92" t="e">
        <f>J14/J6</f>
        <v>#REF!</v>
      </c>
      <c r="L14" s="94" t="e">
        <f>#REF!+#REF!</f>
        <v>#REF!</v>
      </c>
      <c r="M14" s="92" t="e">
        <f>L14/L6</f>
        <v>#REF!</v>
      </c>
      <c r="N14" s="94" t="e">
        <f>#REF!+#REF!</f>
        <v>#REF!</v>
      </c>
      <c r="O14" s="92" t="e">
        <f>N14/N6</f>
        <v>#REF!</v>
      </c>
      <c r="P14" s="94" t="e">
        <f>#REF!+#REF!</f>
        <v>#REF!</v>
      </c>
      <c r="Q14" s="92" t="e">
        <f>P14/P6</f>
        <v>#REF!</v>
      </c>
    </row>
    <row r="15" spans="2:17">
      <c r="B15" s="344">
        <v>10</v>
      </c>
      <c r="C15" s="76" t="s">
        <v>151</v>
      </c>
      <c r="D15" s="94" t="e">
        <f>#REF!</f>
        <v>#REF!</v>
      </c>
      <c r="E15" s="92" t="e">
        <f>D15/D6</f>
        <v>#REF!</v>
      </c>
      <c r="F15" s="94" t="e">
        <f>#REF!</f>
        <v>#REF!</v>
      </c>
      <c r="G15" s="92" t="e">
        <f>F15/F6</f>
        <v>#REF!</v>
      </c>
      <c r="H15" s="94" t="e">
        <f>#REF!</f>
        <v>#REF!</v>
      </c>
      <c r="I15" s="92" t="e">
        <f>H15/H6</f>
        <v>#REF!</v>
      </c>
      <c r="J15" s="94" t="e">
        <f>#REF!</f>
        <v>#REF!</v>
      </c>
      <c r="K15" s="92" t="e">
        <f>J15/J6</f>
        <v>#REF!</v>
      </c>
      <c r="L15" s="94" t="e">
        <f>#REF!</f>
        <v>#REF!</v>
      </c>
      <c r="M15" s="92" t="e">
        <f>L15/L6</f>
        <v>#REF!</v>
      </c>
      <c r="N15" s="94" t="e">
        <f>#REF!</f>
        <v>#REF!</v>
      </c>
      <c r="O15" s="92" t="e">
        <f>N15/N6</f>
        <v>#REF!</v>
      </c>
      <c r="P15" s="94" t="e">
        <f>#REF!</f>
        <v>#REF!</v>
      </c>
      <c r="Q15" s="92" t="e">
        <f>P15/P6</f>
        <v>#REF!</v>
      </c>
    </row>
    <row r="16" spans="2:17">
      <c r="B16" s="344">
        <v>11</v>
      </c>
      <c r="C16" s="76" t="s">
        <v>205</v>
      </c>
      <c r="D16" s="90" t="e">
        <f>#REF!+#REF!</f>
        <v>#REF!</v>
      </c>
      <c r="E16" s="92" t="e">
        <f>D16/D6</f>
        <v>#REF!</v>
      </c>
      <c r="F16" s="90" t="e">
        <f>#REF!+#REF!</f>
        <v>#REF!</v>
      </c>
      <c r="G16" s="92" t="e">
        <f>F16/F6</f>
        <v>#REF!</v>
      </c>
      <c r="H16" s="90" t="e">
        <f>#REF!+#REF!</f>
        <v>#REF!</v>
      </c>
      <c r="I16" s="92" t="e">
        <f>H16/H6</f>
        <v>#REF!</v>
      </c>
      <c r="J16" s="90" t="e">
        <f>#REF!+#REF!</f>
        <v>#REF!</v>
      </c>
      <c r="K16" s="92" t="e">
        <f>J16/J6</f>
        <v>#REF!</v>
      </c>
      <c r="L16" s="90" t="e">
        <f>#REF!+#REF!</f>
        <v>#REF!</v>
      </c>
      <c r="M16" s="92" t="e">
        <f>L16/L6</f>
        <v>#REF!</v>
      </c>
      <c r="N16" s="90" t="e">
        <f>#REF!+#REF!</f>
        <v>#REF!</v>
      </c>
      <c r="O16" s="92" t="e">
        <f>N16/N6</f>
        <v>#REF!</v>
      </c>
      <c r="P16" s="90" t="e">
        <f>#REF!+#REF!</f>
        <v>#REF!</v>
      </c>
      <c r="Q16" s="92" t="e">
        <f>P16/P6</f>
        <v>#REF!</v>
      </c>
    </row>
    <row r="17" spans="2:17">
      <c r="B17" s="344">
        <v>12</v>
      </c>
      <c r="C17" s="76" t="s">
        <v>206</v>
      </c>
      <c r="D17" s="114"/>
      <c r="E17" s="92" t="e">
        <f>D17/D6</f>
        <v>#REF!</v>
      </c>
      <c r="F17" s="114"/>
      <c r="G17" s="92" t="e">
        <f>F17/F6</f>
        <v>#REF!</v>
      </c>
      <c r="H17" s="114"/>
      <c r="I17" s="92" t="e">
        <f>H17/H6</f>
        <v>#REF!</v>
      </c>
      <c r="J17" s="114"/>
      <c r="K17" s="92" t="e">
        <f>J17/J6</f>
        <v>#REF!</v>
      </c>
      <c r="L17" s="114"/>
      <c r="M17" s="92" t="e">
        <f>L17/L6</f>
        <v>#REF!</v>
      </c>
      <c r="N17" s="114"/>
      <c r="O17" s="92" t="e">
        <f>N17/N6</f>
        <v>#REF!</v>
      </c>
      <c r="P17" s="114"/>
      <c r="Q17" s="92" t="e">
        <f>P17/P6</f>
        <v>#REF!</v>
      </c>
    </row>
    <row r="18" spans="2:17">
      <c r="B18" s="344">
        <v>13</v>
      </c>
      <c r="C18" s="76" t="s">
        <v>207</v>
      </c>
      <c r="D18" s="94" t="e">
        <f>D13-D14-D15+D16+D17</f>
        <v>#REF!</v>
      </c>
      <c r="E18" s="92" t="e">
        <f>D18/D6</f>
        <v>#REF!</v>
      </c>
      <c r="F18" s="94" t="e">
        <f>F13-F14-F15+F16</f>
        <v>#REF!</v>
      </c>
      <c r="G18" s="92" t="e">
        <f>F18/F6</f>
        <v>#REF!</v>
      </c>
      <c r="H18" s="94" t="e">
        <f>H13-H14-H15+H16</f>
        <v>#REF!</v>
      </c>
      <c r="I18" s="92" t="e">
        <f>H18/H6</f>
        <v>#REF!</v>
      </c>
      <c r="J18" s="94" t="e">
        <f>J13-J14-J15+J16</f>
        <v>#REF!</v>
      </c>
      <c r="K18" s="92" t="e">
        <f>J18/J6</f>
        <v>#REF!</v>
      </c>
      <c r="L18" s="94" t="e">
        <f>L13-L14-L15+L16</f>
        <v>#REF!</v>
      </c>
      <c r="M18" s="92" t="e">
        <f>L18/L6</f>
        <v>#REF!</v>
      </c>
      <c r="N18" s="94" t="e">
        <f>N13-N14-N15+N16</f>
        <v>#REF!</v>
      </c>
      <c r="O18" s="92" t="e">
        <f>N18/N6</f>
        <v>#REF!</v>
      </c>
      <c r="P18" s="94" t="e">
        <f>P13-P14-P15+P16</f>
        <v>#REF!</v>
      </c>
      <c r="Q18" s="92" t="e">
        <f>P18/P6</f>
        <v>#REF!</v>
      </c>
    </row>
    <row r="19" spans="2:17">
      <c r="B19" s="344">
        <v>14</v>
      </c>
      <c r="C19" s="76" t="s">
        <v>208</v>
      </c>
      <c r="D19" s="94" t="e">
        <f>#REF!+#REF!</f>
        <v>#REF!</v>
      </c>
      <c r="E19" s="92" t="e">
        <f>D19/D6</f>
        <v>#REF!</v>
      </c>
      <c r="F19" s="94" t="e">
        <f>#REF!+#REF!</f>
        <v>#REF!</v>
      </c>
      <c r="G19" s="92" t="e">
        <f>F19/F6</f>
        <v>#REF!</v>
      </c>
      <c r="H19" s="94" t="e">
        <f>#REF!+#REF!</f>
        <v>#REF!</v>
      </c>
      <c r="I19" s="92" t="e">
        <f>H19/H6</f>
        <v>#REF!</v>
      </c>
      <c r="J19" s="94" t="e">
        <f>#REF!+#REF!</f>
        <v>#REF!</v>
      </c>
      <c r="K19" s="92" t="e">
        <f>J19/J6</f>
        <v>#REF!</v>
      </c>
      <c r="L19" s="94" t="e">
        <f>#REF!+#REF!</f>
        <v>#REF!</v>
      </c>
      <c r="M19" s="92" t="e">
        <f>L19/L6</f>
        <v>#REF!</v>
      </c>
      <c r="N19" s="94" t="e">
        <f>#REF!+#REF!</f>
        <v>#REF!</v>
      </c>
      <c r="O19" s="92" t="e">
        <f>N19/N6</f>
        <v>#REF!</v>
      </c>
      <c r="P19" s="94" t="e">
        <f>#REF!+#REF!</f>
        <v>#REF!</v>
      </c>
      <c r="Q19" s="92" t="e">
        <f>P19/P6</f>
        <v>#REF!</v>
      </c>
    </row>
    <row r="20" spans="2:17">
      <c r="B20" s="344">
        <v>15</v>
      </c>
      <c r="C20" s="370" t="s">
        <v>209</v>
      </c>
      <c r="D20" s="105" t="e">
        <f>D18-D19</f>
        <v>#REF!</v>
      </c>
      <c r="E20" s="113" t="e">
        <f>D20/D6</f>
        <v>#REF!</v>
      </c>
      <c r="F20" s="105" t="e">
        <f>F18-F19</f>
        <v>#REF!</v>
      </c>
      <c r="G20" s="113" t="e">
        <f>F20/F6</f>
        <v>#REF!</v>
      </c>
      <c r="H20" s="105" t="e">
        <f>H18-H19</f>
        <v>#REF!</v>
      </c>
      <c r="I20" s="113" t="e">
        <f>H20/H6</f>
        <v>#REF!</v>
      </c>
      <c r="J20" s="105" t="e">
        <f>J18-J19</f>
        <v>#REF!</v>
      </c>
      <c r="K20" s="113" t="e">
        <f>J20/J6</f>
        <v>#REF!</v>
      </c>
      <c r="L20" s="105" t="e">
        <f>L18-L19</f>
        <v>#REF!</v>
      </c>
      <c r="M20" s="113" t="e">
        <f>L20/L6</f>
        <v>#REF!</v>
      </c>
      <c r="N20" s="105" t="e">
        <f>N18-N19</f>
        <v>#REF!</v>
      </c>
      <c r="O20" s="113" t="e">
        <f>N20/N6</f>
        <v>#REF!</v>
      </c>
      <c r="P20" s="105" t="e">
        <f>P18-P19</f>
        <v>#REF!</v>
      </c>
      <c r="Q20" s="113" t="e">
        <f>P20/P6</f>
        <v>#REF!</v>
      </c>
    </row>
    <row r="21" spans="2:17">
      <c r="B21" s="76">
        <v>16</v>
      </c>
      <c r="C21" s="76" t="s">
        <v>210</v>
      </c>
      <c r="D21" s="52"/>
      <c r="E21" s="92"/>
      <c r="F21" s="52"/>
      <c r="G21" s="92"/>
      <c r="H21" s="52"/>
      <c r="I21" s="92"/>
      <c r="J21" s="52"/>
      <c r="K21" s="92"/>
      <c r="L21" s="52"/>
      <c r="M21" s="92"/>
      <c r="N21" s="52"/>
      <c r="O21" s="92"/>
      <c r="P21" s="52"/>
      <c r="Q21" s="92"/>
    </row>
    <row r="22" spans="2:17">
      <c r="B22" s="76">
        <v>17</v>
      </c>
      <c r="C22" s="76" t="s">
        <v>172</v>
      </c>
      <c r="D22" s="52" t="e">
        <f>D18*E22</f>
        <v>#REF!</v>
      </c>
      <c r="E22" s="92">
        <v>0.05</v>
      </c>
      <c r="F22" s="52" t="e">
        <f>F18*G22</f>
        <v>#REF!</v>
      </c>
      <c r="G22" s="92">
        <v>0.05</v>
      </c>
      <c r="H22" s="52" t="e">
        <f>H18*I22</f>
        <v>#REF!</v>
      </c>
      <c r="I22" s="92">
        <v>0.05</v>
      </c>
      <c r="J22" s="52" t="e">
        <f>J18*K22</f>
        <v>#REF!</v>
      </c>
      <c r="K22" s="92">
        <v>1.05</v>
      </c>
      <c r="L22" s="52" t="e">
        <f>L18*M22</f>
        <v>#REF!</v>
      </c>
      <c r="M22" s="92">
        <v>1.05</v>
      </c>
      <c r="N22" s="52" t="e">
        <f>N18*O22</f>
        <v>#REF!</v>
      </c>
      <c r="O22" s="92">
        <v>2.0499999999999998</v>
      </c>
      <c r="P22" s="52" t="e">
        <f>P18*Q22</f>
        <v>#REF!</v>
      </c>
      <c r="Q22" s="92">
        <v>2.0499999999999998</v>
      </c>
    </row>
    <row r="23" spans="2:17">
      <c r="B23" s="76">
        <v>18</v>
      </c>
      <c r="C23" s="76" t="s">
        <v>211</v>
      </c>
      <c r="D23" s="52" t="e">
        <f>D20-D22-D24</f>
        <v>#REF!</v>
      </c>
      <c r="E23" s="92" t="e">
        <f>D23/D6</f>
        <v>#REF!</v>
      </c>
      <c r="F23" s="52" t="e">
        <f>F20-F22-F24</f>
        <v>#REF!</v>
      </c>
      <c r="G23" s="92" t="e">
        <f>F23/F6</f>
        <v>#REF!</v>
      </c>
      <c r="H23" s="52" t="e">
        <f>H20-H22-H24</f>
        <v>#REF!</v>
      </c>
      <c r="I23" s="92" t="e">
        <f>H23/H6</f>
        <v>#REF!</v>
      </c>
      <c r="J23" s="52" t="e">
        <f>J20-J22-J24</f>
        <v>#REF!</v>
      </c>
      <c r="K23" s="92" t="e">
        <f>J23/J6</f>
        <v>#REF!</v>
      </c>
      <c r="L23" s="52" t="e">
        <f>L20-L22-L24</f>
        <v>#REF!</v>
      </c>
      <c r="M23" s="92" t="e">
        <f>L23/L6</f>
        <v>#REF!</v>
      </c>
      <c r="N23" s="52" t="e">
        <f>N20-N22-N24</f>
        <v>#REF!</v>
      </c>
      <c r="O23" s="92" t="e">
        <f>N23/N6</f>
        <v>#REF!</v>
      </c>
      <c r="P23" s="52" t="e">
        <f>P20-P22-P24</f>
        <v>#REF!</v>
      </c>
      <c r="Q23" s="92" t="e">
        <f>P23/P6</f>
        <v>#REF!</v>
      </c>
    </row>
    <row r="24" spans="2:17">
      <c r="B24" s="76">
        <v>19</v>
      </c>
      <c r="C24" s="76" t="s">
        <v>187</v>
      </c>
      <c r="D24" s="115"/>
      <c r="E24" s="92" t="e">
        <f>D24/D6</f>
        <v>#REF!</v>
      </c>
      <c r="F24" s="115"/>
      <c r="G24" s="92" t="e">
        <f>F24/F6</f>
        <v>#REF!</v>
      </c>
      <c r="H24" s="115"/>
      <c r="I24" s="92" t="e">
        <f>H24/H6</f>
        <v>#REF!</v>
      </c>
      <c r="J24" s="115"/>
      <c r="K24" s="92" t="e">
        <f>J24/J6</f>
        <v>#REF!</v>
      </c>
      <c r="L24" s="115"/>
      <c r="M24" s="92" t="e">
        <f>L24/L6</f>
        <v>#REF!</v>
      </c>
      <c r="N24" s="115"/>
      <c r="O24" s="92" t="e">
        <f>N24/N6</f>
        <v>#REF!</v>
      </c>
      <c r="P24" s="115"/>
      <c r="Q24" s="92" t="e">
        <f>P24/P6</f>
        <v>#REF!</v>
      </c>
    </row>
  </sheetData>
  <phoneticPr fontId="1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B66EC5AAAAF746831CB552F9C05D13" ma:contentTypeVersion="3" ma:contentTypeDescription="Create a new document." ma:contentTypeScope="" ma:versionID="f8d116d95ed14667c7204cc487f4f6c7">
  <xsd:schema xmlns:xsd="http://www.w3.org/2001/XMLSchema" xmlns:xs="http://www.w3.org/2001/XMLSchema" xmlns:p="http://schemas.microsoft.com/office/2006/metadata/properties" xmlns:ns2="edffcddf-30c5-4afe-a7c7-216dc773b87a" targetNamespace="http://schemas.microsoft.com/office/2006/metadata/properties" ma:root="true" ma:fieldsID="a5d326b9a002e6eb922bcb685acbb524" ns2:_="">
    <xsd:import namespace="edffcddf-30c5-4afe-a7c7-216dc773b8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fcddf-30c5-4afe-a7c7-216dc773b8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13FD5F-7A13-4B76-9758-92EBBFC334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14C4E0-52B8-4432-8D05-AC5988D3AE4A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dffcddf-30c5-4afe-a7c7-216dc773b87a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C2BB8AB-94D5-4697-9D73-5FB06F63F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fcddf-30c5-4afe-a7c7-216dc773b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prezentare</vt:lpstr>
      <vt:lpstr>Prev_vanzari</vt:lpstr>
      <vt:lpstr>Obiective de afacere</vt:lpstr>
      <vt:lpstr>Obiective de marja bruta</vt:lpstr>
      <vt:lpstr>Costuri variabile </vt:lpstr>
      <vt:lpstr>Costuri fixe</vt:lpstr>
      <vt:lpstr>Cash flow</vt:lpstr>
      <vt:lpstr>Bilant</vt:lpstr>
      <vt:lpstr>CPP</vt:lpstr>
      <vt:lpstr>Tebel Investitii</vt:lpstr>
      <vt:lpstr>Imobilizari</vt:lpstr>
      <vt:lpstr>detalii</vt:lpstr>
      <vt:lpstr>randament</vt:lpstr>
      <vt:lpstr>credit</vt:lpstr>
      <vt:lpstr>Foaie1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Cynthia Krakoczki</dc:creator>
  <cp:keywords/>
  <dc:description/>
  <cp:lastModifiedBy>Cynthia Krakoczki</cp:lastModifiedBy>
  <cp:revision/>
  <dcterms:created xsi:type="dcterms:W3CDTF">2008-08-20T23:14:34Z</dcterms:created>
  <dcterms:modified xsi:type="dcterms:W3CDTF">2024-11-30T10:14:58Z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0x01010038B66EC5AAAAF746831CB552F9C05D13</vt:lpwstr>
  </property>
  <property fmtid="{D5CDD505-2E9C-101B-9397-08002B2CF9AE}" pid="3" name="Order">
    <vt:r8>5300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