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12.xml" ContentType="application/vnd.openxmlformats-officedocument.drawingml.chart+xml"/>
  <Override PartName="/xl/theme/themeOverride4.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4.xml" ContentType="application/vnd.openxmlformats-officedocument.drawingml.chart+xml"/>
  <Override PartName="/xl/theme/themeOverride6.xml" ContentType="application/vnd.openxmlformats-officedocument.themeOverride+xml"/>
  <Override PartName="/xl/charts/chart15.xml" ContentType="application/vnd.openxmlformats-officedocument.drawingml.chart+xml"/>
  <Override PartName="/xl/theme/themeOverride7.xml" ContentType="application/vnd.openxmlformats-officedocument.themeOverride+xml"/>
  <Override PartName="/xl/charts/chart16.xml" ContentType="application/vnd.openxmlformats-officedocument.drawingml.chart+xml"/>
  <Override PartName="/xl/theme/themeOverride8.xml" ContentType="application/vnd.openxmlformats-officedocument.themeOverrid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drawings/drawing12.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slicers/slicer4.xml" ContentType="application/vnd.ms-excel.slicer+xml"/>
  <Override PartName="/xl/comments4.xml" ContentType="application/vnd.openxmlformats-officedocument.spreadsheetml.comments+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slicers/slicer5.xml" ContentType="application/vnd.ms-excel.slicer+xml"/>
  <Override PartName="/xl/comments5.xml" ContentType="application/vnd.openxmlformats-officedocument.spreadsheetml.comments+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7.xml" ContentType="application/vnd.openxmlformats-officedocument.drawing+xml"/>
  <Override PartName="/xl/slicers/slicer6.xml" ContentType="application/vnd.ms-excel.slicer+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8.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12.xml" ContentType="application/vnd.openxmlformats-officedocument.themeOverrid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13.xml" ContentType="application/vnd.openxmlformats-officedocument.themeOverrid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14.xml" ContentType="application/vnd.openxmlformats-officedocument.themeOverrid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5.xml" ContentType="application/vnd.openxmlformats-officedocument.themeOverrid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9.xml" ContentType="application/vnd.openxmlformats-officedocument.drawingml.chartshapes+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0.xml" ContentType="application/vnd.openxmlformats-officedocument.drawingml.chartshapes+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ml.chartshapes+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22.xml" ContentType="application/vnd.openxmlformats-officedocument.drawingml.chartshapes+xml"/>
  <Override PartName="/xl/charts/chart47.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23.xml" ContentType="application/vnd.openxmlformats-officedocument.drawingml.chartshapes+xml"/>
  <Override PartName="/xl/charts/chart48.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4.xml" ContentType="application/vnd.openxmlformats-officedocument.drawingml.chartshapes+xml"/>
  <Override PartName="/xl/charts/chart49.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16.xml" ContentType="application/vnd.openxmlformats-officedocument.themeOverride+xml"/>
  <Override PartName="/xl/charts/chart50.xml" ContentType="application/vnd.openxmlformats-officedocument.drawingml.chart+xml"/>
  <Override PartName="/xl/theme/themeOverride17.xml" ContentType="application/vnd.openxmlformats-officedocument.themeOverride+xml"/>
  <Override PartName="/xl/charts/chart51.xml" ContentType="application/vnd.openxmlformats-officedocument.drawingml.chart+xml"/>
  <Override PartName="/xl/theme/themeOverride18.xml" ContentType="application/vnd.openxmlformats-officedocument.themeOverride+xml"/>
  <Override PartName="/xl/charts/chart52.xml" ContentType="application/vnd.openxmlformats-officedocument.drawingml.chart+xml"/>
  <Override PartName="/xl/theme/themeOverride19.xml" ContentType="application/vnd.openxmlformats-officedocument.themeOverride+xml"/>
  <Override PartName="/xl/charts/chart53.xml" ContentType="application/vnd.openxmlformats-officedocument.drawingml.chart+xml"/>
  <Override PartName="/xl/theme/themeOverride20.xml" ContentType="application/vnd.openxmlformats-officedocument.themeOverride+xml"/>
  <Override PartName="/xl/charts/chart54.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21.xml" ContentType="application/vnd.openxmlformats-officedocument.themeOverride+xml"/>
  <Override PartName="/xl/charts/chart55.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22.xml" ContentType="application/vnd.openxmlformats-officedocument.themeOverride+xml"/>
  <Override PartName="/xl/charts/chart56.xml" ContentType="application/vnd.openxmlformats-officedocument.drawingml.chart+xml"/>
  <Override PartName="/xl/charts/style48.xml" ContentType="application/vnd.ms-office.chartstyle+xml"/>
  <Override PartName="/xl/charts/colors48.xml" ContentType="application/vnd.ms-office.chartcolorstyle+xml"/>
  <Override PartName="/xl/charts/chart57.xml" ContentType="application/vnd.openxmlformats-officedocument.drawingml.chart+xml"/>
  <Override PartName="/xl/charts/style49.xml" ContentType="application/vnd.ms-office.chartstyle+xml"/>
  <Override PartName="/xl/charts/colors49.xml" ContentType="application/vnd.ms-office.chartcolorstyle+xml"/>
  <Override PartName="/xl/charts/chart58.xml" ContentType="application/vnd.openxmlformats-officedocument.drawingml.chart+xml"/>
  <Override PartName="/xl/charts/style50.xml" ContentType="application/vnd.ms-office.chartstyle+xml"/>
  <Override PartName="/xl/charts/colors50.xml" ContentType="application/vnd.ms-office.chartcolorstyle+xml"/>
  <Override PartName="/xl/charts/chart59.xml" ContentType="application/vnd.openxmlformats-officedocument.drawingml.chart+xml"/>
  <Override PartName="/xl/charts/style51.xml" ContentType="application/vnd.ms-office.chartstyle+xml"/>
  <Override PartName="/xl/charts/colors51.xml" ContentType="application/vnd.ms-office.chartcolorstyle+xml"/>
  <Override PartName="/xl/charts/chart60.xml" ContentType="application/vnd.openxmlformats-officedocument.drawingml.chart+xml"/>
  <Override PartName="/xl/charts/style52.xml" ContentType="application/vnd.ms-office.chartstyle+xml"/>
  <Override PartName="/xl/charts/colors52.xml" ContentType="application/vnd.ms-office.chartcolorstyle+xml"/>
  <Override PartName="/xl/charts/chart61.xml" ContentType="application/vnd.openxmlformats-officedocument.drawingml.chart+xml"/>
  <Override PartName="/xl/charts/style53.xml" ContentType="application/vnd.ms-office.chartstyle+xml"/>
  <Override PartName="/xl/charts/colors53.xml" ContentType="application/vnd.ms-office.chartcolorstyle+xml"/>
  <Override PartName="/xl/charts/chart62.xml" ContentType="application/vnd.openxmlformats-officedocument.drawingml.chart+xml"/>
  <Override PartName="/xl/charts/style54.xml" ContentType="application/vnd.ms-office.chartstyle+xml"/>
  <Override PartName="/xl/charts/colors54.xml" ContentType="application/vnd.ms-office.chartcolorstyle+xml"/>
  <Override PartName="/xl/charts/chart63.xml" ContentType="application/vnd.openxmlformats-officedocument.drawingml.chart+xml"/>
  <Override PartName="/xl/charts/style55.xml" ContentType="application/vnd.ms-office.chartstyle+xml"/>
  <Override PartName="/xl/charts/colors55.xml" ContentType="application/vnd.ms-office.chartcolorstyle+xml"/>
  <Override PartName="/xl/charts/chart64.xml" ContentType="application/vnd.openxmlformats-officedocument.drawingml.chart+xml"/>
  <Override PartName="/xl/charts/style56.xml" ContentType="application/vnd.ms-office.chartstyle+xml"/>
  <Override PartName="/xl/charts/colors56.xml" ContentType="application/vnd.ms-office.chartcolorstyle+xml"/>
  <Override PartName="/xl/charts/chart65.xml" ContentType="application/vnd.openxmlformats-officedocument.drawingml.chart+xml"/>
  <Override PartName="/xl/charts/style57.xml" ContentType="application/vnd.ms-office.chartstyle+xml"/>
  <Override PartName="/xl/charts/colors57.xml" ContentType="application/vnd.ms-office.chartcolorstyle+xml"/>
  <Override PartName="/xl/charts/chart66.xml" ContentType="application/vnd.openxmlformats-officedocument.drawingml.chart+xml"/>
  <Override PartName="/xl/charts/style58.xml" ContentType="application/vnd.ms-office.chartstyle+xml"/>
  <Override PartName="/xl/charts/colors58.xml" ContentType="application/vnd.ms-office.chartcolorstyle+xml"/>
  <Override PartName="/xl/charts/chart67.xml" ContentType="application/vnd.openxmlformats-officedocument.drawingml.chart+xml"/>
  <Override PartName="/xl/charts/style59.xml" ContentType="application/vnd.ms-office.chartstyle+xml"/>
  <Override PartName="/xl/charts/colors59.xml" ContentType="application/vnd.ms-office.chartcolorstyle+xml"/>
  <Override PartName="/xl/charts/chart68.xml" ContentType="application/vnd.openxmlformats-officedocument.drawingml.chart+xml"/>
  <Override PartName="/xl/charts/style60.xml" ContentType="application/vnd.ms-office.chartstyle+xml"/>
  <Override PartName="/xl/charts/colors60.xml" ContentType="application/vnd.ms-office.chartcolorstyle+xml"/>
  <Override PartName="/xl/charts/chart69.xml" ContentType="application/vnd.openxmlformats-officedocument.drawingml.chart+xml"/>
  <Override PartName="/xl/charts/style61.xml" ContentType="application/vnd.ms-office.chartstyle+xml"/>
  <Override PartName="/xl/charts/colors61.xml" ContentType="application/vnd.ms-office.chartcolorstyle+xml"/>
  <Override PartName="/xl/charts/chart70.xml" ContentType="application/vnd.openxmlformats-officedocument.drawingml.chart+xml"/>
  <Override PartName="/xl/charts/style62.xml" ContentType="application/vnd.ms-office.chartstyle+xml"/>
  <Override PartName="/xl/charts/colors6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Uni\"/>
    </mc:Choice>
  </mc:AlternateContent>
  <xr:revisionPtr revIDLastSave="0" documentId="13_ncr:1_{CBAB54A0-843E-4C9E-AC0B-37FE664951F4}" xr6:coauthVersionLast="47" xr6:coauthVersionMax="47" xr10:uidLastSave="{00000000-0000-0000-0000-000000000000}"/>
  <bookViews>
    <workbookView xWindow="-120" yWindow="-120" windowWidth="29040" windowHeight="15840" firstSheet="3" activeTab="9" xr2:uid="{9753C99E-BBAC-41C8-BF25-2A1F5884EBA6}"/>
  </bookViews>
  <sheets>
    <sheet name="TitlePage" sheetId="1" r:id="rId1"/>
    <sheet name="CompanyPres" sheetId="2" r:id="rId2"/>
    <sheet name="BS_Dynamic&amp;Static" sheetId="3" r:id="rId3"/>
    <sheet name="BS_Liquidity&amp;Solvency" sheetId="4" r:id="rId4"/>
    <sheet name="BS_WK" sheetId="5" r:id="rId5"/>
    <sheet name="IncomeStatement" sheetId="6" r:id="rId6"/>
    <sheet name="CashFlow" sheetId="10" r:id="rId7"/>
    <sheet name="FinancialRating" sheetId="8" r:id="rId8"/>
    <sheet name="CONCLUSIONS" sheetId="11" r:id="rId9"/>
    <sheet name="PivotCharts" sheetId="7" r:id="rId10"/>
    <sheet name="RawData" sheetId="9" r:id="rId11"/>
  </sheets>
  <externalReferences>
    <externalReference r:id="rId12"/>
    <externalReference r:id="rId13"/>
  </externalReferences>
  <definedNames>
    <definedName name="_xlcn.WorksheetConnection_Book1Table11" hidden="1">Table1[]</definedName>
    <definedName name="Slicer_Company">#N/A</definedName>
    <definedName name="Slicer_Company1">#N/A</definedName>
    <definedName name="Slicer_Company2">#N/A</definedName>
    <definedName name="Slicer_Company3">#N/A</definedName>
    <definedName name="Slicer_Company4">#N/A</definedName>
    <definedName name="Slicer_FY">#N/A</definedName>
    <definedName name="Slicer_FY1">#N/A</definedName>
    <definedName name="Slicer_FY2">#N/A</definedName>
    <definedName name="Slicer_FY3">#N/A</definedName>
    <definedName name="Slicer_FY4">#N/A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s>
  <extLst>
    <ext xmlns:x14="http://schemas.microsoft.com/office/spreadsheetml/2009/9/main" uri="{876F7934-8845-4945-9796-88D515C7AA90}">
      <x14:pivotCaches>
        <pivotCache cacheId="16"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9" l="1"/>
  <c r="BL2" i="9"/>
  <c r="BP3" i="9" s="1"/>
  <c r="Z30" i="9"/>
  <c r="U30" i="9"/>
  <c r="BO29" i="9"/>
  <c r="BN29" i="9"/>
  <c r="BL29" i="9"/>
  <c r="AC29" i="9"/>
  <c r="AB29" i="9"/>
  <c r="AA29" i="9"/>
  <c r="U29" i="9"/>
  <c r="S29" i="9"/>
  <c r="R29" i="9"/>
  <c r="T29" i="9" s="1"/>
  <c r="O29" i="9"/>
  <c r="P29" i="9" s="1"/>
  <c r="M29" i="9"/>
  <c r="N29" i="9" s="1"/>
  <c r="J29" i="9"/>
  <c r="BO28" i="9"/>
  <c r="BN28" i="9"/>
  <c r="BQ29" i="9" s="1"/>
  <c r="BL28" i="9"/>
  <c r="BP29" i="9" s="1"/>
  <c r="AC28" i="9"/>
  <c r="AB28" i="9"/>
  <c r="AA28" i="9"/>
  <c r="U28" i="9"/>
  <c r="T28" i="9"/>
  <c r="S28" i="9"/>
  <c r="R28" i="9"/>
  <c r="O28" i="9"/>
  <c r="P28" i="9" s="1"/>
  <c r="N28" i="9"/>
  <c r="M28" i="9"/>
  <c r="J28" i="9"/>
  <c r="BO27" i="9"/>
  <c r="BN27" i="9"/>
  <c r="BQ28" i="9" s="1"/>
  <c r="BL27" i="9"/>
  <c r="BP28" i="9" s="1"/>
  <c r="AC27" i="9"/>
  <c r="AB27" i="9"/>
  <c r="AA27" i="9"/>
  <c r="U27" i="9"/>
  <c r="S27" i="9"/>
  <c r="R27" i="9"/>
  <c r="T27" i="9" s="1"/>
  <c r="O27" i="9"/>
  <c r="P27" i="9" s="1"/>
  <c r="M27" i="9"/>
  <c r="J27" i="9"/>
  <c r="BO26" i="9"/>
  <c r="BN26" i="9"/>
  <c r="BQ27" i="9" s="1"/>
  <c r="BL26" i="9"/>
  <c r="BP27" i="9" s="1"/>
  <c r="AC26" i="9"/>
  <c r="AB26" i="9"/>
  <c r="AA26" i="9"/>
  <c r="U26" i="9"/>
  <c r="S26" i="9"/>
  <c r="R26" i="9"/>
  <c r="T26" i="9" s="1"/>
  <c r="P26" i="9"/>
  <c r="O26" i="9"/>
  <c r="M26" i="9"/>
  <c r="N27" i="9" s="1"/>
  <c r="J26" i="9"/>
  <c r="BP25" i="9"/>
  <c r="BO25" i="9"/>
  <c r="BN25" i="9"/>
  <c r="BQ26" i="9" s="1"/>
  <c r="BL25" i="9"/>
  <c r="BP26" i="9" s="1"/>
  <c r="AC25" i="9"/>
  <c r="AB25" i="9"/>
  <c r="AA25" i="9"/>
  <c r="U25" i="9"/>
  <c r="S25" i="9"/>
  <c r="R25" i="9"/>
  <c r="T25" i="9" s="1"/>
  <c r="P25" i="9"/>
  <c r="O25" i="9"/>
  <c r="M25" i="9"/>
  <c r="N25" i="9" s="1"/>
  <c r="J25" i="9"/>
  <c r="BQ24" i="9"/>
  <c r="BP24" i="9"/>
  <c r="BO24" i="9"/>
  <c r="BN24" i="9"/>
  <c r="BQ25" i="9" s="1"/>
  <c r="BL24" i="9"/>
  <c r="AC24" i="9"/>
  <c r="AB24" i="9"/>
  <c r="AA24" i="9"/>
  <c r="U24" i="9"/>
  <c r="T24" i="9"/>
  <c r="S24" i="9"/>
  <c r="R24" i="9"/>
  <c r="O24" i="9"/>
  <c r="P24" i="9" s="1"/>
  <c r="N24" i="9"/>
  <c r="M24" i="9"/>
  <c r="J24" i="9"/>
  <c r="BQ23" i="9"/>
  <c r="BP23" i="9"/>
  <c r="BO23" i="9"/>
  <c r="BN23" i="9"/>
  <c r="BL23" i="9"/>
  <c r="AC23" i="9"/>
  <c r="AB23" i="9"/>
  <c r="AA23" i="9"/>
  <c r="U23" i="9"/>
  <c r="T23" i="9"/>
  <c r="S23" i="9"/>
  <c r="R23" i="9"/>
  <c r="O23" i="9"/>
  <c r="P23" i="9" s="1"/>
  <c r="M23" i="9"/>
  <c r="BQ22" i="9"/>
  <c r="BP22" i="9"/>
  <c r="BO22" i="9"/>
  <c r="BN22" i="9"/>
  <c r="BL22" i="9"/>
  <c r="AC22" i="9"/>
  <c r="AB22" i="9"/>
  <c r="AA22" i="9"/>
  <c r="U22" i="9"/>
  <c r="T22" i="9"/>
  <c r="S22" i="9"/>
  <c r="R22" i="9"/>
  <c r="O22" i="9"/>
  <c r="P22" i="9" s="1"/>
  <c r="M22" i="9"/>
  <c r="J22" i="9"/>
  <c r="BQ21" i="9"/>
  <c r="BP21" i="9"/>
  <c r="BO21" i="9"/>
  <c r="BN21" i="9"/>
  <c r="BL21" i="9"/>
  <c r="AC21" i="9"/>
  <c r="AB21" i="9"/>
  <c r="AA21" i="9"/>
  <c r="U21" i="9"/>
  <c r="T21" i="9"/>
  <c r="S21" i="9"/>
  <c r="R21" i="9"/>
  <c r="O21" i="9"/>
  <c r="P21" i="9" s="1"/>
  <c r="M21" i="9"/>
  <c r="N22" i="9" s="1"/>
  <c r="J21" i="9"/>
  <c r="BQ20" i="9"/>
  <c r="BO20" i="9"/>
  <c r="BN20" i="9"/>
  <c r="BL20" i="9"/>
  <c r="AC20" i="9"/>
  <c r="AB20" i="9"/>
  <c r="AA20" i="9"/>
  <c r="U20" i="9"/>
  <c r="S20" i="9"/>
  <c r="R20" i="9"/>
  <c r="T20" i="9" s="1"/>
  <c r="P20" i="9"/>
  <c r="O20" i="9"/>
  <c r="M20" i="9"/>
  <c r="N20" i="9" s="1"/>
  <c r="J20" i="9"/>
  <c r="BO19" i="9"/>
  <c r="BN19" i="9"/>
  <c r="BL19" i="9"/>
  <c r="BP20" i="9" s="1"/>
  <c r="AC19" i="9"/>
  <c r="AB19" i="9"/>
  <c r="AA19" i="9"/>
  <c r="U19" i="9"/>
  <c r="S19" i="9"/>
  <c r="R19" i="9"/>
  <c r="T19" i="9" s="1"/>
  <c r="O19" i="9"/>
  <c r="P19" i="9" s="1"/>
  <c r="M19" i="9"/>
  <c r="N19" i="9" s="1"/>
  <c r="J19" i="9"/>
  <c r="BO18" i="9"/>
  <c r="BN18" i="9"/>
  <c r="BQ19" i="9" s="1"/>
  <c r="BL18" i="9"/>
  <c r="BP19" i="9" s="1"/>
  <c r="AC18" i="9"/>
  <c r="AB18" i="9"/>
  <c r="AA18" i="9"/>
  <c r="U18" i="9"/>
  <c r="T18" i="9"/>
  <c r="S18" i="9"/>
  <c r="R18" i="9"/>
  <c r="O18" i="9"/>
  <c r="P18" i="9" s="1"/>
  <c r="N18" i="9"/>
  <c r="M18" i="9"/>
  <c r="J18" i="9"/>
  <c r="BO17" i="9"/>
  <c r="BN17" i="9"/>
  <c r="BQ18" i="9" s="1"/>
  <c r="BL17" i="9"/>
  <c r="BP18" i="9" s="1"/>
  <c r="AC17" i="9"/>
  <c r="AB17" i="9"/>
  <c r="AA17" i="9"/>
  <c r="U17" i="9"/>
  <c r="S17" i="9"/>
  <c r="R17" i="9"/>
  <c r="T17" i="9" s="1"/>
  <c r="O17" i="9"/>
  <c r="P17" i="9" s="1"/>
  <c r="M17" i="9"/>
  <c r="N17" i="9" s="1"/>
  <c r="J17" i="9"/>
  <c r="BO16" i="9"/>
  <c r="BN16" i="9"/>
  <c r="BQ17" i="9" s="1"/>
  <c r="BL16" i="9"/>
  <c r="BP17" i="9" s="1"/>
  <c r="AC16" i="9"/>
  <c r="AB16" i="9"/>
  <c r="AA16" i="9"/>
  <c r="U16" i="9"/>
  <c r="S16" i="9"/>
  <c r="R16" i="9"/>
  <c r="T16" i="9" s="1"/>
  <c r="P16" i="9"/>
  <c r="O16" i="9"/>
  <c r="M16" i="9"/>
  <c r="BO15" i="9"/>
  <c r="BN15" i="9"/>
  <c r="BQ16" i="9" s="1"/>
  <c r="BL15" i="9"/>
  <c r="BP16" i="9" s="1"/>
  <c r="AC15" i="9"/>
  <c r="AB15" i="9"/>
  <c r="AA15" i="9"/>
  <c r="U15" i="9"/>
  <c r="S15" i="9"/>
  <c r="R15" i="9"/>
  <c r="T15" i="9" s="1"/>
  <c r="O15" i="9"/>
  <c r="P15" i="9" s="1"/>
  <c r="M15" i="9"/>
  <c r="N15" i="9" s="1"/>
  <c r="J15" i="9"/>
  <c r="BO14" i="9"/>
  <c r="BN14" i="9"/>
  <c r="BQ15" i="9" s="1"/>
  <c r="BL14" i="9"/>
  <c r="BP15" i="9" s="1"/>
  <c r="AC14" i="9"/>
  <c r="AB14" i="9"/>
  <c r="AA14" i="9"/>
  <c r="U14" i="9"/>
  <c r="S14" i="9"/>
  <c r="R14" i="9"/>
  <c r="T14" i="9" s="1"/>
  <c r="P14" i="9"/>
  <c r="O14" i="9"/>
  <c r="M14" i="9"/>
  <c r="N14" i="9" s="1"/>
  <c r="J14" i="9"/>
  <c r="BP13" i="9"/>
  <c r="BO13" i="9"/>
  <c r="BN13" i="9"/>
  <c r="BQ14" i="9" s="1"/>
  <c r="BL13" i="9"/>
  <c r="BP14" i="9" s="1"/>
  <c r="AC13" i="9"/>
  <c r="AB13" i="9"/>
  <c r="AA13" i="9"/>
  <c r="U13" i="9"/>
  <c r="S13" i="9"/>
  <c r="R13" i="9"/>
  <c r="T13" i="9" s="1"/>
  <c r="O13" i="9"/>
  <c r="P13" i="9" s="1"/>
  <c r="M13" i="9"/>
  <c r="N13" i="9" s="1"/>
  <c r="J13" i="9"/>
  <c r="BQ12" i="9"/>
  <c r="BP12" i="9"/>
  <c r="BO12" i="9"/>
  <c r="BN12" i="9"/>
  <c r="BQ13" i="9" s="1"/>
  <c r="BL12" i="9"/>
  <c r="AC12" i="9"/>
  <c r="AB12" i="9"/>
  <c r="AA12" i="9"/>
  <c r="U12" i="9"/>
  <c r="T12" i="9"/>
  <c r="S12" i="9"/>
  <c r="R12" i="9"/>
  <c r="O12" i="9"/>
  <c r="P12" i="9" s="1"/>
  <c r="M12" i="9"/>
  <c r="J12" i="9"/>
  <c r="BQ11" i="9"/>
  <c r="BP11" i="9"/>
  <c r="BO11" i="9"/>
  <c r="BN11" i="9"/>
  <c r="BL11" i="9"/>
  <c r="AC11" i="9"/>
  <c r="AB11" i="9"/>
  <c r="AA11" i="9"/>
  <c r="U11" i="9"/>
  <c r="T11" i="9"/>
  <c r="S11" i="9"/>
  <c r="R11" i="9"/>
  <c r="O11" i="9"/>
  <c r="P11" i="9" s="1"/>
  <c r="M11" i="9"/>
  <c r="N12" i="9" s="1"/>
  <c r="J11" i="9"/>
  <c r="BQ10" i="9"/>
  <c r="BO10" i="9"/>
  <c r="BN10" i="9"/>
  <c r="BL10" i="9"/>
  <c r="AC10" i="9"/>
  <c r="AB10" i="9"/>
  <c r="AA10" i="9"/>
  <c r="U10" i="9"/>
  <c r="S10" i="9"/>
  <c r="R10" i="9"/>
  <c r="T10" i="9" s="1"/>
  <c r="P10" i="9"/>
  <c r="O10" i="9"/>
  <c r="M10" i="9"/>
  <c r="N10" i="9" s="1"/>
  <c r="J10" i="9"/>
  <c r="BO9" i="9"/>
  <c r="BN9" i="9"/>
  <c r="BL9" i="9"/>
  <c r="BP10" i="9" s="1"/>
  <c r="AC9" i="9"/>
  <c r="AB9" i="9"/>
  <c r="AA9" i="9"/>
  <c r="U9" i="9"/>
  <c r="S9" i="9"/>
  <c r="R9" i="9"/>
  <c r="T9" i="9" s="1"/>
  <c r="O9" i="9"/>
  <c r="P9" i="9" s="1"/>
  <c r="M9" i="9"/>
  <c r="BQ8" i="9"/>
  <c r="BO8" i="9"/>
  <c r="BN8" i="9"/>
  <c r="BQ9" i="9" s="1"/>
  <c r="BL8" i="9"/>
  <c r="BP9" i="9" s="1"/>
  <c r="AC8" i="9"/>
  <c r="AB8" i="9"/>
  <c r="AA8" i="9"/>
  <c r="U8" i="9"/>
  <c r="S8" i="9"/>
  <c r="R8" i="9"/>
  <c r="T8" i="9" s="1"/>
  <c r="P8" i="9"/>
  <c r="O8" i="9"/>
  <c r="M8" i="9"/>
  <c r="N8" i="9" s="1"/>
  <c r="J8" i="9"/>
  <c r="BO7" i="9"/>
  <c r="BN7" i="9"/>
  <c r="BL7" i="9"/>
  <c r="BP8" i="9" s="1"/>
  <c r="AC7" i="9"/>
  <c r="AB7" i="9"/>
  <c r="AA7" i="9"/>
  <c r="U7" i="9"/>
  <c r="S7" i="9"/>
  <c r="R7" i="9"/>
  <c r="T7" i="9" s="1"/>
  <c r="O7" i="9"/>
  <c r="P7" i="9" s="1"/>
  <c r="M7" i="9"/>
  <c r="N7" i="9" s="1"/>
  <c r="J7" i="9"/>
  <c r="BO6" i="9"/>
  <c r="BN6" i="9"/>
  <c r="BQ7" i="9" s="1"/>
  <c r="BL6" i="9"/>
  <c r="BP7" i="9" s="1"/>
  <c r="AC6" i="9"/>
  <c r="AB6" i="9"/>
  <c r="AA6" i="9"/>
  <c r="U6" i="9"/>
  <c r="T6" i="9"/>
  <c r="S6" i="9"/>
  <c r="R6" i="9"/>
  <c r="O6" i="9"/>
  <c r="P6" i="9" s="1"/>
  <c r="N6" i="9"/>
  <c r="M6" i="9"/>
  <c r="J6" i="9"/>
  <c r="BO5" i="9"/>
  <c r="BN5" i="9"/>
  <c r="BQ6" i="9" s="1"/>
  <c r="BL5" i="9"/>
  <c r="BP6" i="9" s="1"/>
  <c r="AC5" i="9"/>
  <c r="AB5" i="9"/>
  <c r="AA5" i="9"/>
  <c r="U5" i="9"/>
  <c r="S5" i="9"/>
  <c r="R5" i="9"/>
  <c r="T5" i="9" s="1"/>
  <c r="O5" i="9"/>
  <c r="P5" i="9" s="1"/>
  <c r="M5" i="9"/>
  <c r="N5" i="9" s="1"/>
  <c r="J5" i="9"/>
  <c r="BO4" i="9"/>
  <c r="BN4" i="9"/>
  <c r="BQ5" i="9" s="1"/>
  <c r="BL4" i="9"/>
  <c r="BP5" i="9" s="1"/>
  <c r="AC4" i="9"/>
  <c r="AB4" i="9"/>
  <c r="AA4" i="9"/>
  <c r="U4" i="9"/>
  <c r="S4" i="9"/>
  <c r="R4" i="9"/>
  <c r="T4" i="9" s="1"/>
  <c r="P4" i="9"/>
  <c r="O4" i="9"/>
  <c r="M4" i="9"/>
  <c r="N4" i="9" s="1"/>
  <c r="J4" i="9"/>
  <c r="BO3" i="9"/>
  <c r="BN3" i="9"/>
  <c r="BQ4" i="9" s="1"/>
  <c r="BL3" i="9"/>
  <c r="BP4" i="9" s="1"/>
  <c r="AC3" i="9"/>
  <c r="AB3" i="9"/>
  <c r="AA3" i="9"/>
  <c r="U3" i="9"/>
  <c r="S3" i="9"/>
  <c r="R3" i="9"/>
  <c r="T3" i="9" s="1"/>
  <c r="O3" i="9"/>
  <c r="P3" i="9" s="1"/>
  <c r="M3" i="9"/>
  <c r="N3" i="9" s="1"/>
  <c r="BO2" i="9"/>
  <c r="BN2" i="9"/>
  <c r="BQ3" i="9" s="1"/>
  <c r="AC2" i="9"/>
  <c r="AB2" i="9"/>
  <c r="AA2" i="9"/>
  <c r="U2" i="9"/>
  <c r="S2" i="9"/>
  <c r="R2" i="9"/>
  <c r="T2" i="9" s="1"/>
  <c r="P2" i="9"/>
  <c r="O2" i="9"/>
  <c r="M2" i="9"/>
  <c r="AI22" i="8"/>
  <c r="AH22" i="8"/>
  <c r="AG22" i="8"/>
  <c r="AF22" i="8"/>
  <c r="AE22" i="8"/>
  <c r="AD22" i="8"/>
  <c r="AC22" i="8"/>
  <c r="Z22" i="8"/>
  <c r="Y22" i="8"/>
  <c r="X22" i="8"/>
  <c r="W22" i="8"/>
  <c r="V22" i="8"/>
  <c r="U22" i="8"/>
  <c r="T22" i="8"/>
  <c r="Q22" i="8"/>
  <c r="P22" i="8"/>
  <c r="O22" i="8"/>
  <c r="N22" i="8"/>
  <c r="M22" i="8"/>
  <c r="L22" i="8"/>
  <c r="K22" i="8"/>
  <c r="H22" i="8"/>
  <c r="G22" i="8"/>
  <c r="F22" i="8"/>
  <c r="E22" i="8"/>
  <c r="D22" i="8"/>
  <c r="C22" i="8"/>
  <c r="B22" i="8"/>
  <c r="AI21" i="8"/>
  <c r="AH21" i="8"/>
  <c r="AG21" i="8"/>
  <c r="AF21" i="8"/>
  <c r="AE21" i="8"/>
  <c r="AD21" i="8"/>
  <c r="AC21" i="8"/>
  <c r="Z21" i="8"/>
  <c r="Y21" i="8"/>
  <c r="X21" i="8"/>
  <c r="W21" i="8"/>
  <c r="V21" i="8"/>
  <c r="U21" i="8"/>
  <c r="T21" i="8"/>
  <c r="Q21" i="8"/>
  <c r="P21" i="8"/>
  <c r="O21" i="8"/>
  <c r="N21" i="8"/>
  <c r="M21" i="8"/>
  <c r="L21" i="8"/>
  <c r="K21" i="8"/>
  <c r="H21" i="8"/>
  <c r="G21" i="8"/>
  <c r="F21" i="8"/>
  <c r="E21" i="8"/>
  <c r="D21" i="8"/>
  <c r="C21" i="8"/>
  <c r="B21" i="8"/>
  <c r="AI20" i="8"/>
  <c r="AH20" i="8"/>
  <c r="AG20" i="8"/>
  <c r="AF20" i="8"/>
  <c r="AE20" i="8"/>
  <c r="AD20" i="8"/>
  <c r="AC20" i="8"/>
  <c r="Z20" i="8"/>
  <c r="Y20" i="8"/>
  <c r="X20" i="8"/>
  <c r="W20" i="8"/>
  <c r="V20" i="8"/>
  <c r="U20" i="8"/>
  <c r="T20" i="8"/>
  <c r="Q20" i="8"/>
  <c r="P20" i="8"/>
  <c r="O20" i="8"/>
  <c r="N20" i="8"/>
  <c r="M20" i="8"/>
  <c r="L20" i="8"/>
  <c r="K20" i="8"/>
  <c r="H20" i="8"/>
  <c r="G20" i="8"/>
  <c r="F20" i="8"/>
  <c r="E20" i="8"/>
  <c r="D20" i="8"/>
  <c r="C20" i="8"/>
  <c r="B20" i="8"/>
  <c r="AI19" i="8"/>
  <c r="AH19" i="8"/>
  <c r="AG19" i="8"/>
  <c r="AF19" i="8"/>
  <c r="AE19" i="8"/>
  <c r="AD19" i="8"/>
  <c r="AC19" i="8"/>
  <c r="Z19" i="8"/>
  <c r="Y19" i="8"/>
  <c r="X19" i="8"/>
  <c r="W19" i="8"/>
  <c r="V19" i="8"/>
  <c r="U19" i="8"/>
  <c r="T19" i="8"/>
  <c r="Q19" i="8"/>
  <c r="P19" i="8"/>
  <c r="O19" i="8"/>
  <c r="N19" i="8"/>
  <c r="M19" i="8"/>
  <c r="L19" i="8"/>
  <c r="K19" i="8"/>
  <c r="H19" i="8"/>
  <c r="G19" i="8"/>
  <c r="F19" i="8"/>
  <c r="E19" i="8"/>
  <c r="D19" i="8"/>
  <c r="C19" i="8"/>
  <c r="B19" i="8"/>
  <c r="AI18" i="8"/>
  <c r="AH18" i="8"/>
  <c r="AG18" i="8"/>
  <c r="AF18" i="8"/>
  <c r="AE18" i="8"/>
  <c r="AD18" i="8"/>
  <c r="AC18" i="8"/>
  <c r="Z18" i="8"/>
  <c r="Y18" i="8"/>
  <c r="X18" i="8"/>
  <c r="W18" i="8"/>
  <c r="V18" i="8"/>
  <c r="U18" i="8"/>
  <c r="T18" i="8"/>
  <c r="Q18" i="8"/>
  <c r="P18" i="8"/>
  <c r="O18" i="8"/>
  <c r="N18" i="8"/>
  <c r="M18" i="8"/>
  <c r="L18" i="8"/>
  <c r="K18" i="8"/>
  <c r="H18" i="8"/>
  <c r="G18" i="8"/>
  <c r="F18" i="8"/>
  <c r="E18" i="8"/>
  <c r="D18" i="8"/>
  <c r="C18" i="8"/>
  <c r="B18" i="8"/>
  <c r="AI17" i="8"/>
  <c r="AH17" i="8"/>
  <c r="AG17" i="8"/>
  <c r="AF17" i="8"/>
  <c r="AE17" i="8"/>
  <c r="AD17" i="8"/>
  <c r="AC17" i="8"/>
  <c r="Z17" i="8"/>
  <c r="Y17" i="8"/>
  <c r="X17" i="8"/>
  <c r="W17" i="8"/>
  <c r="V17" i="8"/>
  <c r="U17" i="8"/>
  <c r="T17" i="8"/>
  <c r="Q17" i="8"/>
  <c r="P17" i="8"/>
  <c r="O17" i="8"/>
  <c r="N17" i="8"/>
  <c r="M17" i="8"/>
  <c r="L17" i="8"/>
  <c r="K17" i="8"/>
  <c r="H17" i="8"/>
  <c r="G17" i="8"/>
  <c r="F17" i="8"/>
  <c r="E17" i="8"/>
  <c r="D17" i="8"/>
  <c r="C17" i="8"/>
  <c r="B17" i="8"/>
  <c r="AI16" i="8"/>
  <c r="AH16" i="8"/>
  <c r="AG16" i="8"/>
  <c r="AF16" i="8"/>
  <c r="AE16" i="8"/>
  <c r="AD16" i="8"/>
  <c r="AC16" i="8"/>
  <c r="Z16" i="8"/>
  <c r="Y16" i="8"/>
  <c r="X16" i="8"/>
  <c r="W16" i="8"/>
  <c r="V16" i="8"/>
  <c r="U16" i="8"/>
  <c r="T16" i="8"/>
  <c r="Q16" i="8"/>
  <c r="P16" i="8"/>
  <c r="O16" i="8"/>
  <c r="N16" i="8"/>
  <c r="M16" i="8"/>
  <c r="L16" i="8"/>
  <c r="K16" i="8"/>
  <c r="H16" i="8"/>
  <c r="G16" i="8"/>
  <c r="F16" i="8"/>
  <c r="E16" i="8"/>
  <c r="D16" i="8"/>
  <c r="C16" i="8"/>
  <c r="B16" i="8"/>
  <c r="AI15" i="8"/>
  <c r="AH15" i="8"/>
  <c r="AG15" i="8"/>
  <c r="AF15" i="8"/>
  <c r="AE15" i="8"/>
  <c r="AD15" i="8"/>
  <c r="AC15" i="8"/>
  <c r="Z15" i="8"/>
  <c r="Y15" i="8"/>
  <c r="X15" i="8"/>
  <c r="W15" i="8"/>
  <c r="V15" i="8"/>
  <c r="U15" i="8"/>
  <c r="T15" i="8"/>
  <c r="Q15" i="8"/>
  <c r="P15" i="8"/>
  <c r="O15" i="8"/>
  <c r="N15" i="8"/>
  <c r="M15" i="8"/>
  <c r="L15" i="8"/>
  <c r="K15" i="8"/>
  <c r="H15" i="8"/>
  <c r="G15" i="8"/>
  <c r="F15" i="8"/>
  <c r="E15" i="8"/>
  <c r="D15" i="8"/>
  <c r="C15" i="8"/>
  <c r="B15" i="8"/>
  <c r="AI14" i="8"/>
  <c r="AH14" i="8"/>
  <c r="AG14" i="8"/>
  <c r="AF14" i="8"/>
  <c r="AE14" i="8"/>
  <c r="AD14" i="8"/>
  <c r="AC14" i="8"/>
  <c r="Z14" i="8"/>
  <c r="Y14" i="8"/>
  <c r="X14" i="8"/>
  <c r="W14" i="8"/>
  <c r="V14" i="8"/>
  <c r="U14" i="8"/>
  <c r="T14" i="8"/>
  <c r="Q14" i="8"/>
  <c r="P14" i="8"/>
  <c r="O14" i="8"/>
  <c r="N14" i="8"/>
  <c r="M14" i="8"/>
  <c r="L14" i="8"/>
  <c r="K14" i="8"/>
  <c r="H14" i="8"/>
  <c r="G14" i="8"/>
  <c r="F14" i="8"/>
  <c r="E14" i="8"/>
  <c r="D14" i="8"/>
  <c r="C14" i="8"/>
  <c r="B14" i="8"/>
  <c r="AI13" i="8"/>
  <c r="AH13" i="8"/>
  <c r="AH23" i="8" s="1"/>
  <c r="AH24" i="8" s="1"/>
  <c r="AG13" i="8"/>
  <c r="AF13" i="8"/>
  <c r="AE13" i="8"/>
  <c r="AE23" i="8" s="1"/>
  <c r="AE24" i="8" s="1"/>
  <c r="AD13" i="8"/>
  <c r="AC13" i="8"/>
  <c r="Z13" i="8"/>
  <c r="Z23" i="8" s="1"/>
  <c r="Z24" i="8" s="1"/>
  <c r="Y13" i="8"/>
  <c r="X13" i="8"/>
  <c r="X23" i="8" s="1"/>
  <c r="X24" i="8" s="1"/>
  <c r="W13" i="8"/>
  <c r="W23" i="8" s="1"/>
  <c r="W24" i="8" s="1"/>
  <c r="V13" i="8"/>
  <c r="U13" i="8"/>
  <c r="U23" i="8" s="1"/>
  <c r="U24" i="8" s="1"/>
  <c r="T13" i="8"/>
  <c r="Q13" i="8"/>
  <c r="P13" i="8"/>
  <c r="P23" i="8" s="1"/>
  <c r="P24" i="8" s="1"/>
  <c r="O13" i="8"/>
  <c r="N13" i="8"/>
  <c r="N23" i="8" s="1"/>
  <c r="N24" i="8" s="1"/>
  <c r="M13" i="8"/>
  <c r="M23" i="8" s="1"/>
  <c r="M24" i="8" s="1"/>
  <c r="L13" i="8"/>
  <c r="K13" i="8"/>
  <c r="K23" i="8" s="1"/>
  <c r="K24" i="8" s="1"/>
  <c r="H13" i="8"/>
  <c r="G13" i="8"/>
  <c r="F13" i="8"/>
  <c r="F23" i="8" s="1"/>
  <c r="F24" i="8" s="1"/>
  <c r="E13" i="8"/>
  <c r="D13" i="8"/>
  <c r="D23" i="8" s="1"/>
  <c r="D24" i="8" s="1"/>
  <c r="C13" i="8"/>
  <c r="C23" i="8" s="1"/>
  <c r="C24" i="8" s="1"/>
  <c r="B13" i="8"/>
  <c r="G23" i="8" l="1"/>
  <c r="G24" i="8" s="1"/>
  <c r="Q23" i="8"/>
  <c r="Q24" i="8" s="1"/>
  <c r="AC23" i="8"/>
  <c r="AC24" i="8" s="1"/>
  <c r="E23" i="8"/>
  <c r="E24" i="8" s="1"/>
  <c r="O23" i="8"/>
  <c r="O24" i="8" s="1"/>
  <c r="Y23" i="8"/>
  <c r="Y24" i="8" s="1"/>
  <c r="AI23" i="8"/>
  <c r="AI24" i="8" s="1"/>
  <c r="H23" i="8"/>
  <c r="H24" i="8" s="1"/>
  <c r="T23" i="8"/>
  <c r="T24" i="8" s="1"/>
  <c r="AD23" i="8"/>
  <c r="AD24" i="8" s="1"/>
  <c r="L23" i="8"/>
  <c r="L24" i="8" s="1"/>
  <c r="AF23" i="8"/>
  <c r="AF24" i="8" s="1"/>
  <c r="AG23" i="8"/>
  <c r="AG24" i="8" s="1"/>
  <c r="B23" i="8"/>
  <c r="B24" i="8" s="1"/>
  <c r="V23" i="8"/>
  <c r="V24" i="8" s="1"/>
  <c r="N11" i="9"/>
  <c r="N21" i="9"/>
  <c r="N2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L10" authorId="0" shapeId="0" xr:uid="{8DCACFC2-5FBB-43C6-B7F4-D0FC9E5E99F9}">
      <text>
        <r>
          <rPr>
            <b/>
            <sz val="9"/>
            <color indexed="81"/>
            <rFont val="Tahoma"/>
            <family val="2"/>
          </rPr>
          <t>Cynthia Krakoczki:</t>
        </r>
        <r>
          <rPr>
            <sz val="9"/>
            <color indexed="81"/>
            <rFont val="Tahoma"/>
            <family val="2"/>
          </rPr>
          <t xml:space="preserve">
Nintendo: Volatile, only consistent until 2021. The increase in 2021 is most likely due to multiple releases of games. After 2021 equity plummeted.
Electronic Arts: Too volatile, equity reaching an all time high in 2020 most likely due to Covid 19 because more people invested into gaming. After 2020 the equity plummeted drastically.
Take Two Interactive: Volatile increase in 2023. The company reported much lower costs and it was also part of major announcements and events.
Ubisoft: Volatile. The plummeting in 2022 onward can be explained by a scandal regarding the use of NFTs in games, which led people to boycott.
Overall: Too volatile, with a drastic decrease in 2022.</t>
        </r>
      </text>
    </comment>
    <comment ref="U11" authorId="0" shapeId="0" xr:uid="{6AD6B441-1C6C-4409-A5D5-B161197DE947}">
      <text>
        <r>
          <rPr>
            <b/>
            <sz val="9"/>
            <color indexed="81"/>
            <rFont val="Tahoma"/>
            <family val="2"/>
          </rPr>
          <t>Cynthia Krakoczki:</t>
        </r>
        <r>
          <rPr>
            <sz val="9"/>
            <color indexed="81"/>
            <rFont val="Tahoma"/>
            <family val="2"/>
          </rPr>
          <t xml:space="preserve">
Electronic Arts: Inconsistent, with assets plummeting from 2021 onward. With it came a sudden growth in revenue but it did not last.
Nintendo: From 2019 onward the results are consistent. TAGR and RGR are aligned, but both reached negative values from 2022 onward.
Take Two Interactive: Began with barely positive values, shows a volatile increase from 2022 onward wiith TAGR surpassing RGR.
Ubisoft: Too volatile. While the patterns are nearly aligned, it is not a positive result as revenue has plummeted twice.
Overall: Mostly aligned but inconsistent.</t>
        </r>
      </text>
    </comment>
    <comment ref="AD25" authorId="0" shapeId="0" xr:uid="{34591C07-8F88-40A7-9310-99511A8D0F88}">
      <text>
        <r>
          <rPr>
            <b/>
            <sz val="9"/>
            <color indexed="81"/>
            <rFont val="Tahoma"/>
            <family val="2"/>
          </rPr>
          <t>Cynthia Krakoczki:</t>
        </r>
        <r>
          <rPr>
            <sz val="9"/>
            <color indexed="81"/>
            <rFont val="Tahoma"/>
            <family val="2"/>
          </rPr>
          <t xml:space="preserve">
All companies have more Current Liabilities than Long-Term Liabilities except for Ubisoft (with the exception of the year 2019). Ubisoft's results are somewhat concerning as they are not part of the norm for the industry.</t>
        </r>
      </text>
    </comment>
    <comment ref="D37" authorId="0" shapeId="0" xr:uid="{4AF5CF27-8E1A-4503-9B36-77F63AECA582}">
      <text>
        <r>
          <rPr>
            <b/>
            <sz val="9"/>
            <color indexed="81"/>
            <rFont val="Tahoma"/>
            <family val="2"/>
          </rPr>
          <t>Cynthia Krakoczki:</t>
        </r>
        <r>
          <rPr>
            <sz val="9"/>
            <color indexed="81"/>
            <rFont val="Tahoma"/>
            <family val="2"/>
          </rPr>
          <t xml:space="preserve">
Electronic Arts: Current Assets made up the majority of Total Assets up until 2022 and 2023, most likely due to major acquisitions.
Nintendo: Current Assets make up majority of Total Assets which is the standard in the industry.
Take Two Interactive: Currents Assets made up the majority until 2023 due to a major acquisition made at the end of 2022.
Ubisoft: Current Assets and Long-Term Assets are nearly equal which is not that usual for the industry.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G10" authorId="0" shapeId="0" xr:uid="{B51E0F52-EBF9-48D5-BB9F-692C65807771}">
      <text>
        <r>
          <rPr>
            <b/>
            <sz val="9"/>
            <color indexed="81"/>
            <rFont val="Tahoma"/>
            <family val="2"/>
          </rPr>
          <t>Cynthia Krakoczki:</t>
        </r>
        <r>
          <rPr>
            <sz val="9"/>
            <color indexed="81"/>
            <rFont val="Tahoma"/>
            <family val="2"/>
          </rPr>
          <t xml:space="preserve">
Electronic Arts: FY 2017-2021 the company has too much cash, but CL increased in 2022-2023, helping the company reach equilibrium.
Nintendo: For all FY Nintendo has way too much cash.
Take Two Interactive: 2017-2022 Take Two has too much cash, but in 2023 CL increased and the company went into liquidity deficit.
Ubisoft: 2018-2019 and 2022 there is equilibrium, but in other FY CL kept decreasing which lead to an excess in cash.</t>
        </r>
      </text>
    </comment>
    <comment ref="AQ10" authorId="0" shapeId="0" xr:uid="{8AD9E48A-E8F8-4479-9CE3-73AA30DB806C}">
      <text>
        <r>
          <rPr>
            <b/>
            <sz val="9"/>
            <color indexed="81"/>
            <rFont val="Tahoma"/>
            <family val="2"/>
          </rPr>
          <t>Cynthia Krakoczki:</t>
        </r>
        <r>
          <rPr>
            <sz val="9"/>
            <color indexed="81"/>
            <rFont val="Tahoma"/>
            <family val="2"/>
          </rPr>
          <t xml:space="preserve">
Electronic Arts: Solvency Excess for all FY
Nintendo: Extremely concerning amount of solvency excess, due to a high number of Capital Employed.
Take Two Interactive: Solvency excess for all FY
Ubisoft: Solvency excess except for FY 2021 and 2023, where LTL increased and led to equilibrium.</t>
        </r>
      </text>
    </comment>
    <comment ref="M11" authorId="0" shapeId="0" xr:uid="{A368E0F4-E8BC-45E4-A11D-7D60F02D40AA}">
      <text>
        <r>
          <rPr>
            <b/>
            <sz val="9"/>
            <color indexed="81"/>
            <rFont val="Tahoma"/>
            <family val="2"/>
          </rPr>
          <t>Cynthia Krakoczki:</t>
        </r>
        <r>
          <rPr>
            <sz val="9"/>
            <color indexed="81"/>
            <rFont val="Tahoma"/>
            <family val="2"/>
          </rPr>
          <t xml:space="preserve">
Electronic Arts: For the most part, the company has enough current assets to cover its current liabilities. In 2019 there is liquidity excess due to a slight increase in CRA. In 2022 and 2023 CRL increased, leading to a liquidity deficit.
Nintendo: Constant liquidity excess due to high number of CRA.
Take Two Interactive: First three FY there is a liquidity deficit. The following three years CRA increases, only to plummet in 2023 and lead to total illiquidity.
Ubisoft: Short-term financial equilibrium for the most part. In 2019 and 2022 CRL increased and led to liquidity deficit, but in 2023 it dropped drastically and led to liquidity excess</t>
        </r>
      </text>
    </comment>
    <comment ref="W11" authorId="0" shapeId="0" xr:uid="{A05705E1-1E22-4B2A-8B16-C5878147CA97}">
      <text>
        <r>
          <rPr>
            <b/>
            <sz val="9"/>
            <color indexed="81"/>
            <rFont val="Tahoma"/>
            <family val="2"/>
          </rPr>
          <t>Cynthia Krakoczki:</t>
        </r>
        <r>
          <rPr>
            <sz val="9"/>
            <color indexed="81"/>
            <rFont val="Tahoma"/>
            <family val="2"/>
          </rPr>
          <t xml:space="preserve">
For every FY the companies have more QA than CL, except for Take Two Interactive in 2023 where it reached short-term financial equilibrium by significantly decreasing QA.</t>
        </r>
      </text>
    </comment>
    <comment ref="D42" authorId="0" shapeId="0" xr:uid="{2F6EBCEC-9AAA-497D-B5B9-652866614835}">
      <text>
        <r>
          <rPr>
            <b/>
            <sz val="9"/>
            <color indexed="81"/>
            <rFont val="Tahoma"/>
            <family val="2"/>
          </rPr>
          <t>Cynthia Krakoczki:</t>
        </r>
        <r>
          <rPr>
            <sz val="9"/>
            <color indexed="81"/>
            <rFont val="Tahoma"/>
            <family val="2"/>
          </rPr>
          <t xml:space="preserve">
Electronic Arts: Above median CR in 2018-2021, but below median in other FY
Nintendo: Well above median CR in all FY
Take Two Interactive: Below the median CR in all FY except for 2022 when it barely met the industry median
Ubisoft: Mostly below the industry median CR, just barely surpassing in 2021 and skyrocketing above in 2023.</t>
        </r>
      </text>
    </comment>
    <comment ref="M42" authorId="0" shapeId="0" xr:uid="{F3422365-735B-43F2-9B6E-C3FB7E09159A}">
      <text>
        <r>
          <rPr>
            <b/>
            <sz val="9"/>
            <color indexed="81"/>
            <rFont val="Tahoma"/>
            <family val="2"/>
          </rPr>
          <t>Cynthia Krakoczki:</t>
        </r>
        <r>
          <rPr>
            <sz val="9"/>
            <color indexed="81"/>
            <rFont val="Tahoma"/>
            <family val="2"/>
          </rPr>
          <t xml:space="preserve">
Electronic Arts: Meets the industry average except for 2017 and 2022-2023
Nintendo: CR exceeds well above the industry average in all FY
Take Two Interactive: CR is below the industry average in all FY
Ubisoft: CR below the industry average in all FY except for 2023 where it managed to surpass it.</t>
        </r>
      </text>
    </comment>
    <comment ref="V42" authorId="0" shapeId="0" xr:uid="{3FF7991F-A0C0-49AB-8C7E-7A99B870BD6A}">
      <text>
        <r>
          <rPr>
            <b/>
            <sz val="9"/>
            <color indexed="81"/>
            <rFont val="Tahoma"/>
            <family val="2"/>
          </rPr>
          <t>Cynthia Krakoczki:</t>
        </r>
        <r>
          <rPr>
            <sz val="9"/>
            <color indexed="81"/>
            <rFont val="Tahoma"/>
            <family val="2"/>
          </rPr>
          <t xml:space="preserve">
Electronic Arts: DER, DAR, EAR in RED gap (except for 2020 when EAR barely reaches GREEN gap). HIGHLY leveraged
Nintendo: EAR in RED gap, DER and DAR in GREEN gap. Leveraged.
Take Two Interactive: DER, EAR began with BLACK gap, reached BROWN gap. DAR began with BROWN gap and reached RED gap. The company is mostly at high risk of not meeting its LT liabilities.
Ubisoft: DER BLACK gap, EAR BROWN-BLACK gap, DAR BROWN gap. HIGH risk of not meeting LT liabilities.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D32" authorId="0" shapeId="0" xr:uid="{B960270B-0A39-47A7-A5C3-633197FCB3C0}">
      <text>
        <r>
          <rPr>
            <b/>
            <sz val="9"/>
            <color indexed="81"/>
            <rFont val="Tahoma"/>
            <family val="2"/>
          </rPr>
          <t>Cynthia Krakoczki:</t>
        </r>
        <r>
          <rPr>
            <sz val="9"/>
            <color indexed="81"/>
            <rFont val="Tahoma"/>
            <family val="2"/>
          </rPr>
          <t xml:space="preserve">
Electronic Arts: No DIO due to lack of inventory. Industry AVG for DSO is 75, so the company is doing well. Industry AVG for DPO is about 65, so it is also well within the average. Decent CCC values
Nintendo: In 2018, 2022 and 2023, DIO was a bit too high. DSO is in a good range. DPO is above the average in all FY, meaning that Nintendo takes too long to pay back its suppliers. They start with really good CCC values only to have a high value in 2023, nearly reaching DPO.
Take Two Interactive: Low DIO, average DSO and average DPO. The CCC values are decent but could be better, they should strive to achieve the 2022 results.
Ubisoft: Low DIO, average DSO, DPO too high. The company takes too long to make payments. However, the negative CCC shows that inventory is turned into cash before they end up paying for it.</t>
        </r>
      </text>
    </comment>
    <comment ref="P32" authorId="0" shapeId="0" xr:uid="{92D4007E-0F38-4C29-919A-1B9A85B9D234}">
      <text>
        <r>
          <rPr>
            <b/>
            <sz val="9"/>
            <color indexed="81"/>
            <rFont val="Tahoma"/>
            <family val="2"/>
          </rPr>
          <t>Cynthia Krakoczki:</t>
        </r>
        <r>
          <rPr>
            <sz val="9"/>
            <color indexed="81"/>
            <rFont val="Tahoma"/>
            <family val="2"/>
          </rPr>
          <t xml:space="preserve">
Electronic Arts: Negative ComCr for all FY, a bad reputation for getting payments early but not paying back in time.
Nintendo: Good ComCr, slightly high in 2017 and 2022.
Take Two Interactive: Bad ComCr, looks bad in the eyes of suppliers and potential investors.
Ubisoft: Good ComCr, maybe even too high but payment is guaranteed.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K11" authorId="0" shapeId="0" xr:uid="{51FB6660-91A9-43D4-A131-6BE8F99CC1CF}">
      <text>
        <r>
          <rPr>
            <b/>
            <sz val="9"/>
            <color indexed="81"/>
            <rFont val="Tahoma"/>
            <family val="2"/>
          </rPr>
          <t>Cynthia Krakoczki:</t>
        </r>
        <r>
          <rPr>
            <sz val="9"/>
            <color indexed="81"/>
            <rFont val="Tahoma"/>
            <family val="2"/>
          </rPr>
          <t xml:space="preserve">
EBIT is usually higher than NI, however, TakeTwo's values are around the same so their taxes and interest expenses do not affect them too much. EA had a spike in NI in 2020, possibly meaning that they had some tax exemptions in COVID times.</t>
        </r>
      </text>
    </comment>
    <comment ref="T11" authorId="0" shapeId="0" xr:uid="{0C22049A-9D25-42A0-97EA-759BBAC338A7}">
      <text>
        <r>
          <rPr>
            <b/>
            <sz val="9"/>
            <color indexed="81"/>
            <rFont val="Tahoma"/>
            <family val="2"/>
          </rPr>
          <t>Cynthia Krakoczki:</t>
        </r>
        <r>
          <rPr>
            <sz val="9"/>
            <color indexed="81"/>
            <rFont val="Tahoma"/>
            <family val="2"/>
          </rPr>
          <t xml:space="preserve">
EA and Ubisoft have higher IM tha DM, which is unusual, but meaning that they are better at managing overhead costs. Nintendo and TakeTwo have higher DM, so they are better at managing direct costs with production. Nintendo started to have higher EBITM than IM, which is weird but could mean high non-op income. In 2023 Ubisoft and TakeTwo have negative EBITM = their operating costs exceeded revenues.</t>
        </r>
      </text>
    </comment>
    <comment ref="AC11" authorId="0" shapeId="0" xr:uid="{6752A23A-B9FF-4A58-9B2D-598ACFE52852}">
      <text>
        <r>
          <rPr>
            <b/>
            <sz val="9"/>
            <color indexed="81"/>
            <rFont val="Tahoma"/>
            <family val="2"/>
          </rPr>
          <t>Cynthia Krakoczki:</t>
        </r>
        <r>
          <rPr>
            <sz val="9"/>
            <color indexed="81"/>
            <rFont val="Tahoma"/>
            <family val="2"/>
          </rPr>
          <t xml:space="preserve">
In all cases low ROE, low ROS, decent AT and high EM. All have high financial leverage, questionable utilization of assets and weak profitability. HIGHLY leveraged and risky.</t>
        </r>
      </text>
    </comment>
    <comment ref="K26" authorId="0" shapeId="0" xr:uid="{FCC0319E-D896-4CE1-A521-80E9DA68EB01}">
      <text>
        <r>
          <rPr>
            <b/>
            <sz val="9"/>
            <color indexed="81"/>
            <rFont val="Tahoma"/>
            <family val="2"/>
          </rPr>
          <t>Cynthia Krakoczki:</t>
        </r>
        <r>
          <rPr>
            <sz val="9"/>
            <color indexed="81"/>
            <rFont val="Tahoma"/>
            <family val="2"/>
          </rPr>
          <t xml:space="preserve">
Majority of ratings are CC, meaning a poor quality of meeting interest obligations. Most of the values are even in the deep negatives.</t>
        </r>
      </text>
    </comment>
    <comment ref="S26" authorId="0" shapeId="0" xr:uid="{B4FED9A7-E20E-4A23-8DEB-CD74E8929BFB}">
      <text>
        <r>
          <rPr>
            <b/>
            <sz val="9"/>
            <color indexed="81"/>
            <rFont val="Tahoma"/>
            <family val="2"/>
          </rPr>
          <t>Cynthia Krakoczki:</t>
        </r>
        <r>
          <rPr>
            <sz val="9"/>
            <color indexed="81"/>
            <rFont val="Tahoma"/>
            <family val="2"/>
          </rPr>
          <t xml:space="preserve">
EA: Zig-zag pattern, but ultimately AvgSal GR &gt; EmpProd GR just slightly in 2023. The two never seem to match and are inconsistent with one another.
Ubisoft: Zig-zag, EmpProd mostly higher but both end up falling in the negatives. Both have to be evaluated thoroughly.
Nintendo: Starts high, drops flat, just reaches negatives in 2023. They are consistent with each other but the reason behind the fall of EmpProd should be checked.
TakeTwo: Both start deep in the negatives, reach decent stages but then AvgSal exceeds EmpProd considerably. Salaries might not be justified.</t>
        </r>
      </text>
    </comment>
    <comment ref="K41" authorId="0" shapeId="0" xr:uid="{FDE2A137-DA2F-4991-B49B-494C8345D407}">
      <text>
        <r>
          <rPr>
            <b/>
            <sz val="9"/>
            <color indexed="81"/>
            <rFont val="Tahoma"/>
            <family val="2"/>
          </rPr>
          <t>Cynthia Krakoczki:</t>
        </r>
        <r>
          <rPr>
            <sz val="9"/>
            <color indexed="81"/>
            <rFont val="Tahoma"/>
            <family val="2"/>
          </rPr>
          <t xml:space="preserve">
EA: Decent, a high spike in 2020 only to fall below previous levels. EA had a better strategy during COVID but it seemed to have gotten worse.
Ubisoft: Unstable, falls into the negatives in 2020 and then again from 2022 onward. Ubisoft is using its assets inefficiently.
Nintendo: ROA has grown steadily with a small decline from 2021 onward. A small mismanagement of assets.
TakeTwo: Steady growth of ROA only to fall down from 2021. Horrible use of assets.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J11" authorId="0" shapeId="0" xr:uid="{D5173853-2EA9-43BB-A7AD-CA1AFF5F71AA}">
      <text>
        <r>
          <rPr>
            <b/>
            <sz val="9"/>
            <color indexed="81"/>
            <rFont val="Tahoma"/>
            <family val="2"/>
          </rPr>
          <t>Cynthia Krakoczki:</t>
        </r>
        <r>
          <rPr>
            <sz val="9"/>
            <color indexed="81"/>
            <rFont val="Tahoma"/>
            <family val="2"/>
          </rPr>
          <t xml:space="preserve">
EBIT VS N CASH FLOW
EA: Higher EBIT, net cash flow going negative. Strong operational profitability but potential issues with cash management, such as high capital expenditures, debt repayments, or poor working capital management.
Ubisoft: Negative EBIT, decent net CF. Its core business activities are not profitable but has sufficient liquidity, potentially due to strong non-operational cash inflows such as financing activities, asset sales.
Nintendo: EBIT&gt;Net CF. Nintendo is profitable on an operational basis, but its cash generation is weaker.
TakeTwo: Both EBIT and Net CF turn negative. TakeTwo is not only unprofitable in its core operations but also facing cash flow challenges, suggesting severe financial distress.</t>
        </r>
      </text>
    </comment>
    <comment ref="R11" authorId="0" shapeId="0" xr:uid="{E75F506C-57CC-4F6D-ACBB-9EB04AC0920A}">
      <text>
        <r>
          <rPr>
            <b/>
            <sz val="9"/>
            <color indexed="81"/>
            <rFont val="Tahoma"/>
            <family val="2"/>
          </rPr>
          <t>Cynthia Krakoczki:</t>
        </r>
        <r>
          <rPr>
            <sz val="9"/>
            <color indexed="81"/>
            <rFont val="Tahoma"/>
            <family val="2"/>
          </rPr>
          <t xml:space="preserve">
NI VS NET CF
EA, Nintendo and TakeTwo all have higher NI than Net CF, meaning that the companies are profitable on an accrual basis, but they are not generating equivalent cash from their operations. TakeTwo ends up going negative for both in the last two fiscal years. Ubisoft is the only one with higher Net CF, so even if they have losses on an accrual basis, they still generate positive CF.</t>
        </r>
      </text>
    </comment>
    <comment ref="Z11" authorId="0" shapeId="0" xr:uid="{E4D23D3E-490D-4465-8083-14E3834CE8B1}">
      <text>
        <r>
          <rPr>
            <b/>
            <sz val="9"/>
            <color indexed="81"/>
            <rFont val="Tahoma"/>
            <family val="2"/>
          </rPr>
          <t>Cynthia Krakoczki:</t>
        </r>
        <r>
          <rPr>
            <sz val="9"/>
            <color indexed="81"/>
            <rFont val="Tahoma"/>
            <family val="2"/>
          </rPr>
          <t xml:space="preserve">
ROA VS CFROA
EA, Nintendo and TakeTwo have higher ROA than CFROA, meaning that the companies' profitability based on accounting income is stronger than its cash generation efficiency.
For Ubisoft it is the opposite.</t>
        </r>
      </text>
    </comment>
    <comment ref="J26" authorId="0" shapeId="0" xr:uid="{E9A89395-2CB8-4ABD-BF02-D88B65BA4082}">
      <text>
        <r>
          <rPr>
            <b/>
            <sz val="9"/>
            <color indexed="81"/>
            <rFont val="Tahoma"/>
            <family val="2"/>
          </rPr>
          <t>Cynthia Krakoczki:</t>
        </r>
        <r>
          <rPr>
            <sz val="9"/>
            <color indexed="81"/>
            <rFont val="Tahoma"/>
            <family val="2"/>
          </rPr>
          <t xml:space="preserve">
ROE VS CFROE
The same case as with ROA VS CFROA, only with shareholders' equity.</t>
        </r>
      </text>
    </comment>
    <comment ref="R26" authorId="0" shapeId="0" xr:uid="{4D059E29-107F-4F9A-A11D-EC346F00A365}">
      <text>
        <r>
          <rPr>
            <b/>
            <sz val="9"/>
            <color indexed="81"/>
            <rFont val="Tahoma"/>
            <family val="2"/>
          </rPr>
          <t>Cynthia Krakoczki:</t>
        </r>
        <r>
          <rPr>
            <sz val="9"/>
            <color indexed="81"/>
            <rFont val="Tahoma"/>
            <family val="2"/>
          </rPr>
          <t xml:space="preserve">
ROS VS CFROS
The same as ROA VS CFROA and ROE vs CFROE, but with sales.</t>
        </r>
      </text>
    </comment>
    <comment ref="Z26" authorId="0" shapeId="0" xr:uid="{1EF729ED-20E4-41C1-A8A8-3B77F5DFAE92}">
      <text>
        <r>
          <rPr>
            <b/>
            <sz val="9"/>
            <color indexed="81"/>
            <rFont val="Tahoma"/>
            <family val="2"/>
          </rPr>
          <t>Cynthia Krakoczki:</t>
        </r>
        <r>
          <rPr>
            <sz val="9"/>
            <color indexed="81"/>
            <rFont val="Tahoma"/>
            <family val="2"/>
          </rPr>
          <t xml:space="preserve">
ROA VS OCFROA
For all companies, OCFROA is higher than ROA, meaning that the companies are more effective at generating operating cash flow relative to their assets than they are at generating accounting income. This situation suggests strong liquidity and efficient cash management from operations.</t>
        </r>
      </text>
    </comment>
    <comment ref="J45" authorId="0" shapeId="0" xr:uid="{EBF557C1-5629-4796-9157-61F525FF2EA9}">
      <text>
        <r>
          <rPr>
            <b/>
            <sz val="9"/>
            <color indexed="81"/>
            <rFont val="Tahoma"/>
            <family val="2"/>
          </rPr>
          <t>Cynthia Krakoczki:</t>
        </r>
        <r>
          <rPr>
            <sz val="9"/>
            <color indexed="81"/>
            <rFont val="Tahoma"/>
            <family val="2"/>
          </rPr>
          <t xml:space="preserve">
ROE VS OCFROE
The same as ROA VS OCFROA but in the case of shareholders' equity.</t>
        </r>
      </text>
    </comment>
    <comment ref="Q45" authorId="0" shapeId="0" xr:uid="{8A0537B7-E3CC-46FA-AC39-96429EB45F0D}">
      <text>
        <r>
          <rPr>
            <b/>
            <sz val="9"/>
            <color indexed="81"/>
            <rFont val="Tahoma"/>
            <family val="2"/>
          </rPr>
          <t>Cynthia Krakoczki:</t>
        </r>
        <r>
          <rPr>
            <sz val="9"/>
            <color indexed="81"/>
            <rFont val="Tahoma"/>
            <family val="2"/>
          </rPr>
          <t xml:space="preserve">
ROS VS OCFROS
The same as ROA VS OCFROA and ROE VS OCFROE, but in the case of sales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30" authorId="0" shapeId="0" xr:uid="{20EAA417-36BC-4CD2-BFD5-AE605DA10932}">
      <text>
        <r>
          <rPr>
            <b/>
            <sz val="9"/>
            <color indexed="81"/>
            <rFont val="Tahoma"/>
            <family val="2"/>
          </rPr>
          <t>Cynthia Krakoczki:</t>
        </r>
        <r>
          <rPr>
            <sz val="9"/>
            <color indexed="81"/>
            <rFont val="Tahoma"/>
            <family val="2"/>
          </rPr>
          <t xml:space="preserve">
Started out with a good rating only to end up with decent-ish, somewhere mid range. Electronic Arts' financial health slowly went down.</t>
        </r>
      </text>
    </comment>
    <comment ref="J30" authorId="0" shapeId="0" xr:uid="{67C3A304-E935-4B16-95F1-D472CB9FA9D6}">
      <text>
        <r>
          <rPr>
            <b/>
            <sz val="9"/>
            <color indexed="81"/>
            <rFont val="Tahoma"/>
            <family val="2"/>
          </rPr>
          <t>Cynthia Krakoczki:</t>
        </r>
        <r>
          <rPr>
            <sz val="9"/>
            <color indexed="81"/>
            <rFont val="Tahoma"/>
            <family val="2"/>
          </rPr>
          <t xml:space="preserve">
Mid to low financial health, somewhat risky.</t>
        </r>
      </text>
    </comment>
    <comment ref="S30" authorId="0" shapeId="0" xr:uid="{70842264-C41F-485A-9912-7370CE4BBF26}">
      <text>
        <r>
          <rPr>
            <b/>
            <sz val="9"/>
            <color indexed="81"/>
            <rFont val="Tahoma"/>
            <family val="2"/>
          </rPr>
          <t>Cynthia Krakoczki:</t>
        </r>
        <r>
          <rPr>
            <sz val="9"/>
            <color indexed="81"/>
            <rFont val="Tahoma"/>
            <family val="2"/>
          </rPr>
          <t xml:space="preserve">
Decent financial health and stability.</t>
        </r>
      </text>
    </comment>
    <comment ref="AB30" authorId="0" shapeId="0" xr:uid="{E321364F-957E-4C35-AD56-18B53AE8D05E}">
      <text>
        <r>
          <rPr>
            <b/>
            <sz val="9"/>
            <color indexed="81"/>
            <rFont val="Tahoma"/>
            <family val="2"/>
          </rPr>
          <t>Cynthia Krakoczki:</t>
        </r>
        <r>
          <rPr>
            <sz val="9"/>
            <color indexed="81"/>
            <rFont val="Tahoma"/>
            <family val="2"/>
          </rPr>
          <t xml:space="preserve">
Started out decent, only got worse. Financial instability and higher risk.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BB6C-7701-4F93-BC65-B1780E48DE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DA6D9F6-B411-4057-94C2-0780D945F254}" name="WorksheetConnection_Book1!Table1" type="102" refreshedVersion="7"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ompany].[All]}"/>
  </metadataStrings>
  <mdxMetadata count="1">
    <mdx n="0" f="s">
      <ms ns="1" c="0"/>
    </mdx>
  </mdxMetadata>
  <valueMetadata count="1">
    <bk>
      <rc t="1" v="0"/>
    </bk>
  </valueMetadata>
</metadata>
</file>

<file path=xl/sharedStrings.xml><?xml version="1.0" encoding="utf-8"?>
<sst xmlns="http://schemas.openxmlformats.org/spreadsheetml/2006/main" count="575" uniqueCount="213">
  <si>
    <t>ELECTRONIC ARTS</t>
  </si>
  <si>
    <t>UBISOFT</t>
  </si>
  <si>
    <t>NINTENDO</t>
  </si>
  <si>
    <t>TAKE TWO INTERACTIVE</t>
  </si>
  <si>
    <t>EGR INT</t>
  </si>
  <si>
    <t>TAGR VS RGR INT</t>
  </si>
  <si>
    <t>CLR VS LTLR INT</t>
  </si>
  <si>
    <t>CAR VS LTAR INT</t>
  </si>
  <si>
    <t>CHR INT</t>
  </si>
  <si>
    <t>SR INT</t>
  </si>
  <si>
    <t>CR INT</t>
  </si>
  <si>
    <t>QR INT</t>
  </si>
  <si>
    <t>CR VS MEDIAN INT</t>
  </si>
  <si>
    <t>CR VS AVG INT</t>
  </si>
  <si>
    <t>DER,DAR,EAR INT</t>
  </si>
  <si>
    <t>DIO, DSO, DPO, CCC INT</t>
  </si>
  <si>
    <t>COMCR INT</t>
  </si>
  <si>
    <t>Company</t>
  </si>
  <si>
    <t>(All)</t>
  </si>
  <si>
    <t>Row Labels</t>
  </si>
  <si>
    <t xml:space="preserve"> Equity Growth Rate</t>
  </si>
  <si>
    <t>58, 12, 163</t>
  </si>
  <si>
    <t xml:space="preserve"> Total Assets Growth Rate</t>
  </si>
  <si>
    <t xml:space="preserve"> Revenues Growth Rate</t>
  </si>
  <si>
    <t xml:space="preserve"> Current Assets Growth Rate</t>
  </si>
  <si>
    <t xml:space="preserve"> Current Assets Turnover Ratio Growth Rate</t>
  </si>
  <si>
    <t xml:space="preserve"> Current Assets Ratio</t>
  </si>
  <si>
    <t xml:space="preserve"> Long Term Assets Ratio</t>
  </si>
  <si>
    <t xml:space="preserve"> Current Liabilities Ratio</t>
  </si>
  <si>
    <t xml:space="preserve"> Long Term Liabilities Ratio</t>
  </si>
  <si>
    <t xml:space="preserve"> BottomCap</t>
  </si>
  <si>
    <t xml:space="preserve"> CRBlack</t>
  </si>
  <si>
    <t xml:space="preserve"> CRBrown</t>
  </si>
  <si>
    <t xml:space="preserve"> CRGreen</t>
  </si>
  <si>
    <t xml:space="preserve"> CRRed</t>
  </si>
  <si>
    <t xml:space="preserve"> CRTranspBlack</t>
  </si>
  <si>
    <t xml:space="preserve"> CRTranspBrown</t>
  </si>
  <si>
    <t xml:space="preserve"> CRTranspGreen</t>
  </si>
  <si>
    <t xml:space="preserve"> CRTranspRed</t>
  </si>
  <si>
    <t xml:space="preserve"> UpperCap</t>
  </si>
  <si>
    <t xml:space="preserve"> QRBlack</t>
  </si>
  <si>
    <t xml:space="preserve"> QRBrown</t>
  </si>
  <si>
    <t xml:space="preserve"> QRGreen</t>
  </si>
  <si>
    <t xml:space="preserve"> QRRed</t>
  </si>
  <si>
    <t xml:space="preserve"> QRTranspBlack</t>
  </si>
  <si>
    <t xml:space="preserve"> QRTranspBrown</t>
  </si>
  <si>
    <t xml:space="preserve"> QRTranspGreen</t>
  </si>
  <si>
    <t xml:space="preserve"> QRTranspRed</t>
  </si>
  <si>
    <t xml:space="preserve"> CHRBlack</t>
  </si>
  <si>
    <t xml:space="preserve"> CHRBrown</t>
  </si>
  <si>
    <t xml:space="preserve"> CHRGreen</t>
  </si>
  <si>
    <t xml:space="preserve"> CHRRed</t>
  </si>
  <si>
    <t xml:space="preserve"> CHRTranspBlack</t>
  </si>
  <si>
    <t xml:space="preserve"> CHRTranspBrown</t>
  </si>
  <si>
    <t xml:space="preserve"> CHRTranspGreen</t>
  </si>
  <si>
    <t xml:space="preserve"> CHRTranspRed</t>
  </si>
  <si>
    <t xml:space="preserve"> SRBlack</t>
  </si>
  <si>
    <t xml:space="preserve"> SRBrown</t>
  </si>
  <si>
    <t xml:space="preserve"> SRGreen</t>
  </si>
  <si>
    <t xml:space="preserve"> SRRed</t>
  </si>
  <si>
    <t xml:space="preserve"> SRTranspBlack</t>
  </si>
  <si>
    <t xml:space="preserve"> SRTranspBrown</t>
  </si>
  <si>
    <t xml:space="preserve"> SRTranspGreen</t>
  </si>
  <si>
    <t xml:space="preserve"> SRTranspRed</t>
  </si>
  <si>
    <t xml:space="preserve"> Current Ratio</t>
  </si>
  <si>
    <t xml:space="preserve"> Median IndustryCurrent Ratio</t>
  </si>
  <si>
    <t xml:space="preserve"> Average IndustryCurrent Ratio</t>
  </si>
  <si>
    <t xml:space="preserve"> DER</t>
  </si>
  <si>
    <t xml:space="preserve"> DAR</t>
  </si>
  <si>
    <t xml:space="preserve"> EAR</t>
  </si>
  <si>
    <t xml:space="preserve"> DIO</t>
  </si>
  <si>
    <t xml:space="preserve"> DSO</t>
  </si>
  <si>
    <t xml:space="preserve"> DPO</t>
  </si>
  <si>
    <t xml:space="preserve"> Bottom Line</t>
  </si>
  <si>
    <t xml:space="preserve"> CCC</t>
  </si>
  <si>
    <t xml:space="preserve"> ComCr</t>
  </si>
  <si>
    <t xml:space="preserve"> GreenComCr</t>
  </si>
  <si>
    <t xml:space="preserve"> RedComCr</t>
  </si>
  <si>
    <t>TAKETWOINTERACTIVE</t>
  </si>
  <si>
    <t>Indicator</t>
  </si>
  <si>
    <t>Rating 2017</t>
  </si>
  <si>
    <t>Rating 2018</t>
  </si>
  <si>
    <t>Rating 2019</t>
  </si>
  <si>
    <t>Rating 2020</t>
  </si>
  <si>
    <t>Rating 2021</t>
  </si>
  <si>
    <t>Rating2022</t>
  </si>
  <si>
    <t>Rating 2023</t>
  </si>
  <si>
    <t>CCC</t>
  </si>
  <si>
    <t>CR</t>
  </si>
  <si>
    <t>SR</t>
  </si>
  <si>
    <t>DAR</t>
  </si>
  <si>
    <t>ROA</t>
  </si>
  <si>
    <t>ROE</t>
  </si>
  <si>
    <t>EBIT Margin</t>
  </si>
  <si>
    <t>OCFROS</t>
  </si>
  <si>
    <t>ALTMAN</t>
  </si>
  <si>
    <t>TAFFLER</t>
  </si>
  <si>
    <t>RATING SCORE TOTAL</t>
  </si>
  <si>
    <t>KRAKOCZKI RATING</t>
  </si>
  <si>
    <t>ESG RATING</t>
  </si>
  <si>
    <t>AA</t>
  </si>
  <si>
    <t>CC</t>
  </si>
  <si>
    <t>BB</t>
  </si>
  <si>
    <t>BBB</t>
  </si>
  <si>
    <t>B+</t>
  </si>
  <si>
    <t>BB+</t>
  </si>
  <si>
    <t>B</t>
  </si>
  <si>
    <t>CCC+</t>
  </si>
  <si>
    <t>S&amp;P RATING</t>
  </si>
  <si>
    <t>A</t>
  </si>
  <si>
    <t>BB-</t>
  </si>
  <si>
    <t>BBB-</t>
  </si>
  <si>
    <t>MOODY RATING</t>
  </si>
  <si>
    <t>C-</t>
  </si>
  <si>
    <t>FITCH RATING</t>
  </si>
  <si>
    <t>FY</t>
  </si>
  <si>
    <t>Equity</t>
  </si>
  <si>
    <t>Equity Growth Rate</t>
  </si>
  <si>
    <t>Total Assets</t>
  </si>
  <si>
    <t>Total Assets Growth Rate</t>
  </si>
  <si>
    <t>Revenues</t>
  </si>
  <si>
    <t>Revenues Growth Rate</t>
  </si>
  <si>
    <t>Total Liabilities</t>
  </si>
  <si>
    <t>Total Liabilities Growth Rate</t>
  </si>
  <si>
    <t>Current Assets</t>
  </si>
  <si>
    <t>Current Assets Growth Rate</t>
  </si>
  <si>
    <t>Current Assets Turnover Ratio</t>
  </si>
  <si>
    <t>Current Assets Turnover Ratio Growth Rate</t>
  </si>
  <si>
    <t>Current Assets Ratio</t>
  </si>
  <si>
    <t>Long Term Assets Ratio</t>
  </si>
  <si>
    <t>Current Liabilities</t>
  </si>
  <si>
    <t>Current Liabilities Ratio</t>
  </si>
  <si>
    <t>Long Term Liabilities</t>
  </si>
  <si>
    <t>Long Term Liabilities Ratio</t>
  </si>
  <si>
    <t>Current Ratio</t>
  </si>
  <si>
    <t>Median IndustryCurrent Ratio</t>
  </si>
  <si>
    <t>Average IndustryCurrent Ratio</t>
  </si>
  <si>
    <t>Quick Ratio</t>
  </si>
  <si>
    <t>Cash Ratio</t>
  </si>
  <si>
    <t>Solvency Ratio</t>
  </si>
  <si>
    <t>DER</t>
  </si>
  <si>
    <t>EAR</t>
  </si>
  <si>
    <t>DIO</t>
  </si>
  <si>
    <t>DSO</t>
  </si>
  <si>
    <t>DPO</t>
  </si>
  <si>
    <t>Bottom Line</t>
  </si>
  <si>
    <t>ComCr</t>
  </si>
  <si>
    <t>EBIT</t>
  </si>
  <si>
    <t>NetIncome</t>
  </si>
  <si>
    <t>Direct Margin</t>
  </si>
  <si>
    <t>Indirect Margin</t>
  </si>
  <si>
    <t>Interest Coverage</t>
  </si>
  <si>
    <t>Rating</t>
  </si>
  <si>
    <t>ROS</t>
  </si>
  <si>
    <t>AT</t>
  </si>
  <si>
    <t>EM</t>
  </si>
  <si>
    <t>Net CashFlow</t>
  </si>
  <si>
    <t>Operating CashFlow</t>
  </si>
  <si>
    <t>Investing CashFlow</t>
  </si>
  <si>
    <t>Financing CashFlow</t>
  </si>
  <si>
    <t>CFROA</t>
  </si>
  <si>
    <t>CFROE</t>
  </si>
  <si>
    <t>CFROS</t>
  </si>
  <si>
    <t>OCFROA</t>
  </si>
  <si>
    <t>OCFROE</t>
  </si>
  <si>
    <t>Altman Z Score</t>
  </si>
  <si>
    <t>Taffler Z Score</t>
  </si>
  <si>
    <t>Conan-Holder Z Score</t>
  </si>
  <si>
    <t>Anghel Z Score</t>
  </si>
  <si>
    <t>Value Added</t>
  </si>
  <si>
    <t>No Emp</t>
  </si>
  <si>
    <t>Emp Prod</t>
  </si>
  <si>
    <t>SGA</t>
  </si>
  <si>
    <t>AvgAnSal</t>
  </si>
  <si>
    <t>WSVA</t>
  </si>
  <si>
    <t>Emp Prod Growth Rate</t>
  </si>
  <si>
    <t>AvgAnSal Growth Rate</t>
  </si>
  <si>
    <t>Electronic Arts</t>
  </si>
  <si>
    <t>Ubisoft</t>
  </si>
  <si>
    <t>B-</t>
  </si>
  <si>
    <t>C</t>
  </si>
  <si>
    <t>D</t>
  </si>
  <si>
    <t>Nintendo</t>
  </si>
  <si>
    <t>Take Two Interactive</t>
  </si>
  <si>
    <t>All</t>
  </si>
  <si>
    <t>Column Labels</t>
  </si>
  <si>
    <t>Grand Total</t>
  </si>
  <si>
    <t>Sum of EBIT</t>
  </si>
  <si>
    <t>Sum of NetIncome</t>
  </si>
  <si>
    <t>Sum of Direct Margin</t>
  </si>
  <si>
    <t>Sum of Indirect Margin</t>
  </si>
  <si>
    <t>Sum of EBIT Margin</t>
  </si>
  <si>
    <t>Sum of ROE</t>
  </si>
  <si>
    <t>Sum of ROS</t>
  </si>
  <si>
    <t>Sum of AT</t>
  </si>
  <si>
    <t>Sum of EM</t>
  </si>
  <si>
    <t>Sum of Interest Coverage</t>
  </si>
  <si>
    <t>Sum of Emp Prod Growth Rate</t>
  </si>
  <si>
    <t>Sum of AvgAnSal Growth Rate</t>
  </si>
  <si>
    <t>Sum of WSVA</t>
  </si>
  <si>
    <t>Sum of ROA</t>
  </si>
  <si>
    <t>Sum of Net CashFlow</t>
  </si>
  <si>
    <t>Sum of OCFROA</t>
  </si>
  <si>
    <t>Sum of CFROA</t>
  </si>
  <si>
    <t>Sum of CFROE</t>
  </si>
  <si>
    <t>Sum of CFROS</t>
  </si>
  <si>
    <t>Sum of OCFROE</t>
  </si>
  <si>
    <t>Sum of OCFROS</t>
  </si>
  <si>
    <t>INT EA</t>
  </si>
  <si>
    <t>INT UBISOFT</t>
  </si>
  <si>
    <t>INT NINTENDO</t>
  </si>
  <si>
    <t>INT TAKETWOINT</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</si>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</sst>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name val="Times New Roman"/>
      <family val="1"/>
    </font>
    <font>
      <b/>
      <sz val="9"/>
      <color indexed="81"/>
      <name val="Tahoma"/>
      <family val="2"/>
    </font>
    <font>
      <sz val="9"/>
      <color indexed="81"/>
      <name val="Tahoma"/>
      <family val="2"/>
    </font>
    <font>
      <sz val="11"/>
      <color rgb="FF3A0CA3"/>
      <name val="Calibri"/>
      <family val="2"/>
      <scheme val="minor"/>
    </font>
    <font>
      <b/>
      <sz val="11"/>
      <color theme="0"/>
      <name val="Times New Roman"/>
      <family val="1"/>
    </font>
    <font>
      <sz val="11"/>
      <color theme="1"/>
      <name val="Times New Roman"/>
      <family val="1"/>
    </font>
    <font>
      <sz val="12"/>
      <color theme="1"/>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rgb="FFFFC000"/>
        <bgColor indexed="64"/>
      </patternFill>
    </fill>
    <fill>
      <patternFill patternType="solid">
        <fgColor rgb="FFF2F9FF"/>
        <bgColor indexed="64"/>
      </patternFill>
    </fill>
  </fills>
  <borders count="6">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style="medium">
        <color rgb="FFD1D5DB"/>
      </top>
      <bottom style="medium">
        <color rgb="FFD1D5DB"/>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2" fillId="0" borderId="0" xfId="0" applyFont="1"/>
    <xf numFmtId="0" fontId="0" fillId="2" borderId="0" xfId="0" applyFill="1" applyAlignment="1">
      <alignment horizontal="center" vertical="center"/>
    </xf>
    <xf numFmtId="0" fontId="0" fillId="2" borderId="0" xfId="0" applyFill="1" applyAlignment="1">
      <alignment horizontal="center"/>
    </xf>
    <xf numFmtId="0" fontId="0" fillId="0" borderId="0" xfId="0" applyAlignment="1">
      <alignment horizontal="left"/>
    </xf>
    <xf numFmtId="9" fontId="0" fillId="0" borderId="0" xfId="0" applyNumberFormat="1"/>
    <xf numFmtId="10" fontId="0" fillId="0" borderId="0" xfId="0" applyNumberFormat="1"/>
    <xf numFmtId="9" fontId="6" fillId="0" borderId="0" xfId="0" applyNumberFormat="1" applyFont="1"/>
    <xf numFmtId="0" fontId="0" fillId="0" borderId="0" xfId="0" pivotButton="1"/>
    <xf numFmtId="0" fontId="0" fillId="4" borderId="0" xfId="0" applyFill="1"/>
    <xf numFmtId="0" fontId="7" fillId="5" borderId="0" xfId="0" applyFont="1" applyFill="1" applyAlignment="1">
      <alignment horizontal="left" vertical="center"/>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0" fontId="7" fillId="5" borderId="2" xfId="0" applyFont="1" applyFill="1" applyBorder="1" applyAlignment="1">
      <alignment horizontal="center" vertical="center" wrapText="1"/>
    </xf>
    <xf numFmtId="9" fontId="7" fillId="5" borderId="2" xfId="0" applyNumberFormat="1" applyFont="1" applyFill="1" applyBorder="1" applyAlignment="1">
      <alignment horizontal="center" vertical="center" wrapText="1"/>
    </xf>
    <xf numFmtId="2" fontId="7" fillId="5" borderId="2" xfId="0" applyNumberFormat="1" applyFont="1" applyFill="1" applyBorder="1" applyAlignment="1">
      <alignment horizontal="center" vertical="center" wrapText="1"/>
    </xf>
    <xf numFmtId="9" fontId="7" fillId="5" borderId="3" xfId="1" applyFont="1" applyFill="1" applyBorder="1" applyAlignment="1">
      <alignment horizontal="center" vertical="center" wrapText="1"/>
    </xf>
    <xf numFmtId="0" fontId="8" fillId="0" borderId="4" xfId="0" applyFont="1" applyBorder="1" applyAlignment="1">
      <alignment horizontal="left" vertical="top"/>
    </xf>
    <xf numFmtId="0" fontId="8" fillId="0" borderId="4" xfId="0" applyFont="1" applyBorder="1" applyAlignment="1">
      <alignment horizontal="center" vertical="top"/>
    </xf>
    <xf numFmtId="0" fontId="8" fillId="0" borderId="4" xfId="0" applyFont="1" applyBorder="1" applyAlignment="1">
      <alignment horizontal="center"/>
    </xf>
    <xf numFmtId="165" fontId="8" fillId="0" borderId="4" xfId="1" applyNumberFormat="1" applyFont="1" applyBorder="1" applyAlignment="1">
      <alignment horizontal="center"/>
    </xf>
    <xf numFmtId="165" fontId="8" fillId="0" borderId="4" xfId="0" applyNumberFormat="1" applyFont="1" applyBorder="1" applyAlignment="1">
      <alignment horizontal="center"/>
    </xf>
    <xf numFmtId="164" fontId="8" fillId="0" borderId="4" xfId="0" applyNumberFormat="1" applyFont="1" applyBorder="1" applyAlignment="1">
      <alignment horizontal="center"/>
    </xf>
    <xf numFmtId="9" fontId="8" fillId="0" borderId="4" xfId="1" applyFont="1" applyBorder="1" applyAlignment="1">
      <alignment horizontal="center"/>
    </xf>
    <xf numFmtId="9" fontId="8" fillId="0" borderId="4" xfId="0" applyNumberFormat="1" applyFont="1" applyBorder="1" applyAlignment="1">
      <alignment horizontal="center"/>
    </xf>
    <xf numFmtId="9" fontId="9" fillId="0" borderId="4" xfId="1" applyFont="1" applyBorder="1" applyAlignment="1">
      <alignment horizontal="center"/>
    </xf>
    <xf numFmtId="1" fontId="8" fillId="0" borderId="4" xfId="0" applyNumberFormat="1" applyFont="1" applyBorder="1" applyAlignment="1">
      <alignment horizontal="center"/>
    </xf>
    <xf numFmtId="1" fontId="8" fillId="3" borderId="1" xfId="0" applyNumberFormat="1" applyFont="1" applyFill="1" applyBorder="1" applyAlignment="1">
      <alignment horizontal="center"/>
    </xf>
    <xf numFmtId="9" fontId="8" fillId="3" borderId="1" xfId="0" applyNumberFormat="1" applyFont="1" applyFill="1" applyBorder="1" applyAlignment="1">
      <alignment horizontal="center"/>
    </xf>
    <xf numFmtId="1" fontId="8" fillId="3" borderId="1" xfId="1" applyNumberFormat="1" applyFont="1" applyFill="1" applyBorder="1" applyAlignment="1">
      <alignment horizontal="center"/>
    </xf>
    <xf numFmtId="9" fontId="8" fillId="3" borderId="1" xfId="1" applyFont="1" applyFill="1" applyBorder="1" applyAlignment="1">
      <alignment horizontal="center"/>
    </xf>
    <xf numFmtId="2" fontId="8" fillId="3" borderId="1" xfId="0" applyNumberFormat="1" applyFont="1" applyFill="1" applyBorder="1" applyAlignment="1">
      <alignment horizontal="center"/>
    </xf>
    <xf numFmtId="10" fontId="8" fillId="3" borderId="1" xfId="0" applyNumberFormat="1" applyFont="1" applyFill="1" applyBorder="1" applyAlignment="1">
      <alignment horizontal="center"/>
    </xf>
    <xf numFmtId="2" fontId="8" fillId="0" borderId="0" xfId="0" applyNumberFormat="1" applyFont="1"/>
    <xf numFmtId="0" fontId="8" fillId="3" borderId="4" xfId="0" applyFont="1" applyFill="1" applyBorder="1" applyAlignment="1">
      <alignment horizontal="center" vertical="top"/>
    </xf>
    <xf numFmtId="0" fontId="8" fillId="3" borderId="4" xfId="0" applyFont="1" applyFill="1" applyBorder="1" applyAlignment="1">
      <alignment horizontal="center"/>
    </xf>
    <xf numFmtId="165" fontId="8" fillId="3" borderId="4" xfId="1" applyNumberFormat="1" applyFont="1" applyFill="1" applyBorder="1" applyAlignment="1">
      <alignment horizontal="center"/>
    </xf>
    <xf numFmtId="165" fontId="8" fillId="3" borderId="4" xfId="0" applyNumberFormat="1" applyFont="1" applyFill="1" applyBorder="1" applyAlignment="1">
      <alignment horizontal="center"/>
    </xf>
    <xf numFmtId="164" fontId="8" fillId="3" borderId="4" xfId="0" applyNumberFormat="1" applyFont="1" applyFill="1" applyBorder="1" applyAlignment="1">
      <alignment horizontal="center"/>
    </xf>
    <xf numFmtId="9" fontId="8" fillId="3" borderId="4" xfId="1" applyFont="1" applyFill="1" applyBorder="1" applyAlignment="1">
      <alignment horizontal="center"/>
    </xf>
    <xf numFmtId="9" fontId="8" fillId="3" borderId="4" xfId="0" applyNumberFormat="1" applyFont="1" applyFill="1" applyBorder="1" applyAlignment="1">
      <alignment horizontal="center"/>
    </xf>
    <xf numFmtId="9" fontId="9" fillId="3" borderId="4" xfId="1" applyFont="1" applyFill="1" applyBorder="1" applyAlignment="1">
      <alignment horizontal="center"/>
    </xf>
    <xf numFmtId="1" fontId="8" fillId="3" borderId="4" xfId="0" applyNumberFormat="1" applyFont="1" applyFill="1" applyBorder="1" applyAlignment="1">
      <alignment horizontal="center"/>
    </xf>
    <xf numFmtId="1" fontId="8" fillId="0" borderId="2" xfId="0" applyNumberFormat="1" applyFont="1" applyBorder="1" applyAlignment="1">
      <alignment horizontal="center"/>
    </xf>
    <xf numFmtId="9" fontId="8" fillId="0" borderId="2" xfId="0" applyNumberFormat="1" applyFont="1" applyBorder="1" applyAlignment="1">
      <alignment horizontal="center"/>
    </xf>
    <xf numFmtId="1" fontId="8" fillId="0" borderId="2" xfId="1" applyNumberFormat="1" applyFont="1" applyBorder="1" applyAlignment="1">
      <alignment horizontal="center"/>
    </xf>
    <xf numFmtId="9" fontId="8" fillId="0" borderId="2" xfId="1" applyFont="1" applyBorder="1" applyAlignment="1">
      <alignment horizontal="center"/>
    </xf>
    <xf numFmtId="2" fontId="8" fillId="0" borderId="2" xfId="0" applyNumberFormat="1" applyFont="1" applyBorder="1" applyAlignment="1">
      <alignment horizontal="center"/>
    </xf>
    <xf numFmtId="10" fontId="8" fillId="0" borderId="2" xfId="0" applyNumberFormat="1" applyFont="1" applyBorder="1" applyAlignment="1">
      <alignment horizontal="center"/>
    </xf>
    <xf numFmtId="1" fontId="8" fillId="3" borderId="2" xfId="0" applyNumberFormat="1" applyFont="1" applyFill="1" applyBorder="1" applyAlignment="1">
      <alignment horizontal="center"/>
    </xf>
    <xf numFmtId="9" fontId="8" fillId="3" borderId="2" xfId="0" applyNumberFormat="1" applyFont="1" applyFill="1" applyBorder="1" applyAlignment="1">
      <alignment horizontal="center"/>
    </xf>
    <xf numFmtId="1" fontId="8" fillId="3" borderId="2" xfId="1" applyNumberFormat="1" applyFont="1" applyFill="1" applyBorder="1" applyAlignment="1">
      <alignment horizontal="center"/>
    </xf>
    <xf numFmtId="9" fontId="8" fillId="3" borderId="2" xfId="1" applyFont="1" applyFill="1" applyBorder="1" applyAlignment="1">
      <alignment horizontal="center"/>
    </xf>
    <xf numFmtId="2" fontId="8" fillId="3" borderId="2" xfId="0" applyNumberFormat="1" applyFont="1" applyFill="1" applyBorder="1" applyAlignment="1">
      <alignment horizontal="center"/>
    </xf>
    <xf numFmtId="10" fontId="8" fillId="3" borderId="2" xfId="0" applyNumberFormat="1" applyFont="1" applyFill="1" applyBorder="1" applyAlignment="1">
      <alignment horizontal="center"/>
    </xf>
    <xf numFmtId="2" fontId="8" fillId="3" borderId="0" xfId="0" applyNumberFormat="1" applyFont="1" applyFill="1" applyAlignment="1">
      <alignment horizontal="center"/>
    </xf>
    <xf numFmtId="10" fontId="8" fillId="3" borderId="0" xfId="0" applyNumberFormat="1" applyFont="1" applyFill="1" applyAlignment="1">
      <alignment horizontal="center"/>
    </xf>
    <xf numFmtId="1" fontId="8" fillId="6" borderId="5" xfId="0" applyNumberFormat="1" applyFont="1" applyFill="1" applyBorder="1" applyAlignment="1">
      <alignment horizontal="center"/>
    </xf>
    <xf numFmtId="2" fontId="8" fillId="0" borderId="0" xfId="0" applyNumberFormat="1" applyFont="1" applyAlignment="1">
      <alignment horizontal="center"/>
    </xf>
    <xf numFmtId="10" fontId="8" fillId="0" borderId="0" xfId="0" applyNumberFormat="1" applyFont="1" applyAlignment="1">
      <alignment horizontal="center"/>
    </xf>
    <xf numFmtId="1" fontId="8" fillId="0" borderId="4" xfId="1" applyNumberFormat="1" applyFont="1" applyBorder="1" applyAlignment="1">
      <alignment horizontal="center"/>
    </xf>
    <xf numFmtId="2" fontId="8" fillId="0" borderId="4" xfId="0" applyNumberFormat="1" applyFont="1" applyBorder="1" applyAlignment="1">
      <alignment horizontal="center"/>
    </xf>
    <xf numFmtId="10" fontId="8" fillId="0" borderId="4" xfId="0" applyNumberFormat="1" applyFont="1" applyBorder="1" applyAlignment="1">
      <alignment horizontal="center"/>
    </xf>
    <xf numFmtId="9" fontId="9" fillId="0" borderId="4" xfId="0" applyNumberFormat="1" applyFont="1" applyBorder="1" applyAlignment="1">
      <alignment horizontal="center"/>
    </xf>
    <xf numFmtId="0" fontId="0" fillId="0" borderId="0" xfId="0" applyAlignment="1">
      <alignment horizontal="center"/>
    </xf>
    <xf numFmtId="0" fontId="0" fillId="0" borderId="0" xfId="0" applyNumberFormat="1"/>
    <xf numFmtId="165" fontId="0" fillId="0" borderId="0" xfId="0" applyNumberFormat="1"/>
    <xf numFmtId="9" fontId="0" fillId="0" borderId="0" xfId="0" applyNumberFormat="1" applyFont="1"/>
    <xf numFmtId="10" fontId="0" fillId="0" borderId="0" xfId="0" applyNumberFormat="1" applyFont="1"/>
    <xf numFmtId="0" fontId="0" fillId="0" borderId="0" xfId="0" pivotButton="1" applyFont="1"/>
    <xf numFmtId="0" fontId="0" fillId="0" borderId="0" xfId="0" applyFont="1"/>
    <xf numFmtId="0" fontId="0" fillId="0" borderId="0" xfId="0" applyFont="1" applyAlignment="1">
      <alignment horizontal="left"/>
    </xf>
    <xf numFmtId="1" fontId="0" fillId="0" borderId="0" xfId="0" applyNumberFormat="1" applyFont="1"/>
    <xf numFmtId="164" fontId="0" fillId="0" borderId="0" xfId="0" applyNumberFormat="1"/>
    <xf numFmtId="0" fontId="3" fillId="2" borderId="0" xfId="0" applyFont="1" applyFill="1" applyAlignment="1">
      <alignment horizontal="center" vertical="center"/>
    </xf>
  </cellXfs>
  <cellStyles count="2">
    <cellStyle name="Normal" xfId="0" builtinId="0"/>
    <cellStyle name="Percent" xfId="1" builtinId="5"/>
  </cellStyles>
  <dxfs count="229">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Times New Roman"/>
        <family val="1"/>
        <scheme val="none"/>
      </font>
      <fill>
        <patternFill patternType="solid">
          <fgColor indexed="64"/>
          <bgColor rgb="FFFFC000"/>
        </patternFill>
      </fill>
      <alignment horizontal="center" vertical="center" textRotation="0" wrapText="1" indent="0" justifyLastLine="0" shrinkToFit="0" readingOrder="0"/>
    </dxf>
    <dxf>
      <numFmt numFmtId="164" formatCode="0.0"/>
    </dxf>
    <dxf>
      <font>
        <color theme="1"/>
      </font>
    </dxf>
    <dxf>
      <numFmt numFmtId="13" formatCode="0%"/>
    </dxf>
    <dxf>
      <font>
        <color rgb="FF3A0CA3"/>
      </font>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numFmt numFmtId="14" formatCode="0.00%"/>
    </dxf>
    <dxf>
      <numFmt numFmtId="1" formatCode="0"/>
    </dxf>
    <dxf>
      <font>
        <color theme="1"/>
      </font>
    </dxf>
    <dxf>
      <font>
        <color theme="1"/>
      </font>
    </dxf>
    <dxf>
      <font>
        <color theme="1"/>
      </font>
    </dxf>
    <dxf>
      <font>
        <color theme="1"/>
      </font>
    </dxf>
    <dxf>
      <numFmt numFmtId="13" formatCode="0%"/>
    </dxf>
    <dxf>
      <font>
        <color rgb="FF3A0CA3"/>
      </font>
    </dxf>
    <dxf>
      <numFmt numFmtId="165" formatCode="0.0%"/>
    </dxf>
    <dxf>
      <numFmt numFmtId="1" formatCode="0"/>
    </dxf>
    <dxf>
      <font>
        <color theme="1"/>
      </font>
    </dxf>
    <dxf>
      <font>
        <color theme="1"/>
      </font>
    </dxf>
    <dxf>
      <font>
        <color theme="1"/>
      </font>
    </dxf>
    <dxf>
      <font>
        <color theme="1"/>
      </font>
    </dxf>
    <dxf>
      <numFmt numFmtId="13" formatCode="0%"/>
    </dxf>
    <dxf>
      <font>
        <color rgb="FF3A0CA3"/>
      </font>
    </dxf>
    <dxf>
      <numFmt numFmtId="165" formatCode="0.0%"/>
    </dxf>
    <dxf>
      <numFmt numFmtId="164" formatCode="0.0"/>
    </dxf>
    <dxf>
      <font>
        <color theme="1"/>
      </font>
    </dxf>
    <dxf>
      <font>
        <color theme="1"/>
      </font>
    </dxf>
    <dxf>
      <font>
        <color theme="1"/>
      </font>
    </dxf>
    <dxf>
      <font>
        <color theme="1"/>
      </font>
    </dxf>
    <dxf>
      <numFmt numFmtId="13" formatCode="0%"/>
    </dxf>
    <dxf>
      <font>
        <color rgb="FF3A0CA3"/>
      </font>
    </dxf>
    <dxf>
      <numFmt numFmtId="13" formatCode="0%"/>
    </dxf>
    <dxf>
      <font>
        <color theme="1"/>
      </font>
    </dxf>
    <dxf>
      <numFmt numFmtId="14" formatCode="0.00%"/>
    </dxf>
    <dxf>
      <font>
        <color theme="1"/>
      </font>
    </dxf>
    <dxf>
      <numFmt numFmtId="13" formatCode="0%"/>
    </dxf>
    <dxf>
      <font>
        <color rgb="FF3A0CA3"/>
      </font>
    </dxf>
    <dxf>
      <font>
        <color theme="1"/>
      </font>
    </dxf>
    <dxf>
      <font>
        <color theme="1"/>
      </font>
    </dxf>
    <dxf>
      <font>
        <color theme="1"/>
      </font>
    </dxf>
    <dxf>
      <font>
        <color theme="1"/>
      </font>
    </dxf>
    <dxf>
      <font>
        <color theme="1"/>
      </font>
    </dxf>
    <dxf>
      <numFmt numFmtId="13" formatCode="0%"/>
    </dxf>
    <dxf>
      <font>
        <color rgb="FF3A0CA3"/>
      </font>
    </dxf>
    <dxf>
      <numFmt numFmtId="164" formatCode="0.0"/>
    </dxf>
    <dxf>
      <numFmt numFmtId="165" formatCode="0.0%"/>
    </dxf>
    <dxf>
      <numFmt numFmtId="164" formatCode="0.0"/>
    </dxf>
    <dxf>
      <font>
        <color theme="1"/>
      </font>
    </dxf>
    <dxf>
      <numFmt numFmtId="13" formatCode="0%"/>
    </dxf>
    <dxf>
      <font>
        <color rgb="FF3A0CA3"/>
      </font>
    </dxf>
    <dxf>
      <numFmt numFmtId="165" formatCode="0.0%"/>
    </dxf>
    <dxf>
      <numFmt numFmtId="164" formatCode="0.0"/>
    </dxf>
    <dxf>
      <numFmt numFmtId="165" formatCode="0.0%"/>
    </dxf>
    <dxf>
      <numFmt numFmtId="164" formatCode="0.0"/>
    </dxf>
    <dxf>
      <numFmt numFmtId="13" formatCode="0%"/>
    </dxf>
    <dxf>
      <font>
        <color theme="1"/>
      </font>
    </dxf>
    <dxf>
      <numFmt numFmtId="164" formatCode="0.0"/>
    </dxf>
    <dxf>
      <font>
        <color theme="1"/>
      </font>
    </dxf>
    <dxf>
      <font>
        <color theme="1"/>
      </font>
    </dxf>
    <dxf>
      <font>
        <color theme="1"/>
      </font>
    </dxf>
    <dxf>
      <font>
        <color theme="1"/>
      </font>
    </dxf>
    <dxf>
      <numFmt numFmtId="13" formatCode="0%"/>
    </dxf>
    <dxf>
      <font>
        <color rgb="FF3A0CA3"/>
      </font>
    </dxf>
    <dxf>
      <numFmt numFmtId="165" formatCode="0.0%"/>
    </dxf>
    <dxf>
      <numFmt numFmtId="164" formatCode="0.0"/>
    </dxf>
    <dxf>
      <numFmt numFmtId="164" formatCode="0.0"/>
    </dxf>
    <dxf>
      <numFmt numFmtId="165" formatCode="0.0%"/>
    </dxf>
    <dxf>
      <numFmt numFmtId="164" formatCode="0.0"/>
    </dxf>
    <dxf>
      <numFmt numFmtId="164" formatCode="0.0"/>
    </dxf>
    <dxf>
      <font>
        <color theme="1"/>
      </font>
    </dxf>
    <dxf>
      <font>
        <color theme="1"/>
      </font>
    </dxf>
    <dxf>
      <font>
        <color theme="1"/>
      </font>
    </dxf>
    <dxf>
      <font>
        <color theme="1"/>
      </font>
    </dxf>
    <dxf>
      <numFmt numFmtId="13" formatCode="0%"/>
    </dxf>
    <dxf>
      <font>
        <color rgb="FF3A0CA3"/>
      </font>
    </dxf>
    <dxf>
      <numFmt numFmtId="164" formatCode="0.0"/>
    </dxf>
    <dxf>
      <font>
        <color theme="1"/>
      </font>
    </dxf>
    <dxf>
      <font>
        <color theme="1"/>
      </font>
    </dxf>
    <dxf>
      <font>
        <color rgb="FF3A0CA3"/>
      </font>
    </dxf>
    <dxf>
      <numFmt numFmtId="14" formatCode="0.00%"/>
    </dxf>
    <dxf>
      <font>
        <b/>
        <i val="0"/>
        <color rgb="FF3A0CA3"/>
      </font>
      <border>
        <bottom style="double">
          <color auto="1"/>
        </bottom>
      </border>
    </dxf>
    <dxf>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7DF80151-8277-4568-8E4D-FF6568C2ECC1}">
      <tableStyleElement type="wholeTable" dxfId="228"/>
      <tableStyleElement type="headerRow" dxfId="227"/>
    </tableStyle>
  </tableStyles>
  <extLst>
    <ext xmlns:x14="http://schemas.microsoft.com/office/spreadsheetml/2009/9/main" uri="{46F421CA-312F-682f-3DD2-61675219B42D}">
      <x14:dxfs count="2">
        <dxf>
          <font>
            <b/>
            <i val="0"/>
            <color theme="0"/>
          </font>
          <fill>
            <patternFill>
              <bgColor rgb="FF340CA3"/>
            </patternFill>
          </fill>
          <border>
            <left style="thin">
              <color auto="1"/>
            </left>
            <right style="thin">
              <color auto="1"/>
            </right>
            <top style="thin">
              <color auto="1"/>
            </top>
            <bottom style="thin">
              <color auto="1"/>
            </bottom>
          </border>
        </dxf>
        <dxf>
          <font>
            <b/>
            <i val="0"/>
            <color theme="0"/>
          </font>
          <fill>
            <patternFill>
              <bgColor theme="0"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4.xml"/><Relationship Id="rId42" Type="http://schemas.openxmlformats.org/officeDocument/2006/relationships/connections" Target="connections.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3.xml"/><Relationship Id="rId38" Type="http://schemas.microsoft.com/office/2007/relationships/slicerCache" Target="slicerCaches/slicerCache8.xml"/><Relationship Id="rId46"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07/relationships/slicerCache" Target="slicerCaches/slicerCache2.xml"/><Relationship Id="rId37" Type="http://schemas.microsoft.com/office/2007/relationships/slicerCache" Target="slicerCaches/slicerCache7.xml"/><Relationship Id="rId40" Type="http://schemas.microsoft.com/office/2007/relationships/slicerCache" Target="slicerCaches/slicerCache10.xml"/><Relationship Id="rId45"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42.xml"/><Relationship Id="rId1" Type="http://schemas.microsoft.com/office/2011/relationships/chartStyle" Target="style42.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43.xml"/><Relationship Id="rId1" Type="http://schemas.microsoft.com/office/2011/relationships/chartStyle" Target="style43.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44.xml"/><Relationship Id="rId1" Type="http://schemas.microsoft.com/office/2011/relationships/chartStyle" Target="style44.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52.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46.xml"/><Relationship Id="rId1" Type="http://schemas.microsoft.com/office/2011/relationships/chartStyle" Target="style46.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47.xml"/><Relationship Id="rId1" Type="http://schemas.microsoft.com/office/2011/relationships/chartStyle" Target="style47.xml"/></Relationships>
</file>

<file path=xl/charts/_rels/chart5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7.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8.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9.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1.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2.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3.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8.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9.7165876134270496E-2"/>
          <c:y val="6.7588358352798653E-2"/>
          <c:w val="0.87367574083060695"/>
          <c:h val="0.86493068927546446"/>
        </c:manualLayout>
      </c:layout>
      <c:lineChart>
        <c:grouping val="standard"/>
        <c:varyColors val="0"/>
        <c:ser>
          <c:idx val="0"/>
          <c:order val="0"/>
          <c:tx>
            <c:v>Total</c:v>
          </c:tx>
          <c:spPr>
            <a:ln w="47625" cap="rnd" cmpd="thickThin">
              <a:solidFill>
                <a:srgbClr val="ED7D31"/>
              </a:solidFill>
              <a:round/>
            </a:ln>
            <a:effectLst>
              <a:outerShdw dist="25400" dir="2700000" algn="tl" rotWithShape="0">
                <a:schemeClr val="accent1"/>
              </a:outerShdw>
            </a:effectLst>
          </c:spPr>
          <c:marker>
            <c:symbol val="circle"/>
            <c:size val="12"/>
            <c:spPr>
              <a:solidFill>
                <a:srgbClr val="ED7D31"/>
              </a:solidFill>
              <a:ln w="47625" cmpd="tri">
                <a:solidFill>
                  <a:srgbClr val="ED7D31"/>
                </a:solidFill>
                <a:round/>
              </a:ln>
              <a:effectLst/>
              <a:scene3d>
                <a:camera prst="orthographicFront"/>
                <a:lightRig rig="threePt" dir="t"/>
              </a:scene3d>
              <a:sp3d>
                <a:bevelT/>
              </a:sp3d>
            </c:spPr>
          </c:marker>
          <c:dLbls>
            <c:spPr>
              <a:solidFill>
                <a:srgbClr val="ED7D31"/>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DFC4-4D2B-841E-E3D45FD9CBD8}"/>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20C-B7B5-72194C2C7575}"/>
              </c:ext>
            </c:extLst>
          </c:dPt>
          <c:val>
            <c:numLit>
              <c:formatCode>General</c:formatCode>
              <c:ptCount val="1"/>
              <c:pt idx="0">
                <c:v>1</c:v>
              </c:pt>
            </c:numLit>
          </c:val>
          <c:extLst>
            <c:ext xmlns:c16="http://schemas.microsoft.com/office/drawing/2014/chart" uri="{C3380CC4-5D6E-409C-BE32-E72D297353CC}">
              <c16:uniqueId val="{00000002-5F45-420C-B7B5-72194C2C7575}"/>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5F45-420C-B7B5-72194C2C7575}"/>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5F45-420C-B7B5-72194C2C7575}"/>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5F45-420C-B7B5-72194C2C7575}"/>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5F45-420C-B7B5-72194C2C7575}"/>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5F45-420C-B7B5-72194C2C757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65-4221-A911-0303F6FC76A6}"/>
              </c:ext>
            </c:extLst>
          </c:dPt>
          <c:val>
            <c:numLit>
              <c:formatCode>General</c:formatCode>
              <c:ptCount val="1"/>
              <c:pt idx="0">
                <c:v>1</c:v>
              </c:pt>
            </c:numLit>
          </c:val>
          <c:extLst>
            <c:ext xmlns:c16="http://schemas.microsoft.com/office/drawing/2014/chart" uri="{C3380CC4-5D6E-409C-BE32-E72D297353CC}">
              <c16:uniqueId val="{00000002-0A65-4221-A911-0303F6FC76A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A65-4221-A911-0303F6FC76A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A65-4221-A911-0303F6FC76A6}"/>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0A65-4221-A911-0303F6FC76A6}"/>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0A65-4221-A911-0303F6FC76A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0A65-4221-A911-0303F6FC76A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1"/>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9E56-4483-9929-AB1AC64A95B6}"/>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9E56-4483-9929-AB1AC64A95B6}"/>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9E56-4483-9929-AB1AC64A95B6}"/>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9E56-4483-9929-AB1AC64A95B6}"/>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9E56-4483-9929-AB1AC64A95B6}"/>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9E56-4483-9929-AB1AC64A95B6}"/>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9E56-4483-9929-AB1AC64A95B6}"/>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9E56-4483-9929-AB1AC64A95B6}"/>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9E56-4483-9929-AB1AC64A95B6}"/>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9E56-4483-9929-AB1AC64A95B6}"/>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21890367152387E-2"/>
          <c:y val="0.15740740740740741"/>
          <c:w val="0.90870531269798172"/>
          <c:h val="0.63408209390492853"/>
        </c:manualLayout>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C559-4124-A5F8-C293F6C9AA70}"/>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C559-4124-A5F8-C293F6C9AA70}"/>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C559-4124-A5F8-C293F6C9AA70}"/>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AA8-42DC-9463-154B4044D9BE}"/>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AA8-42DC-9463-154B4044D9BE}"/>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AA8-42DC-9463-154B4044D9BE}"/>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AA8-42DC-9463-154B4044D9BE}"/>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4AA8-42DC-9463-154B4044D9BE}"/>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AA8-42DC-9463-154B4044D9BE}"/>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AA8-42DC-9463-154B4044D9BE}"/>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AA8-42DC-9463-154B4044D9BE}"/>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4AA8-42DC-9463-154B4044D9B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AA8-42DC-9463-154B4044D9B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F47-47E5-86DC-7A96FDA6CE5C}"/>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F47-47E5-86DC-7A96FDA6CE5C}"/>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F47-47E5-86DC-7A96FDA6CE5C}"/>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F47-47E5-86DC-7A96FDA6CE5C}"/>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2F47-47E5-86DC-7A96FDA6CE5C}"/>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F47-47E5-86DC-7A96FDA6CE5C}"/>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F47-47E5-86DC-7A96FDA6CE5C}"/>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F47-47E5-86DC-7A96FDA6CE5C}"/>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2F47-47E5-86DC-7A96FDA6CE5C}"/>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F47-47E5-86DC-7A96FDA6CE5C}"/>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C7D-4E68-9CF5-D84562153F3A}"/>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C7D-4E68-9CF5-D84562153F3A}"/>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C7D-4E68-9CF5-D84562153F3A}"/>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C7D-4E68-9CF5-D84562153F3A}"/>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2C7D-4E68-9CF5-D84562153F3A}"/>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C7D-4E68-9CF5-D84562153F3A}"/>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C7D-4E68-9CF5-D84562153F3A}"/>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C7D-4E68-9CF5-D84562153F3A}"/>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2C7D-4E68-9CF5-D84562153F3A}"/>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C7D-4E68-9CF5-D84562153F3A}"/>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9B85-4342-8829-30E4E01BFC8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9B85-4342-8829-30E4E01BFC8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FBA-4057-ACDB-8A6C3FF94466}"/>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FFBA-4057-ACDB-8A6C3FF94466}"/>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5.5632926510366755E-2"/>
          <c:y val="2.5709595898035967E-2"/>
          <c:w val="0.93892577411824429"/>
          <c:h val="0.82205755550939874"/>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EFA8-4859-96DD-978281A3395C}"/>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EFA8-4859-96DD-978281A3395C}"/>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EFA8-4859-96DD-978281A3395C}"/>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EFA8-4859-96DD-978281A3395C}"/>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EFA8-4859-96DD-978281A3395C}"/>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0070C0"/>
              </a:solidFill>
              <a:round/>
            </a:ln>
            <a:effectLst/>
          </c:spPr>
          <c:marker>
            <c:symbol val="none"/>
          </c:marker>
          <c:trendline>
            <c:spPr>
              <a:ln w="28575" cap="rnd">
                <a:solidFill>
                  <a:srgbClr val="0070C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FFD2-494C-B0CC-BCC53908956F}"/>
            </c:ext>
          </c:extLst>
        </c:ser>
        <c:ser>
          <c:idx val="1"/>
          <c:order val="1"/>
          <c:tx>
            <c:v> Revenues Growth Rate</c:v>
          </c:tx>
          <c:spPr>
            <a:ln w="34925" cap="rnd" cmpd="thickThin">
              <a:solidFill>
                <a:schemeClr val="accent2"/>
              </a:solidFill>
              <a:round/>
            </a:ln>
            <a:effectLst/>
          </c:spPr>
          <c:marker>
            <c:symbol val="none"/>
          </c:marker>
          <c:trendline>
            <c:spPr>
              <a:ln w="28575" cap="rnd">
                <a:solidFill>
                  <a:schemeClr val="accent2"/>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FFD2-494C-B0CC-BCC53908956F}"/>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7.6017060367454065E-2"/>
          <c:y val="0.91566657616073854"/>
          <c:w val="0.8888406993480652"/>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0800" cap="rnd" cmpd="tri">
            <a:solidFill>
              <a:srgbClr val="00B050"/>
            </a:solidFill>
            <a:round/>
          </a:ln>
          <a:effectLst/>
        </c:spPr>
        <c:marker>
          <c:symbol val="none"/>
        </c:marker>
      </c:pivotFmt>
      <c:pivotFmt>
        <c:idx val="7"/>
        <c:spPr>
          <a:solidFill>
            <a:schemeClr val="accent1"/>
          </a:solidFill>
          <a:ln w="50800" cap="rnd" cmpd="tri">
            <a:solidFill>
              <a:srgbClr val="00B050"/>
            </a:solidFill>
            <a:round/>
          </a:ln>
          <a:effectLst/>
        </c:spPr>
        <c:marker>
          <c:symbol val="none"/>
        </c:marker>
      </c:pivotFmt>
      <c:pivotFmt>
        <c:idx val="8"/>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50800" cap="rnd" cmpd="tri">
            <a:solidFill>
              <a:srgbClr val="00B050"/>
            </a:solidFill>
            <a:round/>
          </a:ln>
          <a:effectLst/>
        </c:spPr>
        <c:marker>
          <c:symbol val="none"/>
        </c:marker>
      </c:pivotFmt>
      <c:pivotFmt>
        <c:idx val="12"/>
        <c:spPr>
          <a:solidFill>
            <a:schemeClr val="accent1"/>
          </a:solidFill>
          <a:ln w="50800" cap="rnd" cmpd="tri">
            <a:solidFill>
              <a:srgbClr val="00B050"/>
            </a:solidFill>
            <a:round/>
          </a:ln>
          <a:effectLst/>
        </c:spPr>
        <c:marker>
          <c:symbol val="none"/>
        </c:marker>
      </c:pivotFmt>
      <c:pivotFmt>
        <c:idx val="13"/>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4"/>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5.1158114103404193E-2"/>
          <c:y val="3.8314176245210725E-2"/>
          <c:w val="0.93474141789575094"/>
          <c:h val="0.81940196125791021"/>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6213-4883-953F-7F495C6AFA1C}"/>
              </c:ext>
            </c:extLst>
          </c:dPt>
          <c:dPt>
            <c:idx val="5"/>
            <c:marker>
              <c:symbol val="none"/>
            </c:marker>
            <c:bubble3D val="0"/>
            <c:extLst>
              <c:ext xmlns:c16="http://schemas.microsoft.com/office/drawing/2014/chart" uri="{C3380CC4-5D6E-409C-BE32-E72D297353CC}">
                <c16:uniqueId val="{00000002-6213-4883-953F-7F495C6AFA1C}"/>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6213-4883-953F-7F495C6AFA1C}"/>
              </c:ext>
            </c:extLst>
          </c:dPt>
          <c:dPt>
            <c:idx val="9"/>
            <c:marker>
              <c:symbol val="none"/>
            </c:marker>
            <c:bubble3D val="0"/>
            <c:extLst>
              <c:ext xmlns:c16="http://schemas.microsoft.com/office/drawing/2014/chart" uri="{C3380CC4-5D6E-409C-BE32-E72D297353CC}">
                <c16:uniqueId val="{00000005-6213-4883-953F-7F495C6AFA1C}"/>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6213-4883-953F-7F495C6AFA1C}"/>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6213-4883-953F-7F495C6AFA1C}"/>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6213-4883-953F-7F495C6AFA1C}"/>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3"/>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4"/>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5"/>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6"/>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7"/>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8"/>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3"/>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5"/>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6"/>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9"/>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0"/>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1"/>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2"/>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3"/>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58D9-43F4-910E-3EC4D147F136}"/>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dPt>
            <c:idx val="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58D9-43F4-910E-3EC4D147F136}"/>
              </c:ext>
            </c:extLst>
          </c:dPt>
          <c:dPt>
            <c:idx val="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58D9-43F4-910E-3EC4D147F136}"/>
              </c:ext>
            </c:extLst>
          </c:dPt>
          <c:dPt>
            <c:idx val="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58D9-43F4-910E-3EC4D147F136}"/>
              </c:ext>
            </c:extLst>
          </c:dPt>
          <c:dPt>
            <c:idx val="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58D9-43F4-910E-3EC4D147F136}"/>
              </c:ext>
            </c:extLst>
          </c:dPt>
          <c:dPt>
            <c:idx val="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A-58D9-43F4-910E-3EC4D147F136}"/>
              </c:ext>
            </c:extLst>
          </c:dPt>
          <c:dPt>
            <c:idx val="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C-58D9-43F4-910E-3EC4D147F136}"/>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D-58D9-43F4-910E-3EC4D147F136}"/>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F758-449C-B62C-2F896A615207}"/>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F758-449C-B62C-2F896A615207}"/>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F758-449C-B62C-2F896A615207}"/>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22CD-48CA-9A4E-37406814870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22CD-48CA-9A4E-37406814870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22CD-48CA-9A4E-37406814870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22CD-48CA-9A4E-37406814870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8BED-4FB1-94A0-C0BAC4B65280}"/>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8BED-4FB1-94A0-C0BAC4B65280}"/>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8BED-4FB1-94A0-C0BAC4B65280}"/>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8BED-4FB1-94A0-C0BAC4B65280}"/>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8F36-4452-8DED-683537E62912}"/>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8F36-4452-8DED-683537E62912}"/>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5DB3-475E-ABD8-D04D9140272F}"/>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8C1F-429E-B674-1B10D14A9FA2}"/>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3AE0-4FEF-87A5-10F979DEEE7A}"/>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3AE0-4FEF-87A5-10F979DEEE7A}"/>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C1E4-4B08-B7CA-ADBEDCE6E30A}"/>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C1E4-4B08-B7CA-ADBEDCE6E30A}"/>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4508815234794E-2"/>
          <c:y val="6.0606034313340572E-2"/>
          <c:w val="0.8995792095897559"/>
          <c:h val="0.74282651446757575"/>
        </c:manualLayout>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A3A4-47D4-AC4F-1BA2689E6064}"/>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A3A4-47D4-AC4F-1BA2689E6064}"/>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032B-4B4E-9289-C21B3415B9A3}"/>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032B-4B4E-9289-C21B3415B9A3}"/>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1146-4915-8761-41E7D07303D1}"/>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1146-4915-8761-41E7D07303D1}"/>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572D-43E5-B49D-25894A54A8E7}"/>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572D-43E5-B49D-25894A54A8E7}"/>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138A-49DD-B3AE-1063E99841D1}"/>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138A-49DD-B3AE-1063E99841D1}"/>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B153-4E70-B873-BA3049673907}"/>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B153-4E70-B873-BA3049673907}"/>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EB66-43D3-A120-48FBF13851F7}"/>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EB66-43D3-A120-48FBF13851F7}"/>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0070C0"/>
              </a:solidFill>
              <a:round/>
            </a:ln>
            <a:effectLst/>
          </c:spPr>
          <c:marker>
            <c:symbol val="none"/>
          </c:marker>
          <c:trendline>
            <c:spPr>
              <a:ln w="28575" cap="rnd">
                <a:solidFill>
                  <a:srgbClr val="0070C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9136-4A07-A290-D69CB29DEBC0}"/>
            </c:ext>
          </c:extLst>
        </c:ser>
        <c:ser>
          <c:idx val="1"/>
          <c:order val="1"/>
          <c:tx>
            <c:v> Revenues Growth Rate</c:v>
          </c:tx>
          <c:spPr>
            <a:ln w="34925" cap="rnd" cmpd="thickThin">
              <a:solidFill>
                <a:schemeClr val="accent2"/>
              </a:solidFill>
              <a:round/>
            </a:ln>
            <a:effectLst/>
          </c:spPr>
          <c:marker>
            <c:symbol val="none"/>
          </c:marker>
          <c:trendline>
            <c:spPr>
              <a:ln w="28575" cap="rnd">
                <a:solidFill>
                  <a:schemeClr val="accent2"/>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9136-4A07-A290-D69CB29DEBC0}"/>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0.17816758350411677"/>
          <c:y val="0.91566657616073854"/>
          <c:w val="0.62539981303706904"/>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2-44A6-BA0E-E95340991317}"/>
              </c:ext>
            </c:extLst>
          </c:dPt>
          <c:val>
            <c:numLit>
              <c:formatCode>General</c:formatCode>
              <c:ptCount val="1"/>
              <c:pt idx="0">
                <c:v>1</c:v>
              </c:pt>
            </c:numLit>
          </c:val>
          <c:extLst>
            <c:ext xmlns:c16="http://schemas.microsoft.com/office/drawing/2014/chart" uri="{C3380CC4-5D6E-409C-BE32-E72D297353CC}">
              <c16:uniqueId val="{00000002-1C42-44A6-BA0E-E95340991317}"/>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1C42-44A6-BA0E-E95340991317}"/>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C42-44A6-BA0E-E95340991317}"/>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1C42-44A6-BA0E-E95340991317}"/>
                </c:ext>
              </c:extLst>
            </c:dLbl>
            <c:dLbl>
              <c:idx val="1"/>
              <c:layout>
                <c:manualLayout>
                  <c:x val="-0.14803417429964111"/>
                  <c:y val="0.25476908471547449"/>
                </c:manualLayout>
              </c:layout>
              <c:showLegendKey val="0"/>
              <c:showVal val="1"/>
              <c:showCatName val="0"/>
              <c:showSerName val="0"/>
              <c:showPercent val="0"/>
              <c:showBubbleSize val="0"/>
              <c:extLst>
                <c:ext xmlns:c15="http://schemas.microsoft.com/office/drawing/2012/chart" uri="{CE6537A1-D6FC-4f65-9D91-7224C49458BB}">
                  <c15:layout>
                    <c:manualLayout>
                      <c:w val="0.30339243308872105"/>
                      <c:h val="0.22568269391857931"/>
                    </c:manualLayout>
                  </c15:layout>
                </c:ext>
                <c:ext xmlns:c16="http://schemas.microsoft.com/office/drawing/2014/chart" uri="{C3380CC4-5D6E-409C-BE32-E72D297353CC}">
                  <c16:uniqueId val="{00000006-1C42-44A6-BA0E-E95340991317}"/>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1C42-44A6-BA0E-E9534099131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3891220450235597E-2"/>
          <c:y val="3.8314176245210725E-2"/>
          <c:w val="0.92200838473870972"/>
          <c:h val="0.79077216641023307"/>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A646-4D32-BE70-7D006C4650A8}"/>
              </c:ext>
            </c:extLst>
          </c:dPt>
          <c:dPt>
            <c:idx val="5"/>
            <c:marker>
              <c:symbol val="none"/>
            </c:marker>
            <c:bubble3D val="0"/>
            <c:extLst>
              <c:ext xmlns:c16="http://schemas.microsoft.com/office/drawing/2014/chart" uri="{C3380CC4-5D6E-409C-BE32-E72D297353CC}">
                <c16:uniqueId val="{00000002-A646-4D32-BE70-7D006C4650A8}"/>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A646-4D32-BE70-7D006C4650A8}"/>
              </c:ext>
            </c:extLst>
          </c:dPt>
          <c:dPt>
            <c:idx val="9"/>
            <c:marker>
              <c:symbol val="none"/>
            </c:marker>
            <c:bubble3D val="0"/>
            <c:extLst>
              <c:ext xmlns:c16="http://schemas.microsoft.com/office/drawing/2014/chart" uri="{C3380CC4-5D6E-409C-BE32-E72D297353CC}">
                <c16:uniqueId val="{00000005-A646-4D32-BE70-7D006C4650A8}"/>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A646-4D32-BE70-7D006C4650A8}"/>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A646-4D32-BE70-7D006C4650A8}"/>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A646-4D32-BE70-7D006C4650A8}"/>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egendEntry>
        <c:idx val="0"/>
        <c:delete val="1"/>
      </c:legendEntry>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
          <c:idx val="0"/>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3"/>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4"/>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s>
    <c:plotArea>
      <c:layout/>
      <c:lineChart>
        <c:grouping val="standard"/>
        <c:varyColors val="0"/>
        <c:ser>
          <c:idx val="0"/>
          <c:order val="0"/>
          <c:tx>
            <c:v>Total</c:v>
          </c:tx>
          <c:spPr>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s>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BA5E-4102-90DF-26F5798E8339}"/>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93859512620214E-2"/>
          <c:y val="6.9940825578620858E-2"/>
          <c:w val="0.93110787332685774"/>
          <c:h val="0.7549778095919828"/>
        </c:manualLayout>
      </c:layout>
      <c:barChart>
        <c:barDir val="bar"/>
        <c:grouping val="stacked"/>
        <c:varyColors val="0"/>
        <c:ser>
          <c:idx val="0"/>
          <c:order val="0"/>
          <c:tx>
            <c:v> Current Assets Growth Rate</c:v>
          </c:tx>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C7EA-41F1-8F44-54B3533F598E}"/>
            </c:ext>
          </c:extLst>
        </c:ser>
        <c:ser>
          <c:idx val="1"/>
          <c:order val="1"/>
          <c:tx>
            <c:v> Current Assets Turnover Ratio Growth Rate</c:v>
          </c:tx>
          <c:spPr>
            <a:solidFill>
              <a:srgbClr val="ED7D3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C7EA-41F1-8F44-54B3533F598E}"/>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3.4635710061933958E-2"/>
          <c:y val="0.94474421051003188"/>
          <c:w val="0.9251686325770544"/>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7.6436662522447851E-2"/>
          <c:y val="2.5709595898035967E-2"/>
          <c:w val="0.91812192504277046"/>
          <c:h val="0.79010831850353069"/>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59B5-427D-AB81-6230151BD5B2}"/>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59B5-427D-AB81-6230151BD5B2}"/>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59B5-427D-AB81-6230151BD5B2}"/>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59B5-427D-AB81-6230151BD5B2}"/>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59B5-427D-AB81-6230151BD5B2}"/>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A1A3-4D3F-BD46-3DC98540A3B5}"/>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A1A3-4D3F-BD46-3DC98540A3B5}"/>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A1A3-4D3F-BD46-3DC98540A3B5}"/>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810F-411F-9943-5863CBA30C18}"/>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810F-411F-9943-5863CBA30C18}"/>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58-45E5-8AEA-99374D961FE8}"/>
              </c:ext>
            </c:extLst>
          </c:dPt>
          <c:val>
            <c:numLit>
              <c:formatCode>General</c:formatCode>
              <c:ptCount val="1"/>
              <c:pt idx="0">
                <c:v>1</c:v>
              </c:pt>
            </c:numLit>
          </c:val>
          <c:extLst>
            <c:ext xmlns:c16="http://schemas.microsoft.com/office/drawing/2014/chart" uri="{C3380CC4-5D6E-409C-BE32-E72D297353CC}">
              <c16:uniqueId val="{00000002-0558-45E5-8AEA-99374D961FE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558-45E5-8AEA-99374D961FE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558-45E5-8AEA-99374D961FE8}"/>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0558-45E5-8AEA-99374D961FE8}"/>
                </c:ext>
              </c:extLst>
            </c:dLbl>
            <c:dLbl>
              <c:idx val="1"/>
              <c:layout>
                <c:manualLayout>
                  <c:x val="-0.15873015873015875"/>
                  <c:y val="0.2245862884160756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0558-45E5-8AEA-99374D961FE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0558-45E5-8AEA-99374D961FE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5-415C-A304-54B8A0C9F67E}"/>
              </c:ext>
            </c:extLst>
          </c:dPt>
          <c:val>
            <c:numLit>
              <c:formatCode>General</c:formatCode>
              <c:ptCount val="1"/>
              <c:pt idx="0">
                <c:v>1</c:v>
              </c:pt>
            </c:numLit>
          </c:val>
          <c:extLst>
            <c:ext xmlns:c16="http://schemas.microsoft.com/office/drawing/2014/chart" uri="{C3380CC4-5D6E-409C-BE32-E72D297353CC}">
              <c16:uniqueId val="{00000002-8855-415C-A304-54B8A0C9F67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8855-415C-A304-54B8A0C9F67E}"/>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8855-415C-A304-54B8A0C9F67E}"/>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8855-415C-A304-54B8A0C9F67E}"/>
                </c:ext>
              </c:extLst>
            </c:dLbl>
            <c:dLbl>
              <c:idx val="1"/>
              <c:layout>
                <c:manualLayout>
                  <c:x val="-0.18140589569161"/>
                  <c:y val="0.20094562647754138"/>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8855-415C-A304-54B8A0C9F67E}"/>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8855-415C-A304-54B8A0C9F67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B5-48AD-812A-13409C7F25C6}"/>
              </c:ext>
            </c:extLst>
          </c:dPt>
          <c:val>
            <c:numLit>
              <c:formatCode>General</c:formatCode>
              <c:ptCount val="1"/>
              <c:pt idx="0">
                <c:v>1</c:v>
              </c:pt>
            </c:numLit>
          </c:val>
          <c:extLst>
            <c:ext xmlns:c16="http://schemas.microsoft.com/office/drawing/2014/chart" uri="{C3380CC4-5D6E-409C-BE32-E72D297353CC}">
              <c16:uniqueId val="{00000002-1AB5-48AD-812A-13409C7F25C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1AB5-48AD-812A-13409C7F25C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AB5-48AD-812A-13409C7F25C6}"/>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1AB5-48AD-812A-13409C7F25C6}"/>
                </c:ext>
              </c:extLst>
            </c:dLbl>
            <c:dLbl>
              <c:idx val="1"/>
              <c:layout>
                <c:manualLayout>
                  <c:x val="-0.15873060510293358"/>
                  <c:y val="0.20685625732953594"/>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1AB5-48AD-812A-13409C7F25C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1AB5-48AD-812A-13409C7F25C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D8-4137-BBA8-3647960247EC}"/>
              </c:ext>
            </c:extLst>
          </c:dPt>
          <c:val>
            <c:numLit>
              <c:formatCode>General</c:formatCode>
              <c:ptCount val="1"/>
              <c:pt idx="0">
                <c:v>1</c:v>
              </c:pt>
            </c:numLit>
          </c:val>
          <c:extLst>
            <c:ext xmlns:c16="http://schemas.microsoft.com/office/drawing/2014/chart" uri="{C3380CC4-5D6E-409C-BE32-E72D297353CC}">
              <c16:uniqueId val="{00000002-B6D8-4137-BBA8-3647960247E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B6D8-4137-BBA8-3647960247E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B6D8-4137-BBA8-3647960247EC}"/>
              </c:ext>
            </c:extLst>
          </c:dPt>
          <c:dLbls>
            <c:dLbl>
              <c:idx val="0"/>
              <c:layout>
                <c:manualLayout>
                  <c:x val="0.17006847358365917"/>
                  <c:y val="-0.20094516111018038"/>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B6D8-4137-BBA8-3647960247E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B6D8-4137-BBA8-3647960247E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B6D8-4137-BBA8-3647960247E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0A-425D-9BD6-AAE9B421E8AA}"/>
              </c:ext>
            </c:extLst>
          </c:dPt>
          <c:val>
            <c:numLit>
              <c:formatCode>General</c:formatCode>
              <c:ptCount val="1"/>
              <c:pt idx="0">
                <c:v>1</c:v>
              </c:pt>
            </c:numLit>
          </c:val>
          <c:extLst>
            <c:ext xmlns:c16="http://schemas.microsoft.com/office/drawing/2014/chart" uri="{C3380CC4-5D6E-409C-BE32-E72D297353CC}">
              <c16:uniqueId val="{00000002-A50A-425D-9BD6-AAE9B421E8A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A50A-425D-9BD6-AAE9B421E8A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A50A-425D-9BD6-AAE9B421E8AA}"/>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A50A-425D-9BD6-AAE9B421E8AA}"/>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A50A-425D-9BD6-AAE9B421E8A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A50A-425D-9BD6-AAE9B421E8A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8A-449A-B92E-C072D7B7B948}"/>
              </c:ext>
            </c:extLst>
          </c:dPt>
          <c:val>
            <c:numLit>
              <c:formatCode>General</c:formatCode>
              <c:ptCount val="1"/>
              <c:pt idx="0">
                <c:v>1</c:v>
              </c:pt>
            </c:numLit>
          </c:val>
          <c:extLst>
            <c:ext xmlns:c16="http://schemas.microsoft.com/office/drawing/2014/chart" uri="{C3380CC4-5D6E-409C-BE32-E72D297353CC}">
              <c16:uniqueId val="{00000002-EE8A-449A-B92E-C072D7B7B94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E8A-449A-B92E-C072D7B7B94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E8A-449A-B92E-C072D7B7B948}"/>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EE8A-449A-B92E-C072D7B7B948}"/>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EE8A-449A-B92E-C072D7B7B94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EE8A-449A-B92E-C072D7B7B94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83727723011001E-2"/>
          <c:y val="3.2743942370661427E-3"/>
          <c:w val="0.91250699912510935"/>
          <c:h val="0.84841207349081382"/>
        </c:manualLayout>
      </c:layout>
      <c:barChart>
        <c:barDir val="bar"/>
        <c:grouping val="stacked"/>
        <c:varyColors val="0"/>
        <c:ser>
          <c:idx val="0"/>
          <c:order val="0"/>
          <c:tx>
            <c:v> Current Assets Growth Rate</c:v>
          </c:tx>
          <c:spPr>
            <a:solidFill>
              <a:srgbClr val="0070C0"/>
            </a:solidFill>
            <a:ln>
              <a:solidFill>
                <a:srgbClr val="0070C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DF7F-4C7E-B7F1-28AFB479BE70}"/>
            </c:ext>
          </c:extLst>
        </c:ser>
        <c:ser>
          <c:idx val="1"/>
          <c:order val="1"/>
          <c:tx>
            <c:v> Current Assets Turnover Ratio Growth Rate</c:v>
          </c:tx>
          <c:spPr>
            <a:solidFill>
              <a:srgbClr val="ED7D31"/>
            </a:solidFill>
            <a:ln>
              <a:solidFill>
                <a:srgbClr val="ED7D3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DF7F-4C7E-B7F1-28AFB479BE70}"/>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2.4330708661417415E-3"/>
          <c:y val="0.94474421051003188"/>
          <c:w val="0.99455818022747156"/>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1F-41E6-84EA-213B65503781}"/>
              </c:ext>
            </c:extLst>
          </c:dPt>
          <c:val>
            <c:numLit>
              <c:formatCode>General</c:formatCode>
              <c:ptCount val="1"/>
              <c:pt idx="0">
                <c:v>1</c:v>
              </c:pt>
            </c:numLit>
          </c:val>
          <c:extLst>
            <c:ext xmlns:c16="http://schemas.microsoft.com/office/drawing/2014/chart" uri="{C3380CC4-5D6E-409C-BE32-E72D297353CC}">
              <c16:uniqueId val="{00000002-F41F-41E6-84EA-213B6550378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F41F-41E6-84EA-213B65503781}"/>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F41F-41E6-84EA-213B65503781}"/>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F41F-41E6-84EA-213B65503781}"/>
                </c:ext>
              </c:extLst>
            </c:dLbl>
            <c:dLbl>
              <c:idx val="1"/>
              <c:layout>
                <c:manualLayout>
                  <c:x val="-0.14803417429964114"/>
                  <c:y val="0.21930809180767297"/>
                </c:manualLayout>
              </c:layout>
              <c:showLegendKey val="0"/>
              <c:showVal val="1"/>
              <c:showCatName val="0"/>
              <c:showSerName val="0"/>
              <c:showPercent val="0"/>
              <c:showBubbleSize val="0"/>
              <c:extLst>
                <c:ext xmlns:c15="http://schemas.microsoft.com/office/drawing/2012/chart" uri="{CE6537A1-D6FC-4f65-9D91-7224C49458BB}">
                  <c15:layout>
                    <c:manualLayout>
                      <c:w val="0.28071669612726979"/>
                      <c:h val="0.22568269391857931"/>
                    </c:manualLayout>
                  </c15:layout>
                </c:ext>
                <c:ext xmlns:c16="http://schemas.microsoft.com/office/drawing/2014/chart" uri="{C3380CC4-5D6E-409C-BE32-E72D297353CC}">
                  <c16:uniqueId val="{00000006-F41F-41E6-84EA-213B65503781}"/>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F41F-41E6-84EA-213B6550378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31D0-492E-8369-FC25100416CB}"/>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31D0-492E-8369-FC25100416CB}"/>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31D0-492E-8369-FC25100416CB}"/>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31D0-492E-8369-FC25100416CB}"/>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31D0-492E-8369-FC25100416CB}"/>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31D0-492E-8369-FC25100416CB}"/>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31D0-492E-8369-FC25100416CB}"/>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31D0-492E-8369-FC25100416CB}"/>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31D0-492E-8369-FC25100416CB}"/>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31D0-492E-8369-FC25100416CB}"/>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DF89-4EF2-9568-13825A93789E}"/>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DF89-4EF2-9568-13825A93789E}"/>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DF89-4EF2-9568-13825A93789E}"/>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DF89-4EF2-9568-13825A93789E}"/>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DF89-4EF2-9568-13825A93789E}"/>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DF89-4EF2-9568-13825A93789E}"/>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DF89-4EF2-9568-13825A93789E}"/>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DF89-4EF2-9568-13825A93789E}"/>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DF89-4EF2-9568-13825A93789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DF89-4EF2-9568-13825A93789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D53-4F3D-947C-3ED76826800F}"/>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D53-4F3D-947C-3ED76826800F}"/>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D53-4F3D-947C-3ED76826800F}"/>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D53-4F3D-947C-3ED76826800F}"/>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4D53-4F3D-947C-3ED76826800F}"/>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D53-4F3D-947C-3ED76826800F}"/>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D53-4F3D-947C-3ED76826800F}"/>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D53-4F3D-947C-3ED76826800F}"/>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4D53-4F3D-947C-3ED76826800F}"/>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D53-4F3D-947C-3ED76826800F}"/>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E057-419F-BA9D-F4430A9F4BD7}"/>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E057-419F-BA9D-F4430A9F4BD7}"/>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E057-419F-BA9D-F4430A9F4BD7}"/>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E057-419F-BA9D-F4430A9F4BD7}"/>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E057-419F-BA9D-F4430A9F4BD7}"/>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E057-419F-BA9D-F4430A9F4BD7}"/>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E057-419F-BA9D-F4430A9F4BD7}"/>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E057-419F-BA9D-F4430A9F4BD7}"/>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E057-419F-BA9D-F4430A9F4BD7}"/>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E057-419F-BA9D-F4430A9F4BD7}"/>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21E-4FBF-9E2A-EC563C5B52C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F21E-4FBF-9E2A-EC563C5B52C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1F12-44AB-8E7D-6D3BE0E12332}"/>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1F12-44AB-8E7D-6D3BE0E12332}"/>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marker>
      </c:pivotFmt>
      <c:pivotFmt>
        <c:idx val="3"/>
        <c:spPr>
          <a:ln w="28575" cap="rnd">
            <a:solidFill>
              <a:schemeClr val="accent2"/>
            </a:solidFill>
            <a:round/>
          </a:ln>
          <a:effectLst/>
        </c:spPr>
        <c:marker>
          <c:symbol val="circle"/>
          <c:size val="5"/>
        </c:marker>
      </c:pivotFmt>
      <c:pivotFmt>
        <c:idx val="4"/>
        <c:spPr>
          <a:ln w="28575" cap="rnd">
            <a:solidFill>
              <a:schemeClr val="accent2"/>
            </a:solidFill>
            <a:round/>
          </a:ln>
          <a:effectLst/>
        </c:spPr>
        <c:marker>
          <c:symbol val="circle"/>
          <c:size val="5"/>
        </c:marker>
      </c:pivotFmt>
      <c:pivotFmt>
        <c:idx val="5"/>
        <c:spPr>
          <a:ln w="28575" cap="rnd">
            <a:solidFill>
              <a:schemeClr val="accent2"/>
            </a:solidFill>
            <a:round/>
          </a:ln>
          <a:effectLst/>
        </c:spPr>
        <c:marker>
          <c:symbol val="circle"/>
          <c:size val="5"/>
        </c:marker>
      </c:pivotFmt>
      <c:pivotFmt>
        <c:idx val="6"/>
        <c:spPr>
          <a:ln w="28575" cap="rnd">
            <a:solidFill>
              <a:schemeClr val="accent2"/>
            </a:solidFill>
            <a:round/>
          </a:ln>
          <a:effectLst/>
        </c:spPr>
        <c:marker>
          <c:symbol val="circle"/>
          <c:size val="5"/>
        </c:marker>
      </c:pivotFmt>
      <c:pivotFmt>
        <c:idx val="7"/>
        <c:spPr>
          <a:ln w="28575" cap="rnd">
            <a:solidFill>
              <a:schemeClr val="accent2"/>
            </a:solidFill>
            <a:round/>
          </a:ln>
          <a:effectLst/>
        </c:spPr>
        <c:marker>
          <c:symbol val="circle"/>
          <c:size val="5"/>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20B6-4137-857B-F2CAB5D72E7A}"/>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20B6-4137-857B-F2CAB5D72E7A}"/>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20B6-4137-857B-F2CAB5D72E7A}"/>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20B6-4137-857B-F2CAB5D72E7A}"/>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20B6-4137-857B-F2CAB5D72E7A}"/>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7-20B6-4137-857B-F2CAB5D72E7A}"/>
              </c:ext>
            </c:extLst>
          </c:dPt>
          <c:dPt>
            <c:idx val="6"/>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20B6-4137-857B-F2CAB5D72E7A}"/>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1-20B6-4137-857B-F2CAB5D72E7A}"/>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BEEC-4247-87B7-433A440042E3}"/>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BEEC-4247-87B7-433A440042E3}"/>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BEEC-4247-87B7-433A440042E3}"/>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7941-4D1B-8AD8-C9A4F328C99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7941-4D1B-8AD8-C9A4F328C99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7941-4D1B-8AD8-C9A4F328C99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7941-4D1B-8AD8-C9A4F328C99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486A-4D11-B5C1-4E95D56B5218}"/>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486A-4D11-B5C1-4E95D56B5218}"/>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486A-4D11-B5C1-4E95D56B5218}"/>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486A-4D11-B5C1-4E95D56B5218}"/>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7-4A5E-A5CE-52685C269D53}"/>
              </c:ext>
            </c:extLst>
          </c:dPt>
          <c:val>
            <c:numLit>
              <c:formatCode>General</c:formatCode>
              <c:ptCount val="1"/>
              <c:pt idx="0">
                <c:v>1</c:v>
              </c:pt>
            </c:numLit>
          </c:val>
          <c:extLst>
            <c:ext xmlns:c16="http://schemas.microsoft.com/office/drawing/2014/chart" uri="{C3380CC4-5D6E-409C-BE32-E72D297353CC}">
              <c16:uniqueId val="{00000002-C0A7-4A5E-A5CE-52685C269D5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C0A7-4A5E-A5CE-52685C269D5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C0A7-4A5E-A5CE-52685C269D53}"/>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C0A7-4A5E-A5CE-52685C269D53}"/>
                </c:ext>
              </c:extLst>
            </c:dLbl>
            <c:dLbl>
              <c:idx val="1"/>
              <c:layout>
                <c:manualLayout>
                  <c:x val="-0.15873060510293358"/>
                  <c:y val="0.1891252955082743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C0A7-4A5E-A5CE-52685C269D5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C0A7-4A5E-A5CE-52685C269D5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2147-4346-823B-84392D4518BD}"/>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2147-4346-823B-84392D4518BD}"/>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DBD6-4FEF-9FC3-DEE79BC5ED75}"/>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8DF-40A9-9882-02D24E9F8356}"/>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8364-450E-9E2B-5C248BE5CB28}"/>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8364-450E-9E2B-5C248BE5CB28}"/>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258D-4622-82D8-11C89FFCACEE}"/>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258D-4622-82D8-11C89FFCACEE}"/>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17B-4EC5-9A99-2DCB2620B6CF}"/>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617B-4EC5-9A99-2DCB2620B6CF}"/>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F02-4965-9C3E-521DB59F27A4}"/>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6F02-4965-9C3E-521DB59F27A4}"/>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2651-4B19-9251-FD1A0C7A75AD}"/>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2651-4B19-9251-FD1A0C7A75AD}"/>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9B0-4129-9ABE-A6D6AACF39D0}"/>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69B0-4129-9ABE-A6D6AACF39D0}"/>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6FA-469A-B5B8-0A718F84A26F}"/>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66FA-469A-B5B8-0A718F84A26F}"/>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40-4EFF-8080-5A488081B703}"/>
              </c:ext>
            </c:extLst>
          </c:dPt>
          <c:val>
            <c:numLit>
              <c:formatCode>General</c:formatCode>
              <c:ptCount val="1"/>
              <c:pt idx="0">
                <c:v>1</c:v>
              </c:pt>
            </c:numLit>
          </c:val>
          <c:extLst>
            <c:ext xmlns:c16="http://schemas.microsoft.com/office/drawing/2014/chart" uri="{C3380CC4-5D6E-409C-BE32-E72D297353CC}">
              <c16:uniqueId val="{00000002-4040-4EFF-8080-5A488081B70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4040-4EFF-8080-5A488081B70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4040-4EFF-8080-5A488081B703}"/>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4040-4EFF-8080-5A488081B703}"/>
                </c:ext>
              </c:extLst>
            </c:dLbl>
            <c:dLbl>
              <c:idx val="1"/>
              <c:layout>
                <c:manualLayout>
                  <c:x val="-0.17006847358365917"/>
                  <c:y val="0.18912529550827423"/>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4040-4EFF-8080-5A488081B70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4040-4EFF-8080-5A488081B70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D4E7-4F12-935C-C0DD172678ED}"/>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D4E7-4F12-935C-C0DD172678ED}"/>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C1-474F-B78B-5B876D4F7D4A}"/>
              </c:ext>
            </c:extLst>
          </c:dPt>
          <c:val>
            <c:numLit>
              <c:formatCode>General</c:formatCode>
              <c:ptCount val="1"/>
              <c:pt idx="0">
                <c:v>1</c:v>
              </c:pt>
            </c:numLit>
          </c:val>
          <c:extLst>
            <c:ext xmlns:c16="http://schemas.microsoft.com/office/drawing/2014/chart" uri="{C3380CC4-5D6E-409C-BE32-E72D297353CC}">
              <c16:uniqueId val="{00000002-2EC1-474F-B78B-5B876D4F7D4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2EC1-474F-B78B-5B876D4F7D4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2EC1-474F-B78B-5B876D4F7D4A}"/>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2EC1-474F-B78B-5B876D4F7D4A}"/>
                </c:ext>
              </c:extLst>
            </c:dLbl>
            <c:dLbl>
              <c:idx val="1"/>
              <c:layout>
                <c:manualLayout>
                  <c:x val="-0.15873060510293358"/>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2EC1-474F-B78B-5B876D4F7D4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2EC1-474F-B78B-5B876D4F7D4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1-41F6-AC8A-978B0E0C294C}"/>
              </c:ext>
            </c:extLst>
          </c:dPt>
          <c:val>
            <c:numLit>
              <c:formatCode>General</c:formatCode>
              <c:ptCount val="1"/>
              <c:pt idx="0">
                <c:v>1</c:v>
              </c:pt>
            </c:numLit>
          </c:val>
          <c:extLst>
            <c:ext xmlns:c16="http://schemas.microsoft.com/office/drawing/2014/chart" uri="{C3380CC4-5D6E-409C-BE32-E72D297353CC}">
              <c16:uniqueId val="{00000002-E871-41F6-AC8A-978B0E0C294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871-41F6-AC8A-978B0E0C294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871-41F6-AC8A-978B0E0C294C}"/>
              </c:ext>
            </c:extLst>
          </c:dPt>
          <c:dLbls>
            <c:dLbl>
              <c:idx val="0"/>
              <c:layout>
                <c:manualLayout>
                  <c:x val="0.14739273662220795"/>
                  <c:y val="-0.23640615401798179"/>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E871-41F6-AC8A-978B0E0C294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E871-41F6-AC8A-978B0E0C294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E871-41F6-AC8A-978B0E0C294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1.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chart" Target="../charts/chart16.xml"/><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chart" Target="../charts/chart15.xml"/><Relationship Id="rId2" Type="http://schemas.openxmlformats.org/officeDocument/2006/relationships/hyperlink" Target="#'BS_Liquidity&amp;Solvency'!A1"/><Relationship Id="rId1" Type="http://schemas.openxmlformats.org/officeDocument/2006/relationships/chart" Target="../charts/chart12.xml"/><Relationship Id="rId6" Type="http://schemas.openxmlformats.org/officeDocument/2006/relationships/hyperlink" Target="#CashFlow!A1"/><Relationship Id="rId11" Type="http://schemas.openxmlformats.org/officeDocument/2006/relationships/chart" Target="../charts/chart14.xml"/><Relationship Id="rId5" Type="http://schemas.openxmlformats.org/officeDocument/2006/relationships/hyperlink" Target="#IncomeStatement!A1"/><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10" Type="http://schemas.openxmlformats.org/officeDocument/2006/relationships/chart" Target="../charts/chart20.xml"/><Relationship Id="rId4" Type="http://schemas.openxmlformats.org/officeDocument/2006/relationships/hyperlink" Target="#IncomeStatement!A1"/><Relationship Id="rId9"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image" Target="../media/image5.png"/><Relationship Id="rId18" Type="http://schemas.openxmlformats.org/officeDocument/2006/relationships/chart" Target="../charts/chart22.xml"/><Relationship Id="rId3" Type="http://schemas.openxmlformats.org/officeDocument/2006/relationships/hyperlink" Target="#BS_WK!A1"/><Relationship Id="rId21" Type="http://schemas.openxmlformats.org/officeDocument/2006/relationships/chart" Target="../charts/chart25.xml"/><Relationship Id="rId7" Type="http://schemas.openxmlformats.org/officeDocument/2006/relationships/hyperlink" Target="#CompanyPres!A1"/><Relationship Id="rId12" Type="http://schemas.openxmlformats.org/officeDocument/2006/relationships/image" Target="../media/image4.svg"/><Relationship Id="rId17" Type="http://schemas.openxmlformats.org/officeDocument/2006/relationships/chart" Target="../charts/chart21.xml"/><Relationship Id="rId2" Type="http://schemas.openxmlformats.org/officeDocument/2006/relationships/hyperlink" Target="#'BS_Liquidity&amp;Solvency'!A1"/><Relationship Id="rId16" Type="http://schemas.openxmlformats.org/officeDocument/2006/relationships/image" Target="../media/image8.svg"/><Relationship Id="rId20" Type="http://schemas.openxmlformats.org/officeDocument/2006/relationships/chart" Target="../charts/chart24.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3.png"/><Relationship Id="rId5" Type="http://schemas.openxmlformats.org/officeDocument/2006/relationships/hyperlink" Target="#IncomeStatement!A1"/><Relationship Id="rId15" Type="http://schemas.openxmlformats.org/officeDocument/2006/relationships/image" Target="../media/image7.png"/><Relationship Id="rId23" Type="http://schemas.openxmlformats.org/officeDocument/2006/relationships/chart" Target="../charts/chart27.xml"/><Relationship Id="rId10" Type="http://schemas.openxmlformats.org/officeDocument/2006/relationships/image" Target="../media/image2.svg"/><Relationship Id="rId19" Type="http://schemas.openxmlformats.org/officeDocument/2006/relationships/chart" Target="../charts/chart23.xml"/><Relationship Id="rId4" Type="http://schemas.openxmlformats.org/officeDocument/2006/relationships/hyperlink" Target="#'BS_Dynamic&amp;Static'!A1"/><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18" Type="http://schemas.openxmlformats.org/officeDocument/2006/relationships/chart" Target="../charts/chart28.xml"/><Relationship Id="rId3" Type="http://schemas.openxmlformats.org/officeDocument/2006/relationships/hyperlink" Target="#BS_WK!A1"/><Relationship Id="rId21" Type="http://schemas.openxmlformats.org/officeDocument/2006/relationships/chart" Target="../charts/chart31.xml"/><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chart" Target="../charts/chart35.xml"/><Relationship Id="rId2" Type="http://schemas.openxmlformats.org/officeDocument/2006/relationships/hyperlink" Target="#'BS_Liquidity&amp;Solvency'!A1"/><Relationship Id="rId16" Type="http://schemas.openxmlformats.org/officeDocument/2006/relationships/image" Target="../media/image7.png"/><Relationship Id="rId20" Type="http://schemas.openxmlformats.org/officeDocument/2006/relationships/chart" Target="../charts/chart30.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24" Type="http://schemas.openxmlformats.org/officeDocument/2006/relationships/chart" Target="../charts/chart34.xml"/><Relationship Id="rId5" Type="http://schemas.openxmlformats.org/officeDocument/2006/relationships/hyperlink" Target="#IncomeStatement!A1"/><Relationship Id="rId15" Type="http://schemas.openxmlformats.org/officeDocument/2006/relationships/image" Target="../media/image6.svg"/><Relationship Id="rId23" Type="http://schemas.openxmlformats.org/officeDocument/2006/relationships/chart" Target="../charts/chart33.xml"/><Relationship Id="rId10" Type="http://schemas.openxmlformats.org/officeDocument/2006/relationships/image" Target="../media/image1.png"/><Relationship Id="rId19" Type="http://schemas.openxmlformats.org/officeDocument/2006/relationships/chart" Target="../charts/chart29.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 Id="rId22"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hyperlink" Target="#'BS_Liquidity&amp;Solvency'!A1"/><Relationship Id="rId16" Type="http://schemas.openxmlformats.org/officeDocument/2006/relationships/image" Target="../media/image7.png"/><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5" Type="http://schemas.openxmlformats.org/officeDocument/2006/relationships/hyperlink" Target="#IncomeStatement!A1"/><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7.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26" Type="http://schemas.openxmlformats.org/officeDocument/2006/relationships/chart" Target="../charts/chart61.xml"/><Relationship Id="rId3" Type="http://schemas.openxmlformats.org/officeDocument/2006/relationships/chart" Target="../charts/chart38.xml"/><Relationship Id="rId21" Type="http://schemas.openxmlformats.org/officeDocument/2006/relationships/chart" Target="../charts/chart56.xml"/><Relationship Id="rId34" Type="http://schemas.openxmlformats.org/officeDocument/2006/relationships/chart" Target="../charts/chart69.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33" Type="http://schemas.openxmlformats.org/officeDocument/2006/relationships/chart" Target="../charts/chart68.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29" Type="http://schemas.openxmlformats.org/officeDocument/2006/relationships/chart" Target="../charts/chart64.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32" Type="http://schemas.openxmlformats.org/officeDocument/2006/relationships/chart" Target="../charts/chart67.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28" Type="http://schemas.openxmlformats.org/officeDocument/2006/relationships/chart" Target="../charts/chart63.xml"/><Relationship Id="rId10" Type="http://schemas.openxmlformats.org/officeDocument/2006/relationships/chart" Target="../charts/chart45.xml"/><Relationship Id="rId19" Type="http://schemas.openxmlformats.org/officeDocument/2006/relationships/chart" Target="../charts/chart54.xml"/><Relationship Id="rId31" Type="http://schemas.openxmlformats.org/officeDocument/2006/relationships/chart" Target="../charts/chart66.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 Id="rId27" Type="http://schemas.openxmlformats.org/officeDocument/2006/relationships/chart" Target="../charts/chart62.xml"/><Relationship Id="rId30" Type="http://schemas.openxmlformats.org/officeDocument/2006/relationships/chart" Target="../charts/chart65.xml"/><Relationship Id="rId35" Type="http://schemas.openxmlformats.org/officeDocument/2006/relationships/chart" Target="../charts/chart70.xml"/></Relationships>
</file>

<file path=xl/drawings/_rels/drawing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WK!A1"/><Relationship Id="rId7" Type="http://schemas.openxmlformats.org/officeDocument/2006/relationships/hyperlink" Target="#FinancialRating!A1"/><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3.xml.rels><?xml version="1.0" encoding="UTF-8" standalone="yes"?>
<Relationships xmlns="http://schemas.openxmlformats.org/package/2006/relationships"><Relationship Id="rId8" Type="http://schemas.openxmlformats.org/officeDocument/2006/relationships/hyperlink" Target="#CONCLUSIONS!A1"/><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hyperlink" Target="#'BS_Dynamic&amp;Static'!A1"/><Relationship Id="rId7" Type="http://schemas.openxmlformats.org/officeDocument/2006/relationships/hyperlink" Target="#FinancialRating!A1"/><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hyperlink" Target="#BS_WK!A1"/><Relationship Id="rId16" Type="http://schemas.openxmlformats.org/officeDocument/2006/relationships/chart" Target="../charts/chart8.xml"/><Relationship Id="rId1" Type="http://schemas.openxmlformats.org/officeDocument/2006/relationships/hyperlink" Target="#'BS_Liquidity&amp;Solvency'!A1"/><Relationship Id="rId6" Type="http://schemas.openxmlformats.org/officeDocument/2006/relationships/hyperlink" Target="#CompanyPres!A1"/><Relationship Id="rId11" Type="http://schemas.openxmlformats.org/officeDocument/2006/relationships/chart" Target="../charts/chart3.xml"/><Relationship Id="rId5" Type="http://schemas.openxmlformats.org/officeDocument/2006/relationships/hyperlink" Target="#CashFlow!A1"/><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hyperlink" Target="#IncomeStatement!A1"/><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390525</xdr:colOff>
      <xdr:row>17</xdr:row>
      <xdr:rowOff>133351</xdr:rowOff>
    </xdr:from>
    <xdr:to>
      <xdr:col>24</xdr:col>
      <xdr:colOff>390525</xdr:colOff>
      <xdr:row>26</xdr:row>
      <xdr:rowOff>161926</xdr:rowOff>
    </xdr:to>
    <xdr:sp macro="" textlink="">
      <xdr:nvSpPr>
        <xdr:cNvPr id="2" name="Rounded Rectangle 2">
          <a:extLst>
            <a:ext uri="{FF2B5EF4-FFF2-40B4-BE49-F238E27FC236}">
              <a16:creationId xmlns:a16="http://schemas.microsoft.com/office/drawing/2014/main" id="{68929AA7-AEE0-4B4D-93D3-5CF1D1A5D3C9}"/>
            </a:ext>
          </a:extLst>
        </xdr:cNvPr>
        <xdr:cNvSpPr/>
      </xdr:nvSpPr>
      <xdr:spPr>
        <a:xfrm>
          <a:off x="2828925" y="3371851"/>
          <a:ext cx="12192000" cy="174307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ct val="150000"/>
            </a:lnSpc>
          </a:pPr>
          <a:r>
            <a:rPr lang="en-GB" sz="2400" b="1">
              <a:solidFill>
                <a:sysClr val="windowText" lastClr="000000"/>
              </a:solidFill>
              <a:latin typeface="Franklin Gothic Medium" panose="020B0603020102020204" pitchFamily="34" charset="0"/>
            </a:rPr>
            <a:t>DASHBOARD AUTHOR:</a:t>
          </a:r>
          <a:r>
            <a:rPr lang="en-GB" sz="2400" b="1" baseline="0">
              <a:solidFill>
                <a:sysClr val="windowText" lastClr="000000"/>
              </a:solidFill>
              <a:latin typeface="Franklin Gothic Medium" panose="020B0603020102020204" pitchFamily="34" charset="0"/>
            </a:rPr>
            <a:t> </a:t>
          </a:r>
          <a:r>
            <a:rPr lang="en-US" sz="2400" b="1" baseline="0">
              <a:solidFill>
                <a:sysClr val="windowText" lastClr="000000"/>
              </a:solidFill>
              <a:latin typeface="Franklin Gothic Medium" panose="020B0603020102020204" pitchFamily="34" charset="0"/>
            </a:rPr>
            <a:t>Krakoczki Cynthia - Alexandra</a:t>
          </a:r>
          <a:endParaRPr lang="ro-RO" sz="2400" b="1" baseline="0">
            <a:solidFill>
              <a:sysClr val="windowText" lastClr="000000"/>
            </a:solidFill>
            <a:latin typeface="Franklin Gothic Medium" panose="020B0603020102020204" pitchFamily="34" charset="0"/>
          </a:endParaRP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4E891F69-EF53-4D63-9813-0CAA0F84610E}"/>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E885FB69-EDE0-4DA0-B376-9698D4A68D8F}"/>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DBA67ECE-6AE4-4A30-A388-D08A9507E8A6}"/>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71E4000C-0C96-47FB-8C73-AF0E67A6E1D2}"/>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F65E3E6F-1C79-42C5-9F42-5D52FD953B6A}"/>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F3F5016D-191E-477F-9BE2-11D8078807A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4C0DEDE9-6C79-4D18-BD4A-8E03247F0E0E}"/>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275037</xdr:colOff>
      <xdr:row>5</xdr:row>
      <xdr:rowOff>74295</xdr:rowOff>
    </xdr:from>
    <xdr:to>
      <xdr:col>20</xdr:col>
      <xdr:colOff>486704</xdr:colOff>
      <xdr:row>7</xdr:row>
      <xdr:rowOff>171451</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4C9ED19A-CCBD-42BE-9878-6697842BFC11}"/>
            </a:ext>
          </a:extLst>
        </xdr:cNvPr>
        <xdr:cNvSpPr/>
      </xdr:nvSpPr>
      <xdr:spPr>
        <a:xfrm>
          <a:off x="1124783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8FC61584-3E8C-4D8A-9BD2-100721937799}"/>
            </a:ext>
          </a:extLst>
        </xdr:cNvPr>
        <xdr:cNvSpPr/>
      </xdr:nvSpPr>
      <xdr:spPr>
        <a:xfrm>
          <a:off x="127825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33</xdr:col>
      <xdr:colOff>113241</xdr:colOff>
      <xdr:row>9</xdr:row>
      <xdr:rowOff>5292</xdr:rowOff>
    </xdr:from>
    <xdr:to>
      <xdr:col>41</xdr:col>
      <xdr:colOff>570441</xdr:colOff>
      <xdr:row>23</xdr:row>
      <xdr:rowOff>41487</xdr:rowOff>
    </xdr:to>
    <xdr:grpSp>
      <xdr:nvGrpSpPr>
        <xdr:cNvPr id="2" name="Group 1">
          <a:extLst>
            <a:ext uri="{FF2B5EF4-FFF2-40B4-BE49-F238E27FC236}">
              <a16:creationId xmlns:a16="http://schemas.microsoft.com/office/drawing/2014/main" id="{E016A5A9-38DC-4C1E-AE35-AB1703BAA815}"/>
            </a:ext>
          </a:extLst>
        </xdr:cNvPr>
        <xdr:cNvGrpSpPr/>
      </xdr:nvGrpSpPr>
      <xdr:grpSpPr>
        <a:xfrm>
          <a:off x="20230041" y="1719792"/>
          <a:ext cx="5334000" cy="2703195"/>
          <a:chOff x="17630776" y="1676400"/>
          <a:chExt cx="5334000" cy="2569845"/>
        </a:xfrm>
      </xdr:grpSpPr>
      <xdr:sp macro="" textlink="">
        <xdr:nvSpPr>
          <xdr:cNvPr id="3" name="Rectangle: Rounded Corners 2">
            <a:extLst>
              <a:ext uri="{FF2B5EF4-FFF2-40B4-BE49-F238E27FC236}">
                <a16:creationId xmlns:a16="http://schemas.microsoft.com/office/drawing/2014/main" id="{F9B6825D-B049-464B-8767-AA33119231EC}"/>
              </a:ext>
            </a:extLst>
          </xdr:cNvPr>
          <xdr:cNvSpPr/>
        </xdr:nvSpPr>
        <xdr:spPr>
          <a:xfrm>
            <a:off x="17716502" y="16764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Solvency</a:t>
            </a:r>
            <a:r>
              <a:rPr lang="ro-RO" sz="1400" b="0">
                <a:solidFill>
                  <a:sysClr val="windowText" lastClr="000000"/>
                </a:solidFill>
                <a:latin typeface="Franklin Gothic Medium" panose="020B0603020102020204" pitchFamily="34" charset="0"/>
              </a:rPr>
              <a:t> Ratio</a:t>
            </a:r>
            <a:endParaRPr lang="en-US" sz="1400" b="0">
              <a:solidFill>
                <a:sysClr val="windowText" lastClr="000000"/>
              </a:solidFill>
              <a:latin typeface="Franklin Gothic Medium" panose="020B0603020102020204" pitchFamily="34" charset="0"/>
            </a:endParaRPr>
          </a:p>
        </xdr:txBody>
      </xdr:sp>
      <xdr:graphicFrame macro="">
        <xdr:nvGraphicFramePr>
          <xdr:cNvPr id="4" name="Chart 3">
            <a:extLst>
              <a:ext uri="{FF2B5EF4-FFF2-40B4-BE49-F238E27FC236}">
                <a16:creationId xmlns:a16="http://schemas.microsoft.com/office/drawing/2014/main" id="{A6E58A69-A2F0-41D2-8636-3B68DCA51A64}"/>
              </a:ext>
            </a:extLst>
          </xdr:cNvPr>
          <xdr:cNvGraphicFramePr>
            <a:graphicFrameLocks/>
          </xdr:cNvGraphicFramePr>
        </xdr:nvGraphicFramePr>
        <xdr:xfrm>
          <a:off x="17630776" y="1809751"/>
          <a:ext cx="5334000" cy="242887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0</xdr:row>
      <xdr:rowOff>102870</xdr:rowOff>
    </xdr:from>
    <xdr:to>
      <xdr:col>29</xdr:col>
      <xdr:colOff>41910</xdr:colOff>
      <xdr:row>8</xdr:row>
      <xdr:rowOff>123825</xdr:rowOff>
    </xdr:to>
    <xdr:sp macro="" textlink="">
      <xdr:nvSpPr>
        <xdr:cNvPr id="5" name="Rounded Rectangle 6">
          <a:extLst>
            <a:ext uri="{FF2B5EF4-FFF2-40B4-BE49-F238E27FC236}">
              <a16:creationId xmlns:a16="http://schemas.microsoft.com/office/drawing/2014/main" id="{F6E15548-7E4C-4C63-BF1B-9088604419BD}"/>
            </a:ext>
          </a:extLst>
        </xdr:cNvPr>
        <xdr:cNvSpPr/>
      </xdr:nvSpPr>
      <xdr:spPr>
        <a:xfrm>
          <a:off x="0" y="102870"/>
          <a:ext cx="1772031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6" name="Rounded Rectangle 9">
          <a:hlinkClick xmlns:r="http://schemas.openxmlformats.org/officeDocument/2006/relationships" r:id="rId2"/>
          <a:extLst>
            <a:ext uri="{FF2B5EF4-FFF2-40B4-BE49-F238E27FC236}">
              <a16:creationId xmlns:a16="http://schemas.microsoft.com/office/drawing/2014/main" id="{6BFBDD21-1A99-406D-B534-110A1853ED96}"/>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7" name="Rounded Rectangle 10">
          <a:hlinkClick xmlns:r="http://schemas.openxmlformats.org/officeDocument/2006/relationships" r:id="rId3"/>
          <a:extLst>
            <a:ext uri="{FF2B5EF4-FFF2-40B4-BE49-F238E27FC236}">
              <a16:creationId xmlns:a16="http://schemas.microsoft.com/office/drawing/2014/main" id="{7A3EBB88-8DE6-470F-ADB2-12D44D7FC94E}"/>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8" name="Rounded Rectangle 11">
          <a:hlinkClick xmlns:r="http://schemas.openxmlformats.org/officeDocument/2006/relationships" r:id="rId4"/>
          <a:extLst>
            <a:ext uri="{FF2B5EF4-FFF2-40B4-BE49-F238E27FC236}">
              <a16:creationId xmlns:a16="http://schemas.microsoft.com/office/drawing/2014/main" id="{038417C7-B4B9-4BF4-AFBE-BF8D6E2D40B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92EED05C-993E-41F5-9F3A-4D0E4BD0CCA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BA000490-6215-45F4-8FF5-187B045E032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2" name="Rounded Rectangle 11">
          <a:hlinkClick xmlns:r="http://schemas.openxmlformats.org/officeDocument/2006/relationships" r:id="rId7"/>
          <a:extLst>
            <a:ext uri="{FF2B5EF4-FFF2-40B4-BE49-F238E27FC236}">
              <a16:creationId xmlns:a16="http://schemas.microsoft.com/office/drawing/2014/main" id="{8FDB35CC-11BF-4229-8723-78FDC49B99E5}"/>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313137</xdr:colOff>
      <xdr:row>5</xdr:row>
      <xdr:rowOff>83820</xdr:rowOff>
    </xdr:from>
    <xdr:to>
      <xdr:col>20</xdr:col>
      <xdr:colOff>524804</xdr:colOff>
      <xdr:row>7</xdr:row>
      <xdr:rowOff>180976</xdr:rowOff>
    </xdr:to>
    <xdr:sp macro="" textlink="">
      <xdr:nvSpPr>
        <xdr:cNvPr id="13" name="Rounded Rectangle 11">
          <a:hlinkClick xmlns:r="http://schemas.openxmlformats.org/officeDocument/2006/relationships" r:id="rId8"/>
          <a:extLst>
            <a:ext uri="{FF2B5EF4-FFF2-40B4-BE49-F238E27FC236}">
              <a16:creationId xmlns:a16="http://schemas.microsoft.com/office/drawing/2014/main" id="{C4C36EC4-AACC-4EB7-A07B-FDDC81951728}"/>
            </a:ext>
          </a:extLst>
        </xdr:cNvPr>
        <xdr:cNvSpPr/>
      </xdr:nvSpPr>
      <xdr:spPr>
        <a:xfrm>
          <a:off x="112859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38100</xdr:colOff>
      <xdr:row>5</xdr:row>
      <xdr:rowOff>93345</xdr:rowOff>
    </xdr:from>
    <xdr:to>
      <xdr:col>23</xdr:col>
      <xdr:colOff>249767</xdr:colOff>
      <xdr:row>8</xdr:row>
      <xdr:rowOff>1</xdr:rowOff>
    </xdr:to>
    <xdr:sp macro="" textlink="">
      <xdr:nvSpPr>
        <xdr:cNvPr id="14" name="Rounded Rectangle 11">
          <a:hlinkClick xmlns:r="http://schemas.openxmlformats.org/officeDocument/2006/relationships" r:id="rId9"/>
          <a:extLst>
            <a:ext uri="{FF2B5EF4-FFF2-40B4-BE49-F238E27FC236}">
              <a16:creationId xmlns:a16="http://schemas.microsoft.com/office/drawing/2014/main" id="{929EC5E5-A22E-4AC6-B147-934219E71477}"/>
            </a:ext>
          </a:extLst>
        </xdr:cNvPr>
        <xdr:cNvSpPr/>
      </xdr:nvSpPr>
      <xdr:spPr>
        <a:xfrm>
          <a:off x="12839700" y="104584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5" name="Company 6">
              <a:extLst>
                <a:ext uri="{FF2B5EF4-FFF2-40B4-BE49-F238E27FC236}">
                  <a16:creationId xmlns:a16="http://schemas.microsoft.com/office/drawing/2014/main" id="{FAAF226B-525B-4E3C-928A-D9900D95C9C2}"/>
                </a:ext>
              </a:extLst>
            </xdr:cNvPr>
            <xdr:cNvGraphicFramePr/>
          </xdr:nvGraphicFramePr>
          <xdr:xfrm>
            <a:off x="0" y="0"/>
            <a:ext cx="0" cy="0"/>
          </xdr:xfrm>
          <a:graphic>
            <a:graphicData uri="http://schemas.microsoft.com/office/drawing/2010/slicer">
              <sle:slicer xmlns:sle="http://schemas.microsoft.com/office/drawing/2010/slicer" name="Company 6"/>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6" name="FY 6">
              <a:extLst>
                <a:ext uri="{FF2B5EF4-FFF2-40B4-BE49-F238E27FC236}">
                  <a16:creationId xmlns:a16="http://schemas.microsoft.com/office/drawing/2014/main" id="{D8D3F3D3-9556-41B8-BF07-E0A7F7149ADA}"/>
                </a:ext>
              </a:extLst>
            </xdr:cNvPr>
            <xdr:cNvGraphicFramePr/>
          </xdr:nvGraphicFramePr>
          <xdr:xfrm>
            <a:off x="0" y="0"/>
            <a:ext cx="0" cy="0"/>
          </xdr:xfrm>
          <a:graphic>
            <a:graphicData uri="http://schemas.microsoft.com/office/drawing/2010/slicer">
              <sle:slicer xmlns:sle="http://schemas.microsoft.com/office/drawing/2010/slicer" name="FY 6"/>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142875</xdr:colOff>
      <xdr:row>24</xdr:row>
      <xdr:rowOff>85725</xdr:rowOff>
    </xdr:from>
    <xdr:to>
      <xdr:col>31</xdr:col>
      <xdr:colOff>133350</xdr:colOff>
      <xdr:row>39</xdr:row>
      <xdr:rowOff>114300</xdr:rowOff>
    </xdr:to>
    <xdr:grpSp>
      <xdr:nvGrpSpPr>
        <xdr:cNvPr id="17" name="Group 16">
          <a:extLst>
            <a:ext uri="{FF2B5EF4-FFF2-40B4-BE49-F238E27FC236}">
              <a16:creationId xmlns:a16="http://schemas.microsoft.com/office/drawing/2014/main" id="{D9027C31-9040-4010-9FF1-2A0300FE52D3}"/>
            </a:ext>
          </a:extLst>
        </xdr:cNvPr>
        <xdr:cNvGrpSpPr/>
      </xdr:nvGrpSpPr>
      <xdr:grpSpPr>
        <a:xfrm>
          <a:off x="12334875" y="4657725"/>
          <a:ext cx="6696075" cy="2886075"/>
          <a:chOff x="9401175" y="3562350"/>
          <a:chExt cx="6696075" cy="2743200"/>
        </a:xfrm>
      </xdr:grpSpPr>
      <xdr:sp macro="" textlink="">
        <xdr:nvSpPr>
          <xdr:cNvPr id="18" name="Rounded Rectangle 8">
            <a:extLst>
              <a:ext uri="{FF2B5EF4-FFF2-40B4-BE49-F238E27FC236}">
                <a16:creationId xmlns:a16="http://schemas.microsoft.com/office/drawing/2014/main" id="{959D72D9-635B-4977-9E72-8611A4C65BF7}"/>
              </a:ext>
            </a:extLst>
          </xdr:cNvPr>
          <xdr:cNvSpPr/>
        </xdr:nvSpPr>
        <xdr:spPr>
          <a:xfrm>
            <a:off x="9448800" y="3562350"/>
            <a:ext cx="6648450" cy="27241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DER, DAR, EAR</a:t>
            </a:r>
          </a:p>
        </xdr:txBody>
      </xdr:sp>
      <xdr:graphicFrame macro="">
        <xdr:nvGraphicFramePr>
          <xdr:cNvPr id="19" name="Chart 18">
            <a:extLst>
              <a:ext uri="{FF2B5EF4-FFF2-40B4-BE49-F238E27FC236}">
                <a16:creationId xmlns:a16="http://schemas.microsoft.com/office/drawing/2014/main" id="{E676AD0D-A95A-4AEE-BB67-18F8FB30A01C}"/>
              </a:ext>
            </a:extLst>
          </xdr:cNvPr>
          <xdr:cNvGraphicFramePr>
            <a:graphicFrameLocks/>
          </xdr:cNvGraphicFramePr>
        </xdr:nvGraphicFramePr>
        <xdr:xfrm>
          <a:off x="9401175" y="3562350"/>
          <a:ext cx="6677025"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xdr:col>
      <xdr:colOff>285750</xdr:colOff>
      <xdr:row>9</xdr:row>
      <xdr:rowOff>47625</xdr:rowOff>
    </xdr:from>
    <xdr:to>
      <xdr:col>11</xdr:col>
      <xdr:colOff>190500</xdr:colOff>
      <xdr:row>23</xdr:row>
      <xdr:rowOff>83820</xdr:rowOff>
    </xdr:to>
    <xdr:grpSp>
      <xdr:nvGrpSpPr>
        <xdr:cNvPr id="20" name="Group 19">
          <a:extLst>
            <a:ext uri="{FF2B5EF4-FFF2-40B4-BE49-F238E27FC236}">
              <a16:creationId xmlns:a16="http://schemas.microsoft.com/office/drawing/2014/main" id="{A1713157-9B71-4162-AED7-4EC1DEB51EB5}"/>
            </a:ext>
          </a:extLst>
        </xdr:cNvPr>
        <xdr:cNvGrpSpPr/>
      </xdr:nvGrpSpPr>
      <xdr:grpSpPr>
        <a:xfrm>
          <a:off x="1504950" y="1762125"/>
          <a:ext cx="5391150" cy="2703195"/>
          <a:chOff x="1562100" y="3314700"/>
          <a:chExt cx="5391150" cy="2569845"/>
        </a:xfrm>
      </xdr:grpSpPr>
      <xdr:sp macro="" textlink="">
        <xdr:nvSpPr>
          <xdr:cNvPr id="21" name="Rectangle: Rounded Corners 20">
            <a:extLst>
              <a:ext uri="{FF2B5EF4-FFF2-40B4-BE49-F238E27FC236}">
                <a16:creationId xmlns:a16="http://schemas.microsoft.com/office/drawing/2014/main" id="{3F4E232C-6CA6-4821-BDF3-02A77CA9910A}"/>
              </a:ext>
            </a:extLst>
          </xdr:cNvPr>
          <xdr:cNvSpPr/>
        </xdr:nvSpPr>
        <xdr:spPr>
          <a:xfrm>
            <a:off x="1695452" y="33147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Current Ratio</a:t>
            </a:r>
            <a:endParaRPr lang="en-US" sz="1400" b="0">
              <a:solidFill>
                <a:sysClr val="windowText" lastClr="000000"/>
              </a:solidFill>
              <a:latin typeface="Franklin Gothic Medium" panose="020B0603020102020204" pitchFamily="34" charset="0"/>
            </a:endParaRPr>
          </a:p>
        </xdr:txBody>
      </xdr:sp>
      <xdr:graphicFrame macro="">
        <xdr:nvGraphicFramePr>
          <xdr:cNvPr id="22" name="Chart 21">
            <a:extLst>
              <a:ext uri="{FF2B5EF4-FFF2-40B4-BE49-F238E27FC236}">
                <a16:creationId xmlns:a16="http://schemas.microsoft.com/office/drawing/2014/main" id="{5AA56836-36A1-474F-9EC5-C3D3C5AB7066}"/>
              </a:ext>
            </a:extLst>
          </xdr:cNvPr>
          <xdr:cNvGraphicFramePr>
            <a:graphicFrameLocks/>
          </xdr:cNvGraphicFramePr>
        </xdr:nvGraphicFramePr>
        <xdr:xfrm>
          <a:off x="1562100" y="3676650"/>
          <a:ext cx="5391150" cy="216217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1</xdr:colOff>
      <xdr:row>9</xdr:row>
      <xdr:rowOff>48684</xdr:rowOff>
    </xdr:from>
    <xdr:to>
      <xdr:col>21</xdr:col>
      <xdr:colOff>485775</xdr:colOff>
      <xdr:row>23</xdr:row>
      <xdr:rowOff>84879</xdr:rowOff>
    </xdr:to>
    <xdr:grpSp>
      <xdr:nvGrpSpPr>
        <xdr:cNvPr id="23" name="Group 22">
          <a:extLst>
            <a:ext uri="{FF2B5EF4-FFF2-40B4-BE49-F238E27FC236}">
              <a16:creationId xmlns:a16="http://schemas.microsoft.com/office/drawing/2014/main" id="{F591F55C-B1D9-4463-9745-1AF51B28E227}"/>
            </a:ext>
          </a:extLst>
        </xdr:cNvPr>
        <xdr:cNvGrpSpPr/>
      </xdr:nvGrpSpPr>
      <xdr:grpSpPr>
        <a:xfrm>
          <a:off x="7924801" y="1763184"/>
          <a:ext cx="5362574" cy="2703195"/>
          <a:chOff x="6858001" y="1685925"/>
          <a:chExt cx="5362574" cy="2569845"/>
        </a:xfrm>
      </xdr:grpSpPr>
      <xdr:sp macro="" textlink="">
        <xdr:nvSpPr>
          <xdr:cNvPr id="24" name="Rectangle: Rounded Corners 23">
            <a:extLst>
              <a:ext uri="{FF2B5EF4-FFF2-40B4-BE49-F238E27FC236}">
                <a16:creationId xmlns:a16="http://schemas.microsoft.com/office/drawing/2014/main" id="{2738FA64-7BC7-4EE7-9A36-8C06279F1FB9}"/>
              </a:ext>
            </a:extLst>
          </xdr:cNvPr>
          <xdr:cNvSpPr/>
        </xdr:nvSpPr>
        <xdr:spPr>
          <a:xfrm>
            <a:off x="6953252" y="168592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Quick Ratio</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1AB4DCC5-F467-431F-BDB6-5DA57E8E7C44}"/>
              </a:ext>
            </a:extLst>
          </xdr:cNvPr>
          <xdr:cNvGraphicFramePr>
            <a:graphicFrameLocks/>
          </xdr:cNvGraphicFramePr>
        </xdr:nvGraphicFramePr>
        <xdr:xfrm>
          <a:off x="6858001" y="2028825"/>
          <a:ext cx="5362574" cy="218122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23</xdr:col>
      <xdr:colOff>206375</xdr:colOff>
      <xdr:row>9</xdr:row>
      <xdr:rowOff>12700</xdr:rowOff>
    </xdr:from>
    <xdr:to>
      <xdr:col>32</xdr:col>
      <xdr:colOff>92074</xdr:colOff>
      <xdr:row>23</xdr:row>
      <xdr:rowOff>48895</xdr:rowOff>
    </xdr:to>
    <xdr:grpSp>
      <xdr:nvGrpSpPr>
        <xdr:cNvPr id="26" name="Group 25">
          <a:extLst>
            <a:ext uri="{FF2B5EF4-FFF2-40B4-BE49-F238E27FC236}">
              <a16:creationId xmlns:a16="http://schemas.microsoft.com/office/drawing/2014/main" id="{02A2112D-0644-4A0F-AD70-694C71FA817F}"/>
            </a:ext>
          </a:extLst>
        </xdr:cNvPr>
        <xdr:cNvGrpSpPr/>
      </xdr:nvGrpSpPr>
      <xdr:grpSpPr>
        <a:xfrm>
          <a:off x="14227175" y="1727200"/>
          <a:ext cx="5372099" cy="2703195"/>
          <a:chOff x="12220575" y="1666875"/>
          <a:chExt cx="5372099" cy="2569845"/>
        </a:xfrm>
      </xdr:grpSpPr>
      <xdr:sp macro="" textlink="">
        <xdr:nvSpPr>
          <xdr:cNvPr id="27" name="Rectangle: Rounded Corners 26">
            <a:extLst>
              <a:ext uri="{FF2B5EF4-FFF2-40B4-BE49-F238E27FC236}">
                <a16:creationId xmlns:a16="http://schemas.microsoft.com/office/drawing/2014/main" id="{1A2AF803-1CA9-48C9-AE04-8A243D2BF99F}"/>
              </a:ext>
            </a:extLst>
          </xdr:cNvPr>
          <xdr:cNvSpPr/>
        </xdr:nvSpPr>
        <xdr:spPr>
          <a:xfrm>
            <a:off x="12325352" y="166687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Cash Ratio</a:t>
            </a:r>
            <a:endParaRPr lang="en-US" sz="1400" b="0">
              <a:solidFill>
                <a:sysClr val="windowText" lastClr="000000"/>
              </a:solidFill>
              <a:latin typeface="Franklin Gothic Medium" panose="020B0603020102020204" pitchFamily="34" charset="0"/>
            </a:endParaRPr>
          </a:p>
        </xdr:txBody>
      </xdr:sp>
      <xdr:graphicFrame macro="">
        <xdr:nvGraphicFramePr>
          <xdr:cNvPr id="28" name="Chart 27">
            <a:extLst>
              <a:ext uri="{FF2B5EF4-FFF2-40B4-BE49-F238E27FC236}">
                <a16:creationId xmlns:a16="http://schemas.microsoft.com/office/drawing/2014/main" id="{ECC85F5D-8EA1-46F1-BE99-FD8C57C88F87}"/>
              </a:ext>
            </a:extLst>
          </xdr:cNvPr>
          <xdr:cNvGraphicFramePr>
            <a:graphicFrameLocks/>
          </xdr:cNvGraphicFramePr>
        </xdr:nvGraphicFramePr>
        <xdr:xfrm>
          <a:off x="12220575" y="2000250"/>
          <a:ext cx="5372099" cy="22098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xdr:col>
      <xdr:colOff>294640</xdr:colOff>
      <xdr:row>24</xdr:row>
      <xdr:rowOff>111760</xdr:rowOff>
    </xdr:from>
    <xdr:to>
      <xdr:col>11</xdr:col>
      <xdr:colOff>91440</xdr:colOff>
      <xdr:row>39</xdr:row>
      <xdr:rowOff>121285</xdr:rowOff>
    </xdr:to>
    <xdr:grpSp>
      <xdr:nvGrpSpPr>
        <xdr:cNvPr id="29" name="Group 28">
          <a:extLst>
            <a:ext uri="{FF2B5EF4-FFF2-40B4-BE49-F238E27FC236}">
              <a16:creationId xmlns:a16="http://schemas.microsoft.com/office/drawing/2014/main" id="{FE7AA613-EA1F-4E1D-B384-CBA2BB1C47F6}"/>
            </a:ext>
          </a:extLst>
        </xdr:cNvPr>
        <xdr:cNvGrpSpPr/>
      </xdr:nvGrpSpPr>
      <xdr:grpSpPr>
        <a:xfrm>
          <a:off x="1513840" y="4683760"/>
          <a:ext cx="5283200" cy="2867025"/>
          <a:chOff x="1513840" y="4500880"/>
          <a:chExt cx="5283200" cy="2752725"/>
        </a:xfrm>
      </xdr:grpSpPr>
      <xdr:sp macro="" textlink="">
        <xdr:nvSpPr>
          <xdr:cNvPr id="30" name="Rounded Rectangle 8">
            <a:extLst>
              <a:ext uri="{FF2B5EF4-FFF2-40B4-BE49-F238E27FC236}">
                <a16:creationId xmlns:a16="http://schemas.microsoft.com/office/drawing/2014/main" id="{286470A1-3201-428A-8665-B0A6A90C3FC4}"/>
              </a:ext>
            </a:extLst>
          </xdr:cNvPr>
          <xdr:cNvSpPr/>
        </xdr:nvSpPr>
        <xdr:spPr>
          <a:xfrm>
            <a:off x="1595120" y="450088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Median industry</a:t>
            </a:r>
          </a:p>
        </xdr:txBody>
      </xdr:sp>
      <xdr:graphicFrame macro="">
        <xdr:nvGraphicFramePr>
          <xdr:cNvPr id="31" name="Chart 30">
            <a:extLst>
              <a:ext uri="{FF2B5EF4-FFF2-40B4-BE49-F238E27FC236}">
                <a16:creationId xmlns:a16="http://schemas.microsoft.com/office/drawing/2014/main" id="{F58870DB-EFF7-437C-B8D5-4406B97CA799}"/>
              </a:ext>
            </a:extLst>
          </xdr:cNvPr>
          <xdr:cNvGraphicFramePr>
            <a:graphicFrameLocks/>
          </xdr:cNvGraphicFramePr>
        </xdr:nvGraphicFramePr>
        <xdr:xfrm>
          <a:off x="1513840" y="4714240"/>
          <a:ext cx="5283200" cy="252984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11</xdr:col>
      <xdr:colOff>233680</xdr:colOff>
      <xdr:row>24</xdr:row>
      <xdr:rowOff>121920</xdr:rowOff>
    </xdr:from>
    <xdr:to>
      <xdr:col>19</xdr:col>
      <xdr:colOff>599097</xdr:colOff>
      <xdr:row>39</xdr:row>
      <xdr:rowOff>142240</xdr:rowOff>
    </xdr:to>
    <xdr:grpSp>
      <xdr:nvGrpSpPr>
        <xdr:cNvPr id="32" name="Group 31">
          <a:extLst>
            <a:ext uri="{FF2B5EF4-FFF2-40B4-BE49-F238E27FC236}">
              <a16:creationId xmlns:a16="http://schemas.microsoft.com/office/drawing/2014/main" id="{1818D4DA-1E52-45EC-96B7-173BF574FECB}"/>
            </a:ext>
          </a:extLst>
        </xdr:cNvPr>
        <xdr:cNvGrpSpPr/>
      </xdr:nvGrpSpPr>
      <xdr:grpSpPr>
        <a:xfrm>
          <a:off x="6939280" y="4693920"/>
          <a:ext cx="5242217" cy="2877820"/>
          <a:chOff x="6939280" y="4511040"/>
          <a:chExt cx="5242217" cy="2763520"/>
        </a:xfrm>
      </xdr:grpSpPr>
      <xdr:sp macro="" textlink="">
        <xdr:nvSpPr>
          <xdr:cNvPr id="33" name="Rounded Rectangle 8">
            <a:extLst>
              <a:ext uri="{FF2B5EF4-FFF2-40B4-BE49-F238E27FC236}">
                <a16:creationId xmlns:a16="http://schemas.microsoft.com/office/drawing/2014/main" id="{39624731-4022-492E-BFDF-B2781D769408}"/>
              </a:ext>
            </a:extLst>
          </xdr:cNvPr>
          <xdr:cNvSpPr/>
        </xdr:nvSpPr>
        <xdr:spPr>
          <a:xfrm>
            <a:off x="6979920" y="451104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Average industry</a:t>
            </a:r>
          </a:p>
        </xdr:txBody>
      </xdr:sp>
      <xdr:graphicFrame macro="">
        <xdr:nvGraphicFramePr>
          <xdr:cNvPr id="34" name="Chart 33">
            <a:extLst>
              <a:ext uri="{FF2B5EF4-FFF2-40B4-BE49-F238E27FC236}">
                <a16:creationId xmlns:a16="http://schemas.microsoft.com/office/drawing/2014/main" id="{9F234DB5-364C-4691-A837-1F6CD56E7B17}"/>
              </a:ext>
            </a:extLst>
          </xdr:cNvPr>
          <xdr:cNvGraphicFramePr>
            <a:graphicFrameLocks/>
          </xdr:cNvGraphicFramePr>
        </xdr:nvGraphicFramePr>
        <xdr:xfrm>
          <a:off x="6939280" y="4663440"/>
          <a:ext cx="5232400" cy="261112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592866B2-7365-4ECA-A34B-444C685894E4}"/>
            </a:ext>
          </a:extLst>
        </xdr:cNvPr>
        <xdr:cNvSpPr/>
      </xdr:nvSpPr>
      <xdr:spPr>
        <a:xfrm>
          <a:off x="0" y="102870"/>
          <a:ext cx="1876806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F81B7314-D0D2-4F66-BF10-91D7D6B90E07}"/>
            </a:ext>
          </a:extLst>
        </xdr:cNvPr>
        <xdr:cNvSpPr/>
      </xdr:nvSpPr>
      <xdr:spPr>
        <a:xfrm>
          <a:off x="607933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8F40F94-FB16-406B-B36C-052F1E27FE8B}"/>
            </a:ext>
          </a:extLst>
        </xdr:cNvPr>
        <xdr:cNvSpPr/>
      </xdr:nvSpPr>
      <xdr:spPr>
        <a:xfrm>
          <a:off x="764262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FE8D215C-FA89-45B1-98DC-CDCADB9CE3E2}"/>
            </a:ext>
          </a:extLst>
        </xdr:cNvPr>
        <xdr:cNvSpPr/>
      </xdr:nvSpPr>
      <xdr:spPr>
        <a:xfrm>
          <a:off x="451604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8D8C4CBF-C549-404F-8274-93A3782D9FC3}"/>
            </a:ext>
          </a:extLst>
        </xdr:cNvPr>
        <xdr:cNvSpPr/>
      </xdr:nvSpPr>
      <xdr:spPr>
        <a:xfrm>
          <a:off x="920591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045E6493-5CF6-4F0E-B142-9E8A709E0CFE}"/>
            </a:ext>
          </a:extLst>
        </xdr:cNvPr>
        <xdr:cNvSpPr/>
      </xdr:nvSpPr>
      <xdr:spPr>
        <a:xfrm>
          <a:off x="1076920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9F2E4C49-ABBE-4296-A564-81F1E52D26F4}"/>
            </a:ext>
          </a:extLst>
        </xdr:cNvPr>
        <xdr:cNvSpPr/>
      </xdr:nvSpPr>
      <xdr:spPr>
        <a:xfrm>
          <a:off x="1905000" y="1017270"/>
          <a:ext cx="247861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83820</xdr:rowOff>
    </xdr:from>
    <xdr:to>
      <xdr:col>20</xdr:col>
      <xdr:colOff>505754</xdr:colOff>
      <xdr:row>7</xdr:row>
      <xdr:rowOff>180976</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C8E6933B-F23B-44ED-A143-FDBB87491E9B}"/>
            </a:ext>
          </a:extLst>
        </xdr:cNvPr>
        <xdr:cNvSpPr/>
      </xdr:nvSpPr>
      <xdr:spPr>
        <a:xfrm>
          <a:off x="123146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705C934-D0C2-4BE2-8107-CA1916970E71}"/>
            </a:ext>
          </a:extLst>
        </xdr:cNvPr>
        <xdr:cNvSpPr/>
      </xdr:nvSpPr>
      <xdr:spPr>
        <a:xfrm>
          <a:off x="1383030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5">
              <a:extLst>
                <a:ext uri="{FF2B5EF4-FFF2-40B4-BE49-F238E27FC236}">
                  <a16:creationId xmlns:a16="http://schemas.microsoft.com/office/drawing/2014/main" id="{25B1F30C-47DD-4A70-9C78-7EB97A85DFD7}"/>
                </a:ext>
              </a:extLst>
            </xdr:cNvPr>
            <xdr:cNvGraphicFramePr/>
          </xdr:nvGraphicFramePr>
          <xdr:xfrm>
            <a:off x="0" y="0"/>
            <a:ext cx="0" cy="0"/>
          </xdr:xfrm>
          <a:graphic>
            <a:graphicData uri="http://schemas.microsoft.com/office/drawing/2010/slicer">
              <sle:slicer xmlns:sle="http://schemas.microsoft.com/office/drawing/2010/slicer" name="Company 5"/>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5">
              <a:extLst>
                <a:ext uri="{FF2B5EF4-FFF2-40B4-BE49-F238E27FC236}">
                  <a16:creationId xmlns:a16="http://schemas.microsoft.com/office/drawing/2014/main" id="{36D3E9A4-1EDA-480E-808A-C19A46ED765C}"/>
                </a:ext>
              </a:extLst>
            </xdr:cNvPr>
            <xdr:cNvGraphicFramePr/>
          </xdr:nvGraphicFramePr>
          <xdr:xfrm>
            <a:off x="0" y="0"/>
            <a:ext cx="0" cy="0"/>
          </xdr:xfrm>
          <a:graphic>
            <a:graphicData uri="http://schemas.microsoft.com/office/drawing/2010/slicer">
              <sle:slicer xmlns:sle="http://schemas.microsoft.com/office/drawing/2010/slicer" name="FY 5"/>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581026</xdr:colOff>
      <xdr:row>10</xdr:row>
      <xdr:rowOff>0</xdr:rowOff>
    </xdr:from>
    <xdr:to>
      <xdr:col>14</xdr:col>
      <xdr:colOff>38100</xdr:colOff>
      <xdr:row>29</xdr:row>
      <xdr:rowOff>133349</xdr:rowOff>
    </xdr:to>
    <xdr:grpSp>
      <xdr:nvGrpSpPr>
        <xdr:cNvPr id="14" name="Group 13">
          <a:extLst>
            <a:ext uri="{FF2B5EF4-FFF2-40B4-BE49-F238E27FC236}">
              <a16:creationId xmlns:a16="http://schemas.microsoft.com/office/drawing/2014/main" id="{2CD48A68-9DF3-490D-90CC-C2DDECD13EBE}"/>
            </a:ext>
          </a:extLst>
        </xdr:cNvPr>
        <xdr:cNvGrpSpPr/>
      </xdr:nvGrpSpPr>
      <xdr:grpSpPr>
        <a:xfrm>
          <a:off x="1800226" y="1905000"/>
          <a:ext cx="7820024" cy="3752849"/>
          <a:chOff x="1800226" y="1809750"/>
          <a:chExt cx="6772274" cy="3571874"/>
        </a:xfrm>
      </xdr:grpSpPr>
      <xdr:sp macro="" textlink="">
        <xdr:nvSpPr>
          <xdr:cNvPr id="15" name="Rectangle: Rounded Corners 14">
            <a:extLst>
              <a:ext uri="{FF2B5EF4-FFF2-40B4-BE49-F238E27FC236}">
                <a16:creationId xmlns:a16="http://schemas.microsoft.com/office/drawing/2014/main" id="{4EA2A8FE-7814-4FD8-9ED6-12A63D24E7E5}"/>
              </a:ext>
            </a:extLst>
          </xdr:cNvPr>
          <xdr:cNvSpPr/>
        </xdr:nvSpPr>
        <xdr:spPr>
          <a:xfrm>
            <a:off x="1828800" y="1809750"/>
            <a:ext cx="6743700" cy="355517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DIO, DSO, DPO, CCC</a:t>
            </a:r>
          </a:p>
        </xdr:txBody>
      </xdr:sp>
      <xdr:graphicFrame macro="">
        <xdr:nvGraphicFramePr>
          <xdr:cNvPr id="16" name="Chart 15">
            <a:extLst>
              <a:ext uri="{FF2B5EF4-FFF2-40B4-BE49-F238E27FC236}">
                <a16:creationId xmlns:a16="http://schemas.microsoft.com/office/drawing/2014/main" id="{2BABC21B-716C-4381-8626-F7CC26E5C9B6}"/>
              </a:ext>
            </a:extLst>
          </xdr:cNvPr>
          <xdr:cNvGraphicFramePr>
            <a:graphicFrameLocks/>
          </xdr:cNvGraphicFramePr>
        </xdr:nvGraphicFramePr>
        <xdr:xfrm>
          <a:off x="1800226" y="2295525"/>
          <a:ext cx="6715124" cy="308609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361950</xdr:colOff>
      <xdr:row>9</xdr:row>
      <xdr:rowOff>171450</xdr:rowOff>
    </xdr:from>
    <xdr:to>
      <xdr:col>26</xdr:col>
      <xdr:colOff>28575</xdr:colOff>
      <xdr:row>29</xdr:row>
      <xdr:rowOff>104775</xdr:rowOff>
    </xdr:to>
    <xdr:grpSp>
      <xdr:nvGrpSpPr>
        <xdr:cNvPr id="17" name="Group 16">
          <a:extLst>
            <a:ext uri="{FF2B5EF4-FFF2-40B4-BE49-F238E27FC236}">
              <a16:creationId xmlns:a16="http://schemas.microsoft.com/office/drawing/2014/main" id="{A0200601-9308-46F3-B36A-EFD5A2DB6B9F}"/>
            </a:ext>
          </a:extLst>
        </xdr:cNvPr>
        <xdr:cNvGrpSpPr/>
      </xdr:nvGrpSpPr>
      <xdr:grpSpPr>
        <a:xfrm>
          <a:off x="9944100" y="1885950"/>
          <a:ext cx="6981825" cy="3743325"/>
          <a:chOff x="8896350" y="1800225"/>
          <a:chExt cx="6981825" cy="3552825"/>
        </a:xfrm>
      </xdr:grpSpPr>
      <xdr:sp macro="" textlink="">
        <xdr:nvSpPr>
          <xdr:cNvPr id="18" name="Rectangle: Rounded Corners 17">
            <a:extLst>
              <a:ext uri="{FF2B5EF4-FFF2-40B4-BE49-F238E27FC236}">
                <a16:creationId xmlns:a16="http://schemas.microsoft.com/office/drawing/2014/main" id="{ED936723-7823-4070-9BE8-9BA8934EEDDA}"/>
              </a:ext>
            </a:extLst>
          </xdr:cNvPr>
          <xdr:cNvSpPr/>
        </xdr:nvSpPr>
        <xdr:spPr>
          <a:xfrm>
            <a:off x="8934450" y="1800225"/>
            <a:ext cx="6934200" cy="3552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Commercial Credit</a:t>
            </a:r>
          </a:p>
        </xdr:txBody>
      </xdr:sp>
      <xdr:graphicFrame macro="">
        <xdr:nvGraphicFramePr>
          <xdr:cNvPr id="19" name="Chart 18">
            <a:extLst>
              <a:ext uri="{FF2B5EF4-FFF2-40B4-BE49-F238E27FC236}">
                <a16:creationId xmlns:a16="http://schemas.microsoft.com/office/drawing/2014/main" id="{240598DD-F4C2-4B5B-B93D-5D6358892343}"/>
              </a:ext>
            </a:extLst>
          </xdr:cNvPr>
          <xdr:cNvGraphicFramePr>
            <a:graphicFrameLocks/>
          </xdr:cNvGraphicFramePr>
        </xdr:nvGraphicFramePr>
        <xdr:xfrm>
          <a:off x="8896350" y="2228850"/>
          <a:ext cx="6981825" cy="31051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6D3B8741-119A-4BC9-A086-DF82DF7E81AC}"/>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8071088C-31DD-477A-A9E2-4DDB42DAC1FE}"/>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9B4C9FC7-4ACC-4CF8-A068-C8699F36F24D}"/>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1F58BA1-2D59-4523-AC86-65C6D6BED85E}"/>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5E55857C-0FC1-4470-872C-DA4913FE5AAA}"/>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668BFD91-ADD4-4AB2-A8A8-228E64558949}"/>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3C17E638-0295-4C3D-B89A-61CCE794532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303612</xdr:colOff>
      <xdr:row>5</xdr:row>
      <xdr:rowOff>74295</xdr:rowOff>
    </xdr:from>
    <xdr:to>
      <xdr:col>21</xdr:col>
      <xdr:colOff>362879</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12D41205-834D-4EE9-B69E-7A6698279C9F}"/>
            </a:ext>
          </a:extLst>
        </xdr:cNvPr>
        <xdr:cNvSpPr/>
      </xdr:nvSpPr>
      <xdr:spPr>
        <a:xfrm>
          <a:off x="127623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495300</xdr:colOff>
      <xdr:row>5</xdr:row>
      <xdr:rowOff>83820</xdr:rowOff>
    </xdr:from>
    <xdr:to>
      <xdr:col>23</xdr:col>
      <xdr:colOff>678392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AA8EEEC7-EE8C-4F83-BE69-B2EBFCFC81E3}"/>
            </a:ext>
          </a:extLst>
        </xdr:cNvPr>
        <xdr:cNvSpPr/>
      </xdr:nvSpPr>
      <xdr:spPr>
        <a:xfrm>
          <a:off x="144970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828551</xdr:colOff>
      <xdr:row>6</xdr:row>
      <xdr:rowOff>72834</xdr:rowOff>
    </xdr:to>
    <xdr:pic>
      <xdr:nvPicPr>
        <xdr:cNvPr id="12" name="Graphic 11" descr="Charm outline">
          <a:extLst>
            <a:ext uri="{FF2B5EF4-FFF2-40B4-BE49-F238E27FC236}">
              <a16:creationId xmlns:a16="http://schemas.microsoft.com/office/drawing/2014/main" id="{8F834350-F34A-4B37-91BD-487EC2B61D9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79943"/>
          <a:ext cx="847601" cy="1035891"/>
        </a:xfrm>
        <a:prstGeom prst="rect">
          <a:avLst/>
        </a:prstGeom>
      </xdr:spPr>
    </xdr:pic>
    <xdr:clientData/>
  </xdr:twoCellAnchor>
  <xdr:twoCellAnchor editAs="oneCell">
    <xdr:from>
      <xdr:col>0</xdr:col>
      <xdr:colOff>642651</xdr:colOff>
      <xdr:row>4</xdr:row>
      <xdr:rowOff>11628</xdr:rowOff>
    </xdr:from>
    <xdr:to>
      <xdr:col>0</xdr:col>
      <xdr:colOff>1256832</xdr:colOff>
      <xdr:row>8</xdr:row>
      <xdr:rowOff>57531</xdr:rowOff>
    </xdr:to>
    <xdr:pic>
      <xdr:nvPicPr>
        <xdr:cNvPr id="13" name="Graphic 12" descr="Cosmetics outline">
          <a:extLst>
            <a:ext uri="{FF2B5EF4-FFF2-40B4-BE49-F238E27FC236}">
              <a16:creationId xmlns:a16="http://schemas.microsoft.com/office/drawing/2014/main" id="{3A1A2F61-EB09-40A4-93E8-96B87504EDC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42651" y="773628"/>
          <a:ext cx="633231" cy="807903"/>
        </a:xfrm>
        <a:prstGeom prst="rect">
          <a:avLst/>
        </a:prstGeom>
      </xdr:spPr>
    </xdr:pic>
    <xdr:clientData/>
  </xdr:twoCellAnchor>
  <xdr:twoCellAnchor editAs="oneCell">
    <xdr:from>
      <xdr:col>26</xdr:col>
      <xdr:colOff>443735</xdr:colOff>
      <xdr:row>1</xdr:row>
      <xdr:rowOff>1</xdr:rowOff>
    </xdr:from>
    <xdr:to>
      <xdr:col>28</xdr:col>
      <xdr:colOff>40205</xdr:colOff>
      <xdr:row>5</xdr:row>
      <xdr:rowOff>179943</xdr:rowOff>
    </xdr:to>
    <xdr:pic>
      <xdr:nvPicPr>
        <xdr:cNvPr id="14" name="Graphic 13" descr="Perfume Bottle outline">
          <a:extLst>
            <a:ext uri="{FF2B5EF4-FFF2-40B4-BE49-F238E27FC236}">
              <a16:creationId xmlns:a16="http://schemas.microsoft.com/office/drawing/2014/main" id="{AB5439EA-00D0-44BD-85A6-CE581C37DD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969985" y="190501"/>
          <a:ext cx="691845" cy="941942"/>
        </a:xfrm>
        <a:prstGeom prst="rect">
          <a:avLst/>
        </a:prstGeom>
      </xdr:spPr>
    </xdr:pic>
    <xdr:clientData/>
  </xdr:twoCellAnchor>
  <xdr:twoCellAnchor editAs="oneCell">
    <xdr:from>
      <xdr:col>27</xdr:col>
      <xdr:colOff>596746</xdr:colOff>
      <xdr:row>4</xdr:row>
      <xdr:rowOff>149337</xdr:rowOff>
    </xdr:from>
    <xdr:to>
      <xdr:col>28</xdr:col>
      <xdr:colOff>371590</xdr:colOff>
      <xdr:row>7</xdr:row>
      <xdr:rowOff>179941</xdr:rowOff>
    </xdr:to>
    <xdr:pic>
      <xdr:nvPicPr>
        <xdr:cNvPr id="15" name="Graphic 14" descr="Oyster With Pearl outline">
          <a:extLst>
            <a:ext uri="{FF2B5EF4-FFF2-40B4-BE49-F238E27FC236}">
              <a16:creationId xmlns:a16="http://schemas.microsoft.com/office/drawing/2014/main" id="{1A34A26D-8128-426B-BCA2-C4F62877219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713546" y="911337"/>
          <a:ext cx="384444" cy="602104"/>
        </a:xfrm>
        <a:prstGeom prst="rect">
          <a:avLst/>
        </a:prstGeom>
      </xdr:spPr>
    </xdr:pic>
    <xdr:clientData/>
  </xdr:twoCellAnchor>
  <xdr:twoCellAnchor>
    <xdr:from>
      <xdr:col>2</xdr:col>
      <xdr:colOff>0</xdr:colOff>
      <xdr:row>10</xdr:row>
      <xdr:rowOff>0</xdr:rowOff>
    </xdr:from>
    <xdr:to>
      <xdr:col>9</xdr:col>
      <xdr:colOff>304800</xdr:colOff>
      <xdr:row>24</xdr:row>
      <xdr:rowOff>76200</xdr:rowOff>
    </xdr:to>
    <xdr:graphicFrame macro="">
      <xdr:nvGraphicFramePr>
        <xdr:cNvPr id="18" name="Chart 17">
          <a:extLst>
            <a:ext uri="{FF2B5EF4-FFF2-40B4-BE49-F238E27FC236}">
              <a16:creationId xmlns:a16="http://schemas.microsoft.com/office/drawing/2014/main" id="{B9E80D6E-1A49-4824-A0AE-34184D2C6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428625</xdr:colOff>
      <xdr:row>9</xdr:row>
      <xdr:rowOff>95250</xdr:rowOff>
    </xdr:from>
    <xdr:to>
      <xdr:col>18</xdr:col>
      <xdr:colOff>962025</xdr:colOff>
      <xdr:row>23</xdr:row>
      <xdr:rowOff>171450</xdr:rowOff>
    </xdr:to>
    <xdr:graphicFrame macro="">
      <xdr:nvGraphicFramePr>
        <xdr:cNvPr id="19" name="Chart 18">
          <a:extLst>
            <a:ext uri="{FF2B5EF4-FFF2-40B4-BE49-F238E27FC236}">
              <a16:creationId xmlns:a16="http://schemas.microsoft.com/office/drawing/2014/main" id="{CCE34CA0-52CC-4552-96C2-3075B3C9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10</xdr:row>
      <xdr:rowOff>0</xdr:rowOff>
    </xdr:from>
    <xdr:to>
      <xdr:col>1</xdr:col>
      <xdr:colOff>125730</xdr:colOff>
      <xdr:row>17</xdr:row>
      <xdr:rowOff>144779</xdr:rowOff>
    </xdr:to>
    <mc:AlternateContent xmlns:mc="http://schemas.openxmlformats.org/markup-compatibility/2006" xmlns:a14="http://schemas.microsoft.com/office/drawing/2010/main">
      <mc:Choice Requires="a14">
        <xdr:graphicFrame macro="">
          <xdr:nvGraphicFramePr>
            <xdr:cNvPr id="20" name="Company 1">
              <a:extLst>
                <a:ext uri="{FF2B5EF4-FFF2-40B4-BE49-F238E27FC236}">
                  <a16:creationId xmlns:a16="http://schemas.microsoft.com/office/drawing/2014/main" id="{4FAFAAA2-92D9-4746-B109-B850A0F2EE73}"/>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0" y="1905000"/>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1</xdr:col>
      <xdr:colOff>125730</xdr:colOff>
      <xdr:row>31</xdr:row>
      <xdr:rowOff>97155</xdr:rowOff>
    </xdr:to>
    <mc:AlternateContent xmlns:mc="http://schemas.openxmlformats.org/markup-compatibility/2006" xmlns:a14="http://schemas.microsoft.com/office/drawing/2010/main">
      <mc:Choice Requires="a14">
        <xdr:graphicFrame macro="">
          <xdr:nvGraphicFramePr>
            <xdr:cNvPr id="21" name="FY 1">
              <a:extLst>
                <a:ext uri="{FF2B5EF4-FFF2-40B4-BE49-F238E27FC236}">
                  <a16:creationId xmlns:a16="http://schemas.microsoft.com/office/drawing/2014/main" id="{3B07992E-349A-45EE-BD06-EEE8DB7BDF37}"/>
                </a:ext>
              </a:extLst>
            </xdr:cNvPr>
            <xdr:cNvGraphicFramePr/>
          </xdr:nvGraphicFramePr>
          <xdr:xfrm>
            <a:off x="0" y="0"/>
            <a:ext cx="0" cy="0"/>
          </xdr:xfrm>
          <a:graphic>
            <a:graphicData uri="http://schemas.microsoft.com/office/drawing/2010/slicer">
              <sle:slicer xmlns:sle="http://schemas.microsoft.com/office/drawing/2010/slicer" name="FY 1"/>
            </a:graphicData>
          </a:graphic>
        </xdr:graphicFrame>
      </mc:Choice>
      <mc:Fallback xmlns="">
        <xdr:sp macro="" textlink="">
          <xdr:nvSpPr>
            <xdr:cNvPr id="0" name=""/>
            <xdr:cNvSpPr>
              <a:spLocks noTextEdit="1"/>
            </xdr:cNvSpPr>
          </xdr:nvSpPr>
          <xdr:spPr>
            <a:xfrm>
              <a:off x="0" y="342900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590550</xdr:colOff>
      <xdr:row>9</xdr:row>
      <xdr:rowOff>161925</xdr:rowOff>
    </xdr:from>
    <xdr:to>
      <xdr:col>27</xdr:col>
      <xdr:colOff>428625</xdr:colOff>
      <xdr:row>24</xdr:row>
      <xdr:rowOff>47625</xdr:rowOff>
    </xdr:to>
    <xdr:graphicFrame macro="">
      <xdr:nvGraphicFramePr>
        <xdr:cNvPr id="22" name="Chart 21">
          <a:extLst>
            <a:ext uri="{FF2B5EF4-FFF2-40B4-BE49-F238E27FC236}">
              <a16:creationId xmlns:a16="http://schemas.microsoft.com/office/drawing/2014/main" id="{AC924B22-2748-4B93-8A44-1414D597F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25</xdr:row>
      <xdr:rowOff>0</xdr:rowOff>
    </xdr:from>
    <xdr:to>
      <xdr:col>9</xdr:col>
      <xdr:colOff>333375</xdr:colOff>
      <xdr:row>39</xdr:row>
      <xdr:rowOff>76200</xdr:rowOff>
    </xdr:to>
    <xdr:graphicFrame macro="">
      <xdr:nvGraphicFramePr>
        <xdr:cNvPr id="23" name="Chart 22">
          <a:extLst>
            <a:ext uri="{FF2B5EF4-FFF2-40B4-BE49-F238E27FC236}">
              <a16:creationId xmlns:a16="http://schemas.microsoft.com/office/drawing/2014/main" id="{36FC9064-766A-4767-B723-D412AA59D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142875</xdr:colOff>
      <xdr:row>24</xdr:row>
      <xdr:rowOff>180975</xdr:rowOff>
    </xdr:from>
    <xdr:to>
      <xdr:col>17</xdr:col>
      <xdr:colOff>133350</xdr:colOff>
      <xdr:row>39</xdr:row>
      <xdr:rowOff>66675</xdr:rowOff>
    </xdr:to>
    <xdr:graphicFrame macro="">
      <xdr:nvGraphicFramePr>
        <xdr:cNvPr id="24" name="Chart 23">
          <a:extLst>
            <a:ext uri="{FF2B5EF4-FFF2-40B4-BE49-F238E27FC236}">
              <a16:creationId xmlns:a16="http://schemas.microsoft.com/office/drawing/2014/main" id="{2C09307B-962C-471B-84AB-A121E478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161925</xdr:colOff>
      <xdr:row>25</xdr:row>
      <xdr:rowOff>0</xdr:rowOff>
    </xdr:from>
    <xdr:to>
      <xdr:col>26</xdr:col>
      <xdr:colOff>266700</xdr:colOff>
      <xdr:row>39</xdr:row>
      <xdr:rowOff>76200</xdr:rowOff>
    </xdr:to>
    <xdr:graphicFrame macro="">
      <xdr:nvGraphicFramePr>
        <xdr:cNvPr id="25" name="Chart 24">
          <a:extLst>
            <a:ext uri="{FF2B5EF4-FFF2-40B4-BE49-F238E27FC236}">
              <a16:creationId xmlns:a16="http://schemas.microsoft.com/office/drawing/2014/main" id="{43F3A1CD-BDC0-40A3-B2F8-DA851276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266700</xdr:colOff>
      <xdr:row>40</xdr:row>
      <xdr:rowOff>19050</xdr:rowOff>
    </xdr:from>
    <xdr:to>
      <xdr:col>9</xdr:col>
      <xdr:colOff>104775</xdr:colOff>
      <xdr:row>54</xdr:row>
      <xdr:rowOff>95250</xdr:rowOff>
    </xdr:to>
    <xdr:graphicFrame macro="">
      <xdr:nvGraphicFramePr>
        <xdr:cNvPr id="26" name="Chart 25">
          <a:extLst>
            <a:ext uri="{FF2B5EF4-FFF2-40B4-BE49-F238E27FC236}">
              <a16:creationId xmlns:a16="http://schemas.microsoft.com/office/drawing/2014/main" id="{783035F3-6FD8-4693-950E-8102376F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D5E7B45E-4D8D-4025-B01D-0F070218DE89}"/>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0AE0677B-F961-4525-9CD3-0546D65F3957}"/>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E1ADB965-697E-4D99-BF82-BB3492EE3857}"/>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22BA09A7-8E41-4435-8DAA-F504C0DAE183}"/>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C6373EF1-9F89-4AB2-9801-33BA00141CE1}"/>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A3B16DAF-FCAB-490B-B24B-09C55A7A2233}"/>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B1B1BE1-2A29-4AE6-8D4C-FA36D1C79F5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0F8D3126-DA90-4EDF-90D1-68ED073BF1C6}"/>
            </a:ext>
          </a:extLst>
        </xdr:cNvPr>
        <xdr:cNvSpPr/>
      </xdr:nvSpPr>
      <xdr:spPr>
        <a:xfrm>
          <a:off x="129909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47625</xdr:colOff>
      <xdr:row>5</xdr:row>
      <xdr:rowOff>64770</xdr:rowOff>
    </xdr:from>
    <xdr:to>
      <xdr:col>22</xdr:col>
      <xdr:colOff>230717</xdr:colOff>
      <xdr:row>7</xdr:row>
      <xdr:rowOff>161926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544817DE-5452-4A3F-8FA9-EF1341A3C457}"/>
            </a:ext>
          </a:extLst>
        </xdr:cNvPr>
        <xdr:cNvSpPr/>
      </xdr:nvSpPr>
      <xdr:spPr>
        <a:xfrm>
          <a:off x="14716125" y="101727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809501</xdr:colOff>
      <xdr:row>6</xdr:row>
      <xdr:rowOff>72834</xdr:rowOff>
    </xdr:to>
    <xdr:pic>
      <xdr:nvPicPr>
        <xdr:cNvPr id="12" name="Graphic 11" descr="Charm outline">
          <a:extLst>
            <a:ext uri="{FF2B5EF4-FFF2-40B4-BE49-F238E27FC236}">
              <a16:creationId xmlns:a16="http://schemas.microsoft.com/office/drawing/2014/main" id="{20F35C4B-6457-4587-983F-C7D094BB06A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28551" cy="1035891"/>
        </a:xfrm>
        <a:prstGeom prst="rect">
          <a:avLst/>
        </a:prstGeom>
      </xdr:spPr>
    </xdr:pic>
    <xdr:clientData/>
  </xdr:twoCellAnchor>
  <xdr:twoCellAnchor editAs="oneCell">
    <xdr:from>
      <xdr:col>0</xdr:col>
      <xdr:colOff>642651</xdr:colOff>
      <xdr:row>4</xdr:row>
      <xdr:rowOff>11628</xdr:rowOff>
    </xdr:from>
    <xdr:to>
      <xdr:col>0</xdr:col>
      <xdr:colOff>1237782</xdr:colOff>
      <xdr:row>8</xdr:row>
      <xdr:rowOff>57531</xdr:rowOff>
    </xdr:to>
    <xdr:pic>
      <xdr:nvPicPr>
        <xdr:cNvPr id="13" name="Graphic 12" descr="Cosmetics outline">
          <a:extLst>
            <a:ext uri="{FF2B5EF4-FFF2-40B4-BE49-F238E27FC236}">
              <a16:creationId xmlns:a16="http://schemas.microsoft.com/office/drawing/2014/main" id="{039B717C-4DD2-4A10-B8FF-A8F06E596C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14181" cy="807903"/>
        </a:xfrm>
        <a:prstGeom prst="rect">
          <a:avLst/>
        </a:prstGeom>
      </xdr:spPr>
    </xdr:pic>
    <xdr:clientData/>
  </xdr:twoCellAnchor>
  <xdr:twoCellAnchor editAs="oneCell">
    <xdr:from>
      <xdr:col>26</xdr:col>
      <xdr:colOff>443735</xdr:colOff>
      <xdr:row>1</xdr:row>
      <xdr:rowOff>1</xdr:rowOff>
    </xdr:from>
    <xdr:to>
      <xdr:col>27</xdr:col>
      <xdr:colOff>506930</xdr:colOff>
      <xdr:row>5</xdr:row>
      <xdr:rowOff>179943</xdr:rowOff>
    </xdr:to>
    <xdr:pic>
      <xdr:nvPicPr>
        <xdr:cNvPr id="14" name="Graphic 13" descr="Perfume Bottle outline">
          <a:extLst>
            <a:ext uri="{FF2B5EF4-FFF2-40B4-BE49-F238E27FC236}">
              <a16:creationId xmlns:a16="http://schemas.microsoft.com/office/drawing/2014/main" id="{FABB6C8F-70F3-4300-A787-660B0D2283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72795" cy="941942"/>
        </a:xfrm>
        <a:prstGeom prst="rect">
          <a:avLst/>
        </a:prstGeom>
      </xdr:spPr>
    </xdr:pic>
    <xdr:clientData/>
  </xdr:twoCellAnchor>
  <xdr:twoCellAnchor editAs="oneCell">
    <xdr:from>
      <xdr:col>27</xdr:col>
      <xdr:colOff>596746</xdr:colOff>
      <xdr:row>4</xdr:row>
      <xdr:rowOff>149337</xdr:rowOff>
    </xdr:from>
    <xdr:to>
      <xdr:col>27</xdr:col>
      <xdr:colOff>962140</xdr:colOff>
      <xdr:row>7</xdr:row>
      <xdr:rowOff>179941</xdr:rowOff>
    </xdr:to>
    <xdr:pic>
      <xdr:nvPicPr>
        <xdr:cNvPr id="15" name="Graphic 14" descr="Oyster With Pearl outline">
          <a:extLst>
            <a:ext uri="{FF2B5EF4-FFF2-40B4-BE49-F238E27FC236}">
              <a16:creationId xmlns:a16="http://schemas.microsoft.com/office/drawing/2014/main" id="{CB7ACB80-1D40-4CB9-B27D-AF93745E2B8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4919" cy="602104"/>
        </a:xfrm>
        <a:prstGeom prst="rect">
          <a:avLst/>
        </a:prstGeom>
      </xdr:spPr>
    </xdr:pic>
    <xdr:clientData/>
  </xdr:twoCellAnchor>
  <xdr:twoCellAnchor>
    <xdr:from>
      <xdr:col>2</xdr:col>
      <xdr:colOff>76200</xdr:colOff>
      <xdr:row>9</xdr:row>
      <xdr:rowOff>180975</xdr:rowOff>
    </xdr:from>
    <xdr:to>
      <xdr:col>8</xdr:col>
      <xdr:colOff>504825</xdr:colOff>
      <xdr:row>24</xdr:row>
      <xdr:rowOff>66675</xdr:rowOff>
    </xdr:to>
    <xdr:graphicFrame macro="">
      <xdr:nvGraphicFramePr>
        <xdr:cNvPr id="25" name="Chart 24">
          <a:extLst>
            <a:ext uri="{FF2B5EF4-FFF2-40B4-BE49-F238E27FC236}">
              <a16:creationId xmlns:a16="http://schemas.microsoft.com/office/drawing/2014/main" id="{17EA01D7-D4C6-4F1E-9390-BBE96F642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295275</xdr:colOff>
      <xdr:row>10</xdr:row>
      <xdr:rowOff>19050</xdr:rowOff>
    </xdr:from>
    <xdr:to>
      <xdr:col>16</xdr:col>
      <xdr:colOff>685800</xdr:colOff>
      <xdr:row>24</xdr:row>
      <xdr:rowOff>95250</xdr:rowOff>
    </xdr:to>
    <xdr:graphicFrame macro="">
      <xdr:nvGraphicFramePr>
        <xdr:cNvPr id="26" name="Chart 25">
          <a:extLst>
            <a:ext uri="{FF2B5EF4-FFF2-40B4-BE49-F238E27FC236}">
              <a16:creationId xmlns:a16="http://schemas.microsoft.com/office/drawing/2014/main" id="{CC7148D0-5B96-4DF9-96D3-1D9542D5D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504825</xdr:colOff>
      <xdr:row>10</xdr:row>
      <xdr:rowOff>19050</xdr:rowOff>
    </xdr:from>
    <xdr:to>
      <xdr:col>24</xdr:col>
      <xdr:colOff>323850</xdr:colOff>
      <xdr:row>24</xdr:row>
      <xdr:rowOff>95250</xdr:rowOff>
    </xdr:to>
    <xdr:graphicFrame macro="">
      <xdr:nvGraphicFramePr>
        <xdr:cNvPr id="27" name="Chart 26">
          <a:extLst>
            <a:ext uri="{FF2B5EF4-FFF2-40B4-BE49-F238E27FC236}">
              <a16:creationId xmlns:a16="http://schemas.microsoft.com/office/drawing/2014/main" id="{36BB7913-7BCB-4CFE-B5FE-EB4A26ABB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47625</xdr:colOff>
      <xdr:row>25</xdr:row>
      <xdr:rowOff>9525</xdr:rowOff>
    </xdr:from>
    <xdr:to>
      <xdr:col>8</xdr:col>
      <xdr:colOff>476250</xdr:colOff>
      <xdr:row>39</xdr:row>
      <xdr:rowOff>85725</xdr:rowOff>
    </xdr:to>
    <xdr:graphicFrame macro="">
      <xdr:nvGraphicFramePr>
        <xdr:cNvPr id="28" name="Chart 27">
          <a:extLst>
            <a:ext uri="{FF2B5EF4-FFF2-40B4-BE49-F238E27FC236}">
              <a16:creationId xmlns:a16="http://schemas.microsoft.com/office/drawing/2014/main" id="{ED3F623B-41A6-4224-8FA4-4C702DB37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47625</xdr:colOff>
      <xdr:row>25</xdr:row>
      <xdr:rowOff>28575</xdr:rowOff>
    </xdr:from>
    <xdr:to>
      <xdr:col>16</xdr:col>
      <xdr:colOff>457200</xdr:colOff>
      <xdr:row>39</xdr:row>
      <xdr:rowOff>104775</xdr:rowOff>
    </xdr:to>
    <xdr:graphicFrame macro="">
      <xdr:nvGraphicFramePr>
        <xdr:cNvPr id="29" name="Chart 28">
          <a:extLst>
            <a:ext uri="{FF2B5EF4-FFF2-40B4-BE49-F238E27FC236}">
              <a16:creationId xmlns:a16="http://schemas.microsoft.com/office/drawing/2014/main" id="{CBA70D0C-3376-4D82-B8C9-1FC2A977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552450</xdr:colOff>
      <xdr:row>25</xdr:row>
      <xdr:rowOff>9524</xdr:rowOff>
    </xdr:from>
    <xdr:to>
      <xdr:col>24</xdr:col>
      <xdr:colOff>371475</xdr:colOff>
      <xdr:row>39</xdr:row>
      <xdr:rowOff>133349</xdr:rowOff>
    </xdr:to>
    <xdr:graphicFrame macro="">
      <xdr:nvGraphicFramePr>
        <xdr:cNvPr id="30" name="Chart 29">
          <a:extLst>
            <a:ext uri="{FF2B5EF4-FFF2-40B4-BE49-F238E27FC236}">
              <a16:creationId xmlns:a16="http://schemas.microsoft.com/office/drawing/2014/main" id="{C00AE557-B294-4C5A-9E28-AD91D7964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638175</xdr:colOff>
      <xdr:row>43</xdr:row>
      <xdr:rowOff>142875</xdr:rowOff>
    </xdr:from>
    <xdr:to>
      <xdr:col>8</xdr:col>
      <xdr:colOff>371475</xdr:colOff>
      <xdr:row>58</xdr:row>
      <xdr:rowOff>28575</xdr:rowOff>
    </xdr:to>
    <xdr:graphicFrame macro="">
      <xdr:nvGraphicFramePr>
        <xdr:cNvPr id="31" name="Chart 30">
          <a:extLst>
            <a:ext uri="{FF2B5EF4-FFF2-40B4-BE49-F238E27FC236}">
              <a16:creationId xmlns:a16="http://schemas.microsoft.com/office/drawing/2014/main" id="{0A4479F6-11E9-43AF-85DC-0C67D4EA4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xdr:col>
      <xdr:colOff>180975</xdr:colOff>
      <xdr:row>43</xdr:row>
      <xdr:rowOff>161925</xdr:rowOff>
    </xdr:from>
    <xdr:to>
      <xdr:col>15</xdr:col>
      <xdr:colOff>561975</xdr:colOff>
      <xdr:row>58</xdr:row>
      <xdr:rowOff>47625</xdr:rowOff>
    </xdr:to>
    <xdr:graphicFrame macro="">
      <xdr:nvGraphicFramePr>
        <xdr:cNvPr id="32" name="Chart 31">
          <a:extLst>
            <a:ext uri="{FF2B5EF4-FFF2-40B4-BE49-F238E27FC236}">
              <a16:creationId xmlns:a16="http://schemas.microsoft.com/office/drawing/2014/main" id="{F2845A80-FB65-48C2-A6ED-FC40DB29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47625</xdr:colOff>
      <xdr:row>23</xdr:row>
      <xdr:rowOff>66675</xdr:rowOff>
    </xdr:from>
    <xdr:to>
      <xdr:col>1</xdr:col>
      <xdr:colOff>600075</xdr:colOff>
      <xdr:row>36</xdr:row>
      <xdr:rowOff>114300</xdr:rowOff>
    </xdr:to>
    <mc:AlternateContent xmlns:mc="http://schemas.openxmlformats.org/markup-compatibility/2006" xmlns:a14="http://schemas.microsoft.com/office/drawing/2010/main">
      <mc:Choice Requires="a14">
        <xdr:graphicFrame macro="">
          <xdr:nvGraphicFramePr>
            <xdr:cNvPr id="33" name="FY 2">
              <a:extLst>
                <a:ext uri="{FF2B5EF4-FFF2-40B4-BE49-F238E27FC236}">
                  <a16:creationId xmlns:a16="http://schemas.microsoft.com/office/drawing/2014/main" id="{60395BEC-76FD-4B91-84F7-3D67F7A6EDE7}"/>
                </a:ext>
              </a:extLst>
            </xdr:cNvPr>
            <xdr:cNvGraphicFramePr/>
          </xdr:nvGraphicFramePr>
          <xdr:xfrm>
            <a:off x="0" y="0"/>
            <a:ext cx="0" cy="0"/>
          </xdr:xfrm>
          <a:graphic>
            <a:graphicData uri="http://schemas.microsoft.com/office/drawing/2010/slicer">
              <sle:slicer xmlns:sle="http://schemas.microsoft.com/office/drawing/2010/slicer" name="FY 2"/>
            </a:graphicData>
          </a:graphic>
        </xdr:graphicFrame>
      </mc:Choice>
      <mc:Fallback xmlns="">
        <xdr:sp macro="" textlink="">
          <xdr:nvSpPr>
            <xdr:cNvPr id="0" name=""/>
            <xdr:cNvSpPr>
              <a:spLocks noTextEdit="1"/>
            </xdr:cNvSpPr>
          </xdr:nvSpPr>
          <xdr:spPr>
            <a:xfrm>
              <a:off x="47625" y="4448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1</xdr:col>
      <xdr:colOff>552450</xdr:colOff>
      <xdr:row>23</xdr:row>
      <xdr:rowOff>0</xdr:rowOff>
    </xdr:to>
    <mc:AlternateContent xmlns:mc="http://schemas.openxmlformats.org/markup-compatibility/2006" xmlns:a14="http://schemas.microsoft.com/office/drawing/2010/main">
      <mc:Choice Requires="a14">
        <xdr:graphicFrame macro="">
          <xdr:nvGraphicFramePr>
            <xdr:cNvPr id="34" name="Company 2">
              <a:extLst>
                <a:ext uri="{FF2B5EF4-FFF2-40B4-BE49-F238E27FC236}">
                  <a16:creationId xmlns:a16="http://schemas.microsoft.com/office/drawing/2014/main" id="{90D45991-BE7D-4172-AD60-436310DE3F56}"/>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0"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94FB388E-2360-4DCF-93F6-72ACEE507E8A}"/>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2D40AB18-217A-45E2-9B25-4698BB1A086D}"/>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746B0BCB-8AA8-4D95-980E-1E01739ADBE2}"/>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DA88B16-945A-4128-B7EC-F220AAB9053D}"/>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037F9C90-1F1C-4DF6-ABDE-E73FDBE98F30}"/>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0F2B64BE-9CEC-4D87-AD6C-A6B7CA245F3A}"/>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43FFBDC-9FEC-4293-AC51-3E29ED3DF1F2}"/>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90C2307C-3683-457A-93A1-6666CD984CD9}"/>
            </a:ext>
          </a:extLst>
        </xdr:cNvPr>
        <xdr:cNvSpPr/>
      </xdr:nvSpPr>
      <xdr:spPr>
        <a:xfrm>
          <a:off x="13705287"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28575</xdr:colOff>
      <xdr:row>5</xdr:row>
      <xdr:rowOff>83820</xdr:rowOff>
    </xdr:from>
    <xdr:to>
      <xdr:col>22</xdr:col>
      <xdr:colOff>211667</xdr:colOff>
      <xdr:row>7</xdr:row>
      <xdr:rowOff>180976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D8D8CF1F-B958-4200-8D54-9682A31AD5D0}"/>
            </a:ext>
          </a:extLst>
        </xdr:cNvPr>
        <xdr:cNvSpPr/>
      </xdr:nvSpPr>
      <xdr:spPr>
        <a:xfrm>
          <a:off x="154114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822201</xdr:colOff>
      <xdr:row>6</xdr:row>
      <xdr:rowOff>72834</xdr:rowOff>
    </xdr:to>
    <xdr:pic>
      <xdr:nvPicPr>
        <xdr:cNvPr id="12" name="Graphic 11" descr="Charm outline">
          <a:extLst>
            <a:ext uri="{FF2B5EF4-FFF2-40B4-BE49-F238E27FC236}">
              <a16:creationId xmlns:a16="http://schemas.microsoft.com/office/drawing/2014/main" id="{93D88F95-69AE-4699-A4A5-7CF516C18B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41251" cy="1035891"/>
        </a:xfrm>
        <a:prstGeom prst="rect">
          <a:avLst/>
        </a:prstGeom>
      </xdr:spPr>
    </xdr:pic>
    <xdr:clientData/>
  </xdr:twoCellAnchor>
  <xdr:twoCellAnchor editAs="oneCell">
    <xdr:from>
      <xdr:col>0</xdr:col>
      <xdr:colOff>642651</xdr:colOff>
      <xdr:row>4</xdr:row>
      <xdr:rowOff>11628</xdr:rowOff>
    </xdr:from>
    <xdr:to>
      <xdr:col>0</xdr:col>
      <xdr:colOff>1250482</xdr:colOff>
      <xdr:row>8</xdr:row>
      <xdr:rowOff>57531</xdr:rowOff>
    </xdr:to>
    <xdr:pic>
      <xdr:nvPicPr>
        <xdr:cNvPr id="13" name="Graphic 12" descr="Cosmetics outline">
          <a:extLst>
            <a:ext uri="{FF2B5EF4-FFF2-40B4-BE49-F238E27FC236}">
              <a16:creationId xmlns:a16="http://schemas.microsoft.com/office/drawing/2014/main" id="{85904583-DBF4-4E51-B1C2-E8A5CE52AED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26881" cy="807903"/>
        </a:xfrm>
        <a:prstGeom prst="rect">
          <a:avLst/>
        </a:prstGeom>
      </xdr:spPr>
    </xdr:pic>
    <xdr:clientData/>
  </xdr:twoCellAnchor>
  <xdr:twoCellAnchor editAs="oneCell">
    <xdr:from>
      <xdr:col>26</xdr:col>
      <xdr:colOff>443735</xdr:colOff>
      <xdr:row>1</xdr:row>
      <xdr:rowOff>1</xdr:rowOff>
    </xdr:from>
    <xdr:to>
      <xdr:col>27</xdr:col>
      <xdr:colOff>519630</xdr:colOff>
      <xdr:row>5</xdr:row>
      <xdr:rowOff>179943</xdr:rowOff>
    </xdr:to>
    <xdr:pic>
      <xdr:nvPicPr>
        <xdr:cNvPr id="14" name="Graphic 13" descr="Perfume Bottle outline">
          <a:extLst>
            <a:ext uri="{FF2B5EF4-FFF2-40B4-BE49-F238E27FC236}">
              <a16:creationId xmlns:a16="http://schemas.microsoft.com/office/drawing/2014/main" id="{B8ABB26F-AEC8-4993-A541-9DB891D792E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85495" cy="941942"/>
        </a:xfrm>
        <a:prstGeom prst="rect">
          <a:avLst/>
        </a:prstGeom>
      </xdr:spPr>
    </xdr:pic>
    <xdr:clientData/>
  </xdr:twoCellAnchor>
  <xdr:twoCellAnchor editAs="oneCell">
    <xdr:from>
      <xdr:col>27</xdr:col>
      <xdr:colOff>596746</xdr:colOff>
      <xdr:row>4</xdr:row>
      <xdr:rowOff>149337</xdr:rowOff>
    </xdr:from>
    <xdr:to>
      <xdr:col>27</xdr:col>
      <xdr:colOff>965315</xdr:colOff>
      <xdr:row>7</xdr:row>
      <xdr:rowOff>179941</xdr:rowOff>
    </xdr:to>
    <xdr:pic>
      <xdr:nvPicPr>
        <xdr:cNvPr id="15" name="Graphic 14" descr="Oyster With Pearl outline">
          <a:extLst>
            <a:ext uri="{FF2B5EF4-FFF2-40B4-BE49-F238E27FC236}">
              <a16:creationId xmlns:a16="http://schemas.microsoft.com/office/drawing/2014/main" id="{E46B13CC-188F-4D06-B782-0B4B19A2AE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8094" cy="60210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C21A98F6-C906-4736-B207-98BF2094F05B}"/>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992437F5-0B32-40A9-A405-484975367B23}"/>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AC2D5528-862B-4C28-8185-EF63786F107F}"/>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392FD11F-5152-4C2E-905F-A94BA247F7C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66900BA9-209B-4F8E-9A11-5D927B9411D3}"/>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18763E16-ADC9-4CE3-B9F9-E01F214C1BAC}"/>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73F8F53F-B6BC-41D3-B6E4-96E6CF24CBE6}"/>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64770</xdr:rowOff>
    </xdr:from>
    <xdr:to>
      <xdr:col>20</xdr:col>
      <xdr:colOff>505754</xdr:colOff>
      <xdr:row>7</xdr:row>
      <xdr:rowOff>161926</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DBDE65B0-0784-4D57-BCC1-5E13CF285849}"/>
            </a:ext>
          </a:extLst>
        </xdr:cNvPr>
        <xdr:cNvSpPr/>
      </xdr:nvSpPr>
      <xdr:spPr>
        <a:xfrm>
          <a:off x="11266887"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600075</xdr:colOff>
      <xdr:row>5</xdr:row>
      <xdr:rowOff>74295</xdr:rowOff>
    </xdr:from>
    <xdr:to>
      <xdr:col>23</xdr:col>
      <xdr:colOff>202142</xdr:colOff>
      <xdr:row>7</xdr:row>
      <xdr:rowOff>171451</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5025C33F-CDA1-45C4-92BA-F59787054CE6}"/>
            </a:ext>
          </a:extLst>
        </xdr:cNvPr>
        <xdr:cNvSpPr/>
      </xdr:nvSpPr>
      <xdr:spPr>
        <a:xfrm>
          <a:off x="12792075"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571500</xdr:colOff>
      <xdr:row>11</xdr:row>
      <xdr:rowOff>47625</xdr:rowOff>
    </xdr:from>
    <xdr:to>
      <xdr:col>11</xdr:col>
      <xdr:colOff>590550</xdr:colOff>
      <xdr:row>18</xdr:row>
      <xdr:rowOff>161925</xdr:rowOff>
    </xdr:to>
    <xdr:sp macro="" textlink="">
      <xdr:nvSpPr>
        <xdr:cNvPr id="13" name="TextBox 12">
          <a:extLst>
            <a:ext uri="{FF2B5EF4-FFF2-40B4-BE49-F238E27FC236}">
              <a16:creationId xmlns:a16="http://schemas.microsoft.com/office/drawing/2014/main" id="{DA528C94-0505-4D21-9689-A98B310A006C}"/>
            </a:ext>
          </a:extLst>
        </xdr:cNvPr>
        <xdr:cNvSpPr txBox="1"/>
      </xdr:nvSpPr>
      <xdr:spPr>
        <a:xfrm>
          <a:off x="571500" y="2143125"/>
          <a:ext cx="67246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a:t>
          </a:r>
          <a:r>
            <a:rPr lang="en-US" sz="1100" baseline="0"/>
            <a:t> speaking, the gaming industry has clearly started to face problems, mostly from 2020 or 2021 onward. Some had seen a spike of success during COVID only to end up worse than before. Considering their products, it is not that suprising to see these results as people have complained about the quality of video games in the past 3-4 years, some people even saying that modern games and formerly AAA or big titles are as good as dead. TakeTwoInteractive has it the worst out of all, which is not surprising since they had less new releases. Electronic Arts does not have the best reputation, and Nintendo has a more niche market with more exclusive products. Ubisoft seems to hold out the best, but neither of the four companies are the safest.</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487680</xdr:colOff>
      <xdr:row>1</xdr:row>
      <xdr:rowOff>121921</xdr:rowOff>
    </xdr:from>
    <xdr:to>
      <xdr:col>14</xdr:col>
      <xdr:colOff>60960</xdr:colOff>
      <xdr:row>9</xdr:row>
      <xdr:rowOff>76200</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878538AA-DFBA-4BCF-98E9-FDD93C95038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622405" y="312421"/>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9</xdr:row>
      <xdr:rowOff>99060</xdr:rowOff>
    </xdr:from>
    <xdr:to>
      <xdr:col>14</xdr:col>
      <xdr:colOff>60960</xdr:colOff>
      <xdr:row>23</xdr:row>
      <xdr:rowOff>5715</xdr:rowOff>
    </xdr:to>
    <mc:AlternateContent xmlns:mc="http://schemas.openxmlformats.org/markup-compatibility/2006" xmlns:a14="http://schemas.microsoft.com/office/drawing/2010/main">
      <mc:Choice Requires="a14">
        <xdr:graphicFrame macro="">
          <xdr:nvGraphicFramePr>
            <xdr:cNvPr id="3" name="FY">
              <a:extLst>
                <a:ext uri="{FF2B5EF4-FFF2-40B4-BE49-F238E27FC236}">
                  <a16:creationId xmlns:a16="http://schemas.microsoft.com/office/drawing/2014/main" id="{8EE6E43F-5788-4382-9379-73E60A9F8F73}"/>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1622405" y="181356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20</xdr:row>
      <xdr:rowOff>60960</xdr:rowOff>
    </xdr:from>
    <xdr:to>
      <xdr:col>10</xdr:col>
      <xdr:colOff>350520</xdr:colOff>
      <xdr:row>34</xdr:row>
      <xdr:rowOff>41910</xdr:rowOff>
    </xdr:to>
    <xdr:graphicFrame macro="">
      <xdr:nvGraphicFramePr>
        <xdr:cNvPr id="4" name="Chart 3">
          <a:extLst>
            <a:ext uri="{FF2B5EF4-FFF2-40B4-BE49-F238E27FC236}">
              <a16:creationId xmlns:a16="http://schemas.microsoft.com/office/drawing/2014/main" id="{96724609-190E-4A8C-B141-9D80E1C31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61</xdr:row>
      <xdr:rowOff>22860</xdr:rowOff>
    </xdr:from>
    <xdr:to>
      <xdr:col>6</xdr:col>
      <xdr:colOff>83820</xdr:colOff>
      <xdr:row>67</xdr:row>
      <xdr:rowOff>0</xdr:rowOff>
    </xdr:to>
    <xdr:grpSp>
      <xdr:nvGrpSpPr>
        <xdr:cNvPr id="5" name="Group 4">
          <a:extLst>
            <a:ext uri="{FF2B5EF4-FFF2-40B4-BE49-F238E27FC236}">
              <a16:creationId xmlns:a16="http://schemas.microsoft.com/office/drawing/2014/main" id="{C4BEAD52-78B4-4517-A519-9C03F0A883EA}"/>
            </a:ext>
          </a:extLst>
        </xdr:cNvPr>
        <xdr:cNvGrpSpPr/>
      </xdr:nvGrpSpPr>
      <xdr:grpSpPr>
        <a:xfrm>
          <a:off x="5511165" y="11643360"/>
          <a:ext cx="1192530" cy="1120140"/>
          <a:chOff x="5349240" y="11163300"/>
          <a:chExt cx="1211580" cy="1074420"/>
        </a:xfrm>
        <a:noFill/>
      </xdr:grpSpPr>
      <xdr:graphicFrame macro="">
        <xdr:nvGraphicFramePr>
          <xdr:cNvPr id="6" name="Chart 5">
            <a:extLst>
              <a:ext uri="{FF2B5EF4-FFF2-40B4-BE49-F238E27FC236}">
                <a16:creationId xmlns:a16="http://schemas.microsoft.com/office/drawing/2014/main" id="{AA16BE81-AF59-4ADD-81B5-9DF858336CBA}"/>
              </a:ext>
            </a:extLst>
          </xdr:cNvPr>
          <xdr:cNvGraphicFramePr/>
        </xdr:nvGraphicFramePr>
        <xdr:xfrm>
          <a:off x="5349240" y="11163300"/>
          <a:ext cx="1211580" cy="1074420"/>
        </xdr:xfrm>
        <a:graphic>
          <a:graphicData uri="http://schemas.openxmlformats.org/drawingml/2006/chart">
            <c:chart xmlns:c="http://schemas.openxmlformats.org/drawingml/2006/chart" xmlns:r="http://schemas.openxmlformats.org/officeDocument/2006/relationships" r:id="rId2"/>
          </a:graphicData>
        </a:graphic>
      </xdr:graphicFrame>
      <xdr:sp macro="" textlink="$A$59">
        <xdr:nvSpPr>
          <xdr:cNvPr id="7" name="TextBox 6">
            <a:extLst>
              <a:ext uri="{FF2B5EF4-FFF2-40B4-BE49-F238E27FC236}">
                <a16:creationId xmlns:a16="http://schemas.microsoft.com/office/drawing/2014/main" id="{9A67E2F7-7C30-4E47-9D70-7735AAE5416D}"/>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2017</a:t>
            </a:fld>
            <a:endParaRPr lang="en-US" sz="900" b="1">
              <a:latin typeface="Times New Roman" panose="02020603050405020304" pitchFamily="18" charset="0"/>
              <a:cs typeface="Times New Roman" panose="02020603050405020304" pitchFamily="18" charset="0"/>
            </a:endParaRPr>
          </a:p>
        </xdr:txBody>
      </xdr:sp>
    </xdr:grpSp>
    <xdr:clientData/>
  </xdr:twoCellAnchor>
  <xdr:twoCellAnchor>
    <xdr:from>
      <xdr:col>5</xdr:col>
      <xdr:colOff>76200</xdr:colOff>
      <xdr:row>216</xdr:row>
      <xdr:rowOff>7620</xdr:rowOff>
    </xdr:from>
    <xdr:to>
      <xdr:col>10</xdr:col>
      <xdr:colOff>281940</xdr:colOff>
      <xdr:row>230</xdr:row>
      <xdr:rowOff>99060</xdr:rowOff>
    </xdr:to>
    <xdr:graphicFrame macro="">
      <xdr:nvGraphicFramePr>
        <xdr:cNvPr id="8" name="Chart 7">
          <a:extLst>
            <a:ext uri="{FF2B5EF4-FFF2-40B4-BE49-F238E27FC236}">
              <a16:creationId xmlns:a16="http://schemas.microsoft.com/office/drawing/2014/main" id="{FEEDBB5C-DA18-40F5-98EA-EBA2818DF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731520</xdr:colOff>
      <xdr:row>1</xdr:row>
      <xdr:rowOff>106680</xdr:rowOff>
    </xdr:from>
    <xdr:to>
      <xdr:col>8</xdr:col>
      <xdr:colOff>662940</xdr:colOff>
      <xdr:row>16</xdr:row>
      <xdr:rowOff>106680</xdr:rowOff>
    </xdr:to>
    <xdr:graphicFrame macro="">
      <xdr:nvGraphicFramePr>
        <xdr:cNvPr id="9" name="Chart 8">
          <a:extLst>
            <a:ext uri="{FF2B5EF4-FFF2-40B4-BE49-F238E27FC236}">
              <a16:creationId xmlns:a16="http://schemas.microsoft.com/office/drawing/2014/main" id="{21184E29-D785-4D93-A6D4-50F42EAF3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937260</xdr:colOff>
      <xdr:row>196</xdr:row>
      <xdr:rowOff>45720</xdr:rowOff>
    </xdr:from>
    <xdr:to>
      <xdr:col>12</xdr:col>
      <xdr:colOff>396240</xdr:colOff>
      <xdr:row>211</xdr:row>
      <xdr:rowOff>45720</xdr:rowOff>
    </xdr:to>
    <xdr:graphicFrame macro="">
      <xdr:nvGraphicFramePr>
        <xdr:cNvPr id="10" name="Chart 9">
          <a:extLst>
            <a:ext uri="{FF2B5EF4-FFF2-40B4-BE49-F238E27FC236}">
              <a16:creationId xmlns:a16="http://schemas.microsoft.com/office/drawing/2014/main" id="{A04BE52F-B929-4DEB-AA10-213ED6B30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731520</xdr:colOff>
      <xdr:row>180</xdr:row>
      <xdr:rowOff>102870</xdr:rowOff>
    </xdr:from>
    <xdr:to>
      <xdr:col>10</xdr:col>
      <xdr:colOff>350520</xdr:colOff>
      <xdr:row>195</xdr:row>
      <xdr:rowOff>102870</xdr:rowOff>
    </xdr:to>
    <xdr:graphicFrame macro="">
      <xdr:nvGraphicFramePr>
        <xdr:cNvPr id="11" name="Chart 10">
          <a:extLst>
            <a:ext uri="{FF2B5EF4-FFF2-40B4-BE49-F238E27FC236}">
              <a16:creationId xmlns:a16="http://schemas.microsoft.com/office/drawing/2014/main" id="{78BA4808-D1DC-4B8F-BD26-7CEB019F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121920</xdr:colOff>
      <xdr:row>70</xdr:row>
      <xdr:rowOff>110490</xdr:rowOff>
    </xdr:from>
    <xdr:to>
      <xdr:col>9</xdr:col>
      <xdr:colOff>601980</xdr:colOff>
      <xdr:row>85</xdr:row>
      <xdr:rowOff>110490</xdr:rowOff>
    </xdr:to>
    <xdr:graphicFrame macro="">
      <xdr:nvGraphicFramePr>
        <xdr:cNvPr id="12" name="Chart 11">
          <a:extLst>
            <a:ext uri="{FF2B5EF4-FFF2-40B4-BE49-F238E27FC236}">
              <a16:creationId xmlns:a16="http://schemas.microsoft.com/office/drawing/2014/main" id="{69FB5750-3ACF-4642-8698-8469D1AD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106680</xdr:colOff>
      <xdr:row>61</xdr:row>
      <xdr:rowOff>15240</xdr:rowOff>
    </xdr:from>
    <xdr:to>
      <xdr:col>7</xdr:col>
      <xdr:colOff>274320</xdr:colOff>
      <xdr:row>66</xdr:row>
      <xdr:rowOff>175260</xdr:rowOff>
    </xdr:to>
    <xdr:grpSp>
      <xdr:nvGrpSpPr>
        <xdr:cNvPr id="13" name="Group 12">
          <a:extLst>
            <a:ext uri="{FF2B5EF4-FFF2-40B4-BE49-F238E27FC236}">
              <a16:creationId xmlns:a16="http://schemas.microsoft.com/office/drawing/2014/main" id="{C166661A-F563-4144-BB2D-11528EA3EDE0}"/>
            </a:ext>
          </a:extLst>
        </xdr:cNvPr>
        <xdr:cNvGrpSpPr/>
      </xdr:nvGrpSpPr>
      <xdr:grpSpPr>
        <a:xfrm>
          <a:off x="6726555" y="11635740"/>
          <a:ext cx="1110615" cy="1112520"/>
          <a:chOff x="6134100" y="11170920"/>
          <a:chExt cx="1120140" cy="1074420"/>
        </a:xfrm>
      </xdr:grpSpPr>
      <xdr:graphicFrame macro="">
        <xdr:nvGraphicFramePr>
          <xdr:cNvPr id="14" name="Chart 13">
            <a:extLst>
              <a:ext uri="{FF2B5EF4-FFF2-40B4-BE49-F238E27FC236}">
                <a16:creationId xmlns:a16="http://schemas.microsoft.com/office/drawing/2014/main" id="{04D26CCF-96E6-44D1-AA5B-7221C85BBF7B}"/>
              </a:ext>
            </a:extLst>
          </xdr:cNvPr>
          <xdr:cNvGraphicFramePr>
            <a:graphicFrameLocks/>
          </xdr:cNvGraphicFramePr>
        </xdr:nvGraphicFramePr>
        <xdr:xfrm>
          <a:off x="6134100" y="11170920"/>
          <a:ext cx="1120140" cy="1074420"/>
        </xdr:xfrm>
        <a:graphic>
          <a:graphicData uri="http://schemas.openxmlformats.org/drawingml/2006/chart">
            <c:chart xmlns:c="http://schemas.openxmlformats.org/drawingml/2006/chart" xmlns:r="http://schemas.openxmlformats.org/officeDocument/2006/relationships" r:id="rId8"/>
          </a:graphicData>
        </a:graphic>
      </xdr:graphicFrame>
      <xdr:sp macro="" textlink="$A$60">
        <xdr:nvSpPr>
          <xdr:cNvPr id="15" name="TextBox 14">
            <a:extLst>
              <a:ext uri="{FF2B5EF4-FFF2-40B4-BE49-F238E27FC236}">
                <a16:creationId xmlns:a16="http://schemas.microsoft.com/office/drawing/2014/main" id="{A6BD8958-F6FE-4A26-BD0E-CC838D74557A}"/>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2018</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7</xdr:col>
      <xdr:colOff>327660</xdr:colOff>
      <xdr:row>61</xdr:row>
      <xdr:rowOff>7620</xdr:rowOff>
    </xdr:from>
    <xdr:to>
      <xdr:col>8</xdr:col>
      <xdr:colOff>426720</xdr:colOff>
      <xdr:row>66</xdr:row>
      <xdr:rowOff>167640</xdr:rowOff>
    </xdr:to>
    <xdr:grpSp>
      <xdr:nvGrpSpPr>
        <xdr:cNvPr id="16" name="Group 15">
          <a:extLst>
            <a:ext uri="{FF2B5EF4-FFF2-40B4-BE49-F238E27FC236}">
              <a16:creationId xmlns:a16="http://schemas.microsoft.com/office/drawing/2014/main" id="{469BA4D2-56B7-4764-B0C2-80AC0C72CC95}"/>
            </a:ext>
          </a:extLst>
        </xdr:cNvPr>
        <xdr:cNvGrpSpPr/>
      </xdr:nvGrpSpPr>
      <xdr:grpSpPr>
        <a:xfrm>
          <a:off x="7890510" y="11628120"/>
          <a:ext cx="1118235" cy="1112520"/>
          <a:chOff x="7353300" y="11155680"/>
          <a:chExt cx="1120140" cy="1074420"/>
        </a:xfrm>
      </xdr:grpSpPr>
      <xdr:graphicFrame macro="">
        <xdr:nvGraphicFramePr>
          <xdr:cNvPr id="17" name="Chart 16">
            <a:extLst>
              <a:ext uri="{FF2B5EF4-FFF2-40B4-BE49-F238E27FC236}">
                <a16:creationId xmlns:a16="http://schemas.microsoft.com/office/drawing/2014/main" id="{7EBB2E00-E10E-4C14-BF3C-536C96D3A72A}"/>
              </a:ext>
            </a:extLst>
          </xdr:cNvPr>
          <xdr:cNvGraphicFramePr>
            <a:graphicFrameLocks/>
          </xdr:cNvGraphicFramePr>
        </xdr:nvGraphicFramePr>
        <xdr:xfrm>
          <a:off x="7353300" y="11155680"/>
          <a:ext cx="1120140" cy="1074420"/>
        </xdr:xfrm>
        <a:graphic>
          <a:graphicData uri="http://schemas.openxmlformats.org/drawingml/2006/chart">
            <c:chart xmlns:c="http://schemas.openxmlformats.org/drawingml/2006/chart" xmlns:r="http://schemas.openxmlformats.org/officeDocument/2006/relationships" r:id="rId9"/>
          </a:graphicData>
        </a:graphic>
      </xdr:graphicFrame>
      <xdr:sp macro="" textlink="$A$61">
        <xdr:nvSpPr>
          <xdr:cNvPr id="18" name="TextBox 17">
            <a:extLst>
              <a:ext uri="{FF2B5EF4-FFF2-40B4-BE49-F238E27FC236}">
                <a16:creationId xmlns:a16="http://schemas.microsoft.com/office/drawing/2014/main" id="{2E41CDEA-8FAB-459B-A500-067C1EC86165}"/>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2019</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8</xdr:col>
      <xdr:colOff>426720</xdr:colOff>
      <xdr:row>61</xdr:row>
      <xdr:rowOff>7620</xdr:rowOff>
    </xdr:from>
    <xdr:to>
      <xdr:col>9</xdr:col>
      <xdr:colOff>556260</xdr:colOff>
      <xdr:row>66</xdr:row>
      <xdr:rowOff>167640</xdr:rowOff>
    </xdr:to>
    <xdr:grpSp>
      <xdr:nvGrpSpPr>
        <xdr:cNvPr id="19" name="Group 18">
          <a:extLst>
            <a:ext uri="{FF2B5EF4-FFF2-40B4-BE49-F238E27FC236}">
              <a16:creationId xmlns:a16="http://schemas.microsoft.com/office/drawing/2014/main" id="{5E4416E1-226A-44F1-8BA5-0ACD2A3BC6F7}"/>
            </a:ext>
          </a:extLst>
        </xdr:cNvPr>
        <xdr:cNvGrpSpPr/>
      </xdr:nvGrpSpPr>
      <xdr:grpSpPr>
        <a:xfrm>
          <a:off x="9008745" y="11628120"/>
          <a:ext cx="1139190" cy="1112520"/>
          <a:chOff x="7764780" y="11163300"/>
          <a:chExt cx="1120140" cy="1074420"/>
        </a:xfrm>
      </xdr:grpSpPr>
      <xdr:graphicFrame macro="">
        <xdr:nvGraphicFramePr>
          <xdr:cNvPr id="20" name="Chart 19">
            <a:extLst>
              <a:ext uri="{FF2B5EF4-FFF2-40B4-BE49-F238E27FC236}">
                <a16:creationId xmlns:a16="http://schemas.microsoft.com/office/drawing/2014/main" id="{8D183A92-11E5-4F8C-A79D-393A10D0A7B9}"/>
              </a:ext>
            </a:extLst>
          </xdr:cNvPr>
          <xdr:cNvGraphicFramePr>
            <a:graphicFrameLocks/>
          </xdr:cNvGraphicFramePr>
        </xdr:nvGraphicFramePr>
        <xdr:xfrm>
          <a:off x="7764780" y="11163300"/>
          <a:ext cx="1120140" cy="1074420"/>
        </xdr:xfrm>
        <a:graphic>
          <a:graphicData uri="http://schemas.openxmlformats.org/drawingml/2006/chart">
            <c:chart xmlns:c="http://schemas.openxmlformats.org/drawingml/2006/chart" xmlns:r="http://schemas.openxmlformats.org/officeDocument/2006/relationships" r:id="rId10"/>
          </a:graphicData>
        </a:graphic>
      </xdr:graphicFrame>
      <xdr:sp macro="" textlink="$A$62">
        <xdr:nvSpPr>
          <xdr:cNvPr id="21" name="TextBox 20">
            <a:extLst>
              <a:ext uri="{FF2B5EF4-FFF2-40B4-BE49-F238E27FC236}">
                <a16:creationId xmlns:a16="http://schemas.microsoft.com/office/drawing/2014/main" id="{C292D3B1-8935-4B19-AD59-D8A80E86E4B3}"/>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2020</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9</xdr:col>
      <xdr:colOff>586740</xdr:colOff>
      <xdr:row>61</xdr:row>
      <xdr:rowOff>38100</xdr:rowOff>
    </xdr:from>
    <xdr:to>
      <xdr:col>11</xdr:col>
      <xdr:colOff>167640</xdr:colOff>
      <xdr:row>67</xdr:row>
      <xdr:rowOff>15240</xdr:rowOff>
    </xdr:to>
    <xdr:grpSp>
      <xdr:nvGrpSpPr>
        <xdr:cNvPr id="22" name="Group 21">
          <a:extLst>
            <a:ext uri="{FF2B5EF4-FFF2-40B4-BE49-F238E27FC236}">
              <a16:creationId xmlns:a16="http://schemas.microsoft.com/office/drawing/2014/main" id="{30F33848-C670-4A43-98F2-F4D8FFD33576}"/>
            </a:ext>
          </a:extLst>
        </xdr:cNvPr>
        <xdr:cNvGrpSpPr/>
      </xdr:nvGrpSpPr>
      <xdr:grpSpPr>
        <a:xfrm>
          <a:off x="10178415" y="11658600"/>
          <a:ext cx="1123950" cy="1120140"/>
          <a:chOff x="8915400" y="11193780"/>
          <a:chExt cx="1120140" cy="1074420"/>
        </a:xfrm>
      </xdr:grpSpPr>
      <xdr:graphicFrame macro="">
        <xdr:nvGraphicFramePr>
          <xdr:cNvPr id="23" name="Chart 22">
            <a:extLst>
              <a:ext uri="{FF2B5EF4-FFF2-40B4-BE49-F238E27FC236}">
                <a16:creationId xmlns:a16="http://schemas.microsoft.com/office/drawing/2014/main" id="{27B0DF9C-CDFA-423A-9FF0-CDDD1AFF2217}"/>
              </a:ext>
            </a:extLst>
          </xdr:cNvPr>
          <xdr:cNvGraphicFramePr>
            <a:graphicFrameLocks/>
          </xdr:cNvGraphicFramePr>
        </xdr:nvGraphicFramePr>
        <xdr:xfrm>
          <a:off x="8915400" y="11193780"/>
          <a:ext cx="112014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A$63">
        <xdr:nvSpPr>
          <xdr:cNvPr id="24" name="TextBox 23">
            <a:extLst>
              <a:ext uri="{FF2B5EF4-FFF2-40B4-BE49-F238E27FC236}">
                <a16:creationId xmlns:a16="http://schemas.microsoft.com/office/drawing/2014/main" id="{E36BE7EC-25C9-4A6E-842F-2F927C3E4C2F}"/>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2021</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11</xdr:col>
      <xdr:colOff>213360</xdr:colOff>
      <xdr:row>61</xdr:row>
      <xdr:rowOff>7620</xdr:rowOff>
    </xdr:from>
    <xdr:to>
      <xdr:col>13</xdr:col>
      <xdr:colOff>114300</xdr:colOff>
      <xdr:row>66</xdr:row>
      <xdr:rowOff>167640</xdr:rowOff>
    </xdr:to>
    <xdr:grpSp>
      <xdr:nvGrpSpPr>
        <xdr:cNvPr id="25" name="Group 24">
          <a:extLst>
            <a:ext uri="{FF2B5EF4-FFF2-40B4-BE49-F238E27FC236}">
              <a16:creationId xmlns:a16="http://schemas.microsoft.com/office/drawing/2014/main" id="{4ACF09B2-0C32-4158-9814-CAC563139151}"/>
            </a:ext>
          </a:extLst>
        </xdr:cNvPr>
        <xdr:cNvGrpSpPr/>
      </xdr:nvGrpSpPr>
      <xdr:grpSpPr>
        <a:xfrm>
          <a:off x="11348085" y="11628120"/>
          <a:ext cx="1120140" cy="1112520"/>
          <a:chOff x="10081260" y="11163300"/>
          <a:chExt cx="1120140" cy="1074420"/>
        </a:xfrm>
      </xdr:grpSpPr>
      <xdr:graphicFrame macro="">
        <xdr:nvGraphicFramePr>
          <xdr:cNvPr id="26" name="Chart 25">
            <a:extLst>
              <a:ext uri="{FF2B5EF4-FFF2-40B4-BE49-F238E27FC236}">
                <a16:creationId xmlns:a16="http://schemas.microsoft.com/office/drawing/2014/main" id="{AF3D0A36-96A2-4BC7-8279-65DCA918F4BA}"/>
              </a:ext>
            </a:extLst>
          </xdr:cNvPr>
          <xdr:cNvGraphicFramePr>
            <a:graphicFrameLocks/>
          </xdr:cNvGraphicFramePr>
        </xdr:nvGraphicFramePr>
        <xdr:xfrm>
          <a:off x="10081260" y="11163300"/>
          <a:ext cx="1120140" cy="1074420"/>
        </xdr:xfrm>
        <a:graphic>
          <a:graphicData uri="http://schemas.openxmlformats.org/drawingml/2006/chart">
            <c:chart xmlns:c="http://schemas.openxmlformats.org/drawingml/2006/chart" xmlns:r="http://schemas.openxmlformats.org/officeDocument/2006/relationships" r:id="rId12"/>
          </a:graphicData>
        </a:graphic>
      </xdr:graphicFrame>
      <xdr:sp macro="" textlink="$A$64">
        <xdr:nvSpPr>
          <xdr:cNvPr id="27" name="TextBox 26">
            <a:extLst>
              <a:ext uri="{FF2B5EF4-FFF2-40B4-BE49-F238E27FC236}">
                <a16:creationId xmlns:a16="http://schemas.microsoft.com/office/drawing/2014/main" id="{F48879E6-B37D-419B-B2D8-52ED919088C1}"/>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2022</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13</xdr:col>
      <xdr:colOff>76200</xdr:colOff>
      <xdr:row>61</xdr:row>
      <xdr:rowOff>38100</xdr:rowOff>
    </xdr:from>
    <xdr:to>
      <xdr:col>14</xdr:col>
      <xdr:colOff>586740</xdr:colOff>
      <xdr:row>67</xdr:row>
      <xdr:rowOff>15240</xdr:rowOff>
    </xdr:to>
    <xdr:grpSp>
      <xdr:nvGrpSpPr>
        <xdr:cNvPr id="28" name="Group 27">
          <a:extLst>
            <a:ext uri="{FF2B5EF4-FFF2-40B4-BE49-F238E27FC236}">
              <a16:creationId xmlns:a16="http://schemas.microsoft.com/office/drawing/2014/main" id="{BC31BEA8-536E-4B9A-ABDF-DAE0F1672DDB}"/>
            </a:ext>
          </a:extLst>
        </xdr:cNvPr>
        <xdr:cNvGrpSpPr/>
      </xdr:nvGrpSpPr>
      <xdr:grpSpPr>
        <a:xfrm>
          <a:off x="12430125" y="11658600"/>
          <a:ext cx="1120140" cy="1120140"/>
          <a:chOff x="11163300" y="11193780"/>
          <a:chExt cx="1120140" cy="1074420"/>
        </a:xfrm>
      </xdr:grpSpPr>
      <xdr:graphicFrame macro="">
        <xdr:nvGraphicFramePr>
          <xdr:cNvPr id="29" name="Chart 28">
            <a:extLst>
              <a:ext uri="{FF2B5EF4-FFF2-40B4-BE49-F238E27FC236}">
                <a16:creationId xmlns:a16="http://schemas.microsoft.com/office/drawing/2014/main" id="{98D6DF9E-6E15-47A1-A2C5-F93B32F60B59}"/>
              </a:ext>
            </a:extLst>
          </xdr:cNvPr>
          <xdr:cNvGraphicFramePr>
            <a:graphicFrameLocks/>
          </xdr:cNvGraphicFramePr>
        </xdr:nvGraphicFramePr>
        <xdr:xfrm>
          <a:off x="11163300" y="11193780"/>
          <a:ext cx="112014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65">
        <xdr:nvSpPr>
          <xdr:cNvPr id="30" name="TextBox 29">
            <a:extLst>
              <a:ext uri="{FF2B5EF4-FFF2-40B4-BE49-F238E27FC236}">
                <a16:creationId xmlns:a16="http://schemas.microsoft.com/office/drawing/2014/main" id="{BD652593-4A74-4840-B5A4-F3E578762B3D}"/>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2023</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4</xdr:col>
      <xdr:colOff>556260</xdr:colOff>
      <xdr:row>38</xdr:row>
      <xdr:rowOff>45720</xdr:rowOff>
    </xdr:from>
    <xdr:to>
      <xdr:col>10</xdr:col>
      <xdr:colOff>175260</xdr:colOff>
      <xdr:row>53</xdr:row>
      <xdr:rowOff>45720</xdr:rowOff>
    </xdr:to>
    <xdr:graphicFrame macro="">
      <xdr:nvGraphicFramePr>
        <xdr:cNvPr id="31" name="Chart 30">
          <a:extLst>
            <a:ext uri="{FF2B5EF4-FFF2-40B4-BE49-F238E27FC236}">
              <a16:creationId xmlns:a16="http://schemas.microsoft.com/office/drawing/2014/main" id="{A401E66B-42D5-4551-9247-154F68D4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259080</xdr:colOff>
      <xdr:row>84</xdr:row>
      <xdr:rowOff>167640</xdr:rowOff>
    </xdr:from>
    <xdr:to>
      <xdr:col>18</xdr:col>
      <xdr:colOff>563880</xdr:colOff>
      <xdr:row>99</xdr:row>
      <xdr:rowOff>167640</xdr:rowOff>
    </xdr:to>
    <xdr:graphicFrame macro="">
      <xdr:nvGraphicFramePr>
        <xdr:cNvPr id="32" name="Chart 31">
          <a:extLst>
            <a:ext uri="{FF2B5EF4-FFF2-40B4-BE49-F238E27FC236}">
              <a16:creationId xmlns:a16="http://schemas.microsoft.com/office/drawing/2014/main" id="{B051F20E-5292-42FB-A3B8-384B17D8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228600</xdr:colOff>
      <xdr:row>100</xdr:row>
      <xdr:rowOff>57150</xdr:rowOff>
    </xdr:from>
    <xdr:to>
      <xdr:col>18</xdr:col>
      <xdr:colOff>533400</xdr:colOff>
      <xdr:row>115</xdr:row>
      <xdr:rowOff>57150</xdr:rowOff>
    </xdr:to>
    <xdr:graphicFrame macro="">
      <xdr:nvGraphicFramePr>
        <xdr:cNvPr id="33" name="Chart 32">
          <a:extLst>
            <a:ext uri="{FF2B5EF4-FFF2-40B4-BE49-F238E27FC236}">
              <a16:creationId xmlns:a16="http://schemas.microsoft.com/office/drawing/2014/main" id="{17B847F2-BD21-437C-B332-B32E8B3D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220980</xdr:colOff>
      <xdr:row>116</xdr:row>
      <xdr:rowOff>148590</xdr:rowOff>
    </xdr:from>
    <xdr:to>
      <xdr:col>19</xdr:col>
      <xdr:colOff>0</xdr:colOff>
      <xdr:row>131</xdr:row>
      <xdr:rowOff>148590</xdr:rowOff>
    </xdr:to>
    <xdr:graphicFrame macro="">
      <xdr:nvGraphicFramePr>
        <xdr:cNvPr id="34" name="Chart 33">
          <a:extLst>
            <a:ext uri="{FF2B5EF4-FFF2-40B4-BE49-F238E27FC236}">
              <a16:creationId xmlns:a16="http://schemas.microsoft.com/office/drawing/2014/main" id="{A51B83F8-9904-4378-B4F3-B23BAB90C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169334</xdr:colOff>
      <xdr:row>133</xdr:row>
      <xdr:rowOff>4233</xdr:rowOff>
    </xdr:from>
    <xdr:to>
      <xdr:col>19</xdr:col>
      <xdr:colOff>84666</xdr:colOff>
      <xdr:row>147</xdr:row>
      <xdr:rowOff>139700</xdr:rowOff>
    </xdr:to>
    <xdr:graphicFrame macro="">
      <xdr:nvGraphicFramePr>
        <xdr:cNvPr id="35" name="Chart 34">
          <a:extLst>
            <a:ext uri="{FF2B5EF4-FFF2-40B4-BE49-F238E27FC236}">
              <a16:creationId xmlns:a16="http://schemas.microsoft.com/office/drawing/2014/main" id="{99B4DEFA-DE52-4450-94CC-8FCC2A61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59267</xdr:colOff>
      <xdr:row>148</xdr:row>
      <xdr:rowOff>127000</xdr:rowOff>
    </xdr:from>
    <xdr:to>
      <xdr:col>9</xdr:col>
      <xdr:colOff>414867</xdr:colOff>
      <xdr:row>163</xdr:row>
      <xdr:rowOff>76200</xdr:rowOff>
    </xdr:to>
    <xdr:graphicFrame macro="">
      <xdr:nvGraphicFramePr>
        <xdr:cNvPr id="36" name="Chart 35">
          <a:extLst>
            <a:ext uri="{FF2B5EF4-FFF2-40B4-BE49-F238E27FC236}">
              <a16:creationId xmlns:a16="http://schemas.microsoft.com/office/drawing/2014/main" id="{E2D442C8-ED6E-471F-8930-DFA46977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16934</xdr:colOff>
      <xdr:row>163</xdr:row>
      <xdr:rowOff>152399</xdr:rowOff>
    </xdr:from>
    <xdr:to>
      <xdr:col>9</xdr:col>
      <xdr:colOff>372534</xdr:colOff>
      <xdr:row>178</xdr:row>
      <xdr:rowOff>101599</xdr:rowOff>
    </xdr:to>
    <xdr:graphicFrame macro="">
      <xdr:nvGraphicFramePr>
        <xdr:cNvPr id="37" name="Chart 36">
          <a:extLst>
            <a:ext uri="{FF2B5EF4-FFF2-40B4-BE49-F238E27FC236}">
              <a16:creationId xmlns:a16="http://schemas.microsoft.com/office/drawing/2014/main" id="{8A125B33-1847-4035-8B0B-4CFF35B0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123824</xdr:colOff>
      <xdr:row>231</xdr:row>
      <xdr:rowOff>4762</xdr:rowOff>
    </xdr:from>
    <xdr:to>
      <xdr:col>10</xdr:col>
      <xdr:colOff>447674</xdr:colOff>
      <xdr:row>245</xdr:row>
      <xdr:rowOff>80962</xdr:rowOff>
    </xdr:to>
    <xdr:graphicFrame macro="">
      <xdr:nvGraphicFramePr>
        <xdr:cNvPr id="38" name="Chart 37">
          <a:extLst>
            <a:ext uri="{FF2B5EF4-FFF2-40B4-BE49-F238E27FC236}">
              <a16:creationId xmlns:a16="http://schemas.microsoft.com/office/drawing/2014/main" id="{58C081A3-B4A8-4FFB-BB89-C646D764F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57149</xdr:colOff>
      <xdr:row>246</xdr:row>
      <xdr:rowOff>4762</xdr:rowOff>
    </xdr:from>
    <xdr:to>
      <xdr:col>10</xdr:col>
      <xdr:colOff>457199</xdr:colOff>
      <xdr:row>260</xdr:row>
      <xdr:rowOff>80962</xdr:rowOff>
    </xdr:to>
    <xdr:graphicFrame macro="">
      <xdr:nvGraphicFramePr>
        <xdr:cNvPr id="39" name="Chart 38">
          <a:extLst>
            <a:ext uri="{FF2B5EF4-FFF2-40B4-BE49-F238E27FC236}">
              <a16:creationId xmlns:a16="http://schemas.microsoft.com/office/drawing/2014/main" id="{53A2C4A6-EF87-4EDC-BE54-86541C377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523875</xdr:colOff>
      <xdr:row>260</xdr:row>
      <xdr:rowOff>185737</xdr:rowOff>
    </xdr:from>
    <xdr:to>
      <xdr:col>11</xdr:col>
      <xdr:colOff>114300</xdr:colOff>
      <xdr:row>275</xdr:row>
      <xdr:rowOff>71437</xdr:rowOff>
    </xdr:to>
    <xdr:graphicFrame macro="">
      <xdr:nvGraphicFramePr>
        <xdr:cNvPr id="40" name="Chart 39">
          <a:extLst>
            <a:ext uri="{FF2B5EF4-FFF2-40B4-BE49-F238E27FC236}">
              <a16:creationId xmlns:a16="http://schemas.microsoft.com/office/drawing/2014/main" id="{E11BB365-2D5E-43E9-BDF7-E1E4EBEAB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190500</xdr:colOff>
      <xdr:row>276</xdr:row>
      <xdr:rowOff>23812</xdr:rowOff>
    </xdr:from>
    <xdr:to>
      <xdr:col>11</xdr:col>
      <xdr:colOff>247650</xdr:colOff>
      <xdr:row>290</xdr:row>
      <xdr:rowOff>100012</xdr:rowOff>
    </xdr:to>
    <xdr:graphicFrame macro="">
      <xdr:nvGraphicFramePr>
        <xdr:cNvPr id="41" name="Chart 40">
          <a:extLst>
            <a:ext uri="{FF2B5EF4-FFF2-40B4-BE49-F238E27FC236}">
              <a16:creationId xmlns:a16="http://schemas.microsoft.com/office/drawing/2014/main" id="{361240FB-F0ED-4D5E-AA3B-28DDCF9E5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514350</xdr:colOff>
      <xdr:row>290</xdr:row>
      <xdr:rowOff>185737</xdr:rowOff>
    </xdr:from>
    <xdr:to>
      <xdr:col>11</xdr:col>
      <xdr:colOff>85725</xdr:colOff>
      <xdr:row>305</xdr:row>
      <xdr:rowOff>71437</xdr:rowOff>
    </xdr:to>
    <xdr:graphicFrame macro="">
      <xdr:nvGraphicFramePr>
        <xdr:cNvPr id="42" name="Chart 41">
          <a:extLst>
            <a:ext uri="{FF2B5EF4-FFF2-40B4-BE49-F238E27FC236}">
              <a16:creationId xmlns:a16="http://schemas.microsoft.com/office/drawing/2014/main" id="{890F5AD1-4CB3-43DD-9F6A-5CC37E3C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600075</xdr:colOff>
      <xdr:row>305</xdr:row>
      <xdr:rowOff>176212</xdr:rowOff>
    </xdr:from>
    <xdr:to>
      <xdr:col>10</xdr:col>
      <xdr:colOff>590550</xdr:colOff>
      <xdr:row>320</xdr:row>
      <xdr:rowOff>61912</xdr:rowOff>
    </xdr:to>
    <xdr:graphicFrame macro="">
      <xdr:nvGraphicFramePr>
        <xdr:cNvPr id="43" name="Chart 42">
          <a:extLst>
            <a:ext uri="{FF2B5EF4-FFF2-40B4-BE49-F238E27FC236}">
              <a16:creationId xmlns:a16="http://schemas.microsoft.com/office/drawing/2014/main" id="{61006B84-9B5A-4A7F-BB8E-E36A0C2E7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561975</xdr:colOff>
      <xdr:row>320</xdr:row>
      <xdr:rowOff>185737</xdr:rowOff>
    </xdr:from>
    <xdr:to>
      <xdr:col>10</xdr:col>
      <xdr:colOff>552450</xdr:colOff>
      <xdr:row>335</xdr:row>
      <xdr:rowOff>71437</xdr:rowOff>
    </xdr:to>
    <xdr:graphicFrame macro="">
      <xdr:nvGraphicFramePr>
        <xdr:cNvPr id="44" name="Chart 43">
          <a:extLst>
            <a:ext uri="{FF2B5EF4-FFF2-40B4-BE49-F238E27FC236}">
              <a16:creationId xmlns:a16="http://schemas.microsoft.com/office/drawing/2014/main" id="{59CA6C47-F9CA-458C-82F7-0404ECD49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609600</xdr:colOff>
      <xdr:row>336</xdr:row>
      <xdr:rowOff>71437</xdr:rowOff>
    </xdr:from>
    <xdr:to>
      <xdr:col>10</xdr:col>
      <xdr:colOff>600075</xdr:colOff>
      <xdr:row>350</xdr:row>
      <xdr:rowOff>147637</xdr:rowOff>
    </xdr:to>
    <xdr:graphicFrame macro="">
      <xdr:nvGraphicFramePr>
        <xdr:cNvPr id="45" name="Chart 44">
          <a:extLst>
            <a:ext uri="{FF2B5EF4-FFF2-40B4-BE49-F238E27FC236}">
              <a16:creationId xmlns:a16="http://schemas.microsoft.com/office/drawing/2014/main" id="{EDE66D58-2BE4-4423-BCFC-0BD3C3D1F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619125</xdr:colOff>
      <xdr:row>352</xdr:row>
      <xdr:rowOff>14287</xdr:rowOff>
    </xdr:from>
    <xdr:to>
      <xdr:col>10</xdr:col>
      <xdr:colOff>609600</xdr:colOff>
      <xdr:row>366</xdr:row>
      <xdr:rowOff>90487</xdr:rowOff>
    </xdr:to>
    <xdr:graphicFrame macro="">
      <xdr:nvGraphicFramePr>
        <xdr:cNvPr id="46" name="Chart 45">
          <a:extLst>
            <a:ext uri="{FF2B5EF4-FFF2-40B4-BE49-F238E27FC236}">
              <a16:creationId xmlns:a16="http://schemas.microsoft.com/office/drawing/2014/main" id="{2CBF9365-58BD-4C81-A420-7D19E43C6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xdr:col>
      <xdr:colOff>571500</xdr:colOff>
      <xdr:row>367</xdr:row>
      <xdr:rowOff>42862</xdr:rowOff>
    </xdr:from>
    <xdr:to>
      <xdr:col>10</xdr:col>
      <xdr:colOff>561975</xdr:colOff>
      <xdr:row>381</xdr:row>
      <xdr:rowOff>119062</xdr:rowOff>
    </xdr:to>
    <xdr:graphicFrame macro="">
      <xdr:nvGraphicFramePr>
        <xdr:cNvPr id="47" name="Chart 46">
          <a:extLst>
            <a:ext uri="{FF2B5EF4-FFF2-40B4-BE49-F238E27FC236}">
              <a16:creationId xmlns:a16="http://schemas.microsoft.com/office/drawing/2014/main" id="{A4023EF1-F2FC-4A23-AC5A-C568868A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581025</xdr:colOff>
      <xdr:row>382</xdr:row>
      <xdr:rowOff>23812</xdr:rowOff>
    </xdr:from>
    <xdr:to>
      <xdr:col>10</xdr:col>
      <xdr:colOff>571500</xdr:colOff>
      <xdr:row>396</xdr:row>
      <xdr:rowOff>100012</xdr:rowOff>
    </xdr:to>
    <xdr:graphicFrame macro="">
      <xdr:nvGraphicFramePr>
        <xdr:cNvPr id="48" name="Chart 47">
          <a:extLst>
            <a:ext uri="{FF2B5EF4-FFF2-40B4-BE49-F238E27FC236}">
              <a16:creationId xmlns:a16="http://schemas.microsoft.com/office/drawing/2014/main" id="{4686A0B5-029C-473D-A065-B859CA8B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561975</xdr:colOff>
      <xdr:row>396</xdr:row>
      <xdr:rowOff>185737</xdr:rowOff>
    </xdr:from>
    <xdr:to>
      <xdr:col>10</xdr:col>
      <xdr:colOff>552450</xdr:colOff>
      <xdr:row>411</xdr:row>
      <xdr:rowOff>71437</xdr:rowOff>
    </xdr:to>
    <xdr:graphicFrame macro="">
      <xdr:nvGraphicFramePr>
        <xdr:cNvPr id="49" name="Chart 48">
          <a:extLst>
            <a:ext uri="{FF2B5EF4-FFF2-40B4-BE49-F238E27FC236}">
              <a16:creationId xmlns:a16="http://schemas.microsoft.com/office/drawing/2014/main" id="{EC23FA4B-DB79-4F2E-9438-E21FB6E1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523875</xdr:colOff>
      <xdr:row>411</xdr:row>
      <xdr:rowOff>166687</xdr:rowOff>
    </xdr:from>
    <xdr:to>
      <xdr:col>10</xdr:col>
      <xdr:colOff>514350</xdr:colOff>
      <xdr:row>426</xdr:row>
      <xdr:rowOff>52387</xdr:rowOff>
    </xdr:to>
    <xdr:graphicFrame macro="">
      <xdr:nvGraphicFramePr>
        <xdr:cNvPr id="50" name="Chart 49">
          <a:extLst>
            <a:ext uri="{FF2B5EF4-FFF2-40B4-BE49-F238E27FC236}">
              <a16:creationId xmlns:a16="http://schemas.microsoft.com/office/drawing/2014/main" id="{B2391428-96D0-4E02-927D-FDD44E176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466725</xdr:colOff>
      <xdr:row>427</xdr:row>
      <xdr:rowOff>100012</xdr:rowOff>
    </xdr:from>
    <xdr:to>
      <xdr:col>10</xdr:col>
      <xdr:colOff>457200</xdr:colOff>
      <xdr:row>441</xdr:row>
      <xdr:rowOff>176212</xdr:rowOff>
    </xdr:to>
    <xdr:graphicFrame macro="">
      <xdr:nvGraphicFramePr>
        <xdr:cNvPr id="51" name="Chart 50">
          <a:extLst>
            <a:ext uri="{FF2B5EF4-FFF2-40B4-BE49-F238E27FC236}">
              <a16:creationId xmlns:a16="http://schemas.microsoft.com/office/drawing/2014/main" id="{9E9853B5-BC2A-4510-9AFE-CB598B30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533400</xdr:colOff>
      <xdr:row>442</xdr:row>
      <xdr:rowOff>80962</xdr:rowOff>
    </xdr:from>
    <xdr:to>
      <xdr:col>10</xdr:col>
      <xdr:colOff>523875</xdr:colOff>
      <xdr:row>456</xdr:row>
      <xdr:rowOff>157162</xdr:rowOff>
    </xdr:to>
    <xdr:graphicFrame macro="">
      <xdr:nvGraphicFramePr>
        <xdr:cNvPr id="52" name="Chart 51">
          <a:extLst>
            <a:ext uri="{FF2B5EF4-FFF2-40B4-BE49-F238E27FC236}">
              <a16:creationId xmlns:a16="http://schemas.microsoft.com/office/drawing/2014/main" id="{044342BC-A799-4380-B4A9-B49574F4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50D4705E-E80D-4E25-8755-853C6B4D326F}"/>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9AD442CC-B2BC-436B-AB14-DEBB982DE950}"/>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BD988FBB-24B7-4F88-9AC3-F09DE6231AD2}"/>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2"/>
          <a:extLst>
            <a:ext uri="{FF2B5EF4-FFF2-40B4-BE49-F238E27FC236}">
              <a16:creationId xmlns:a16="http://schemas.microsoft.com/office/drawing/2014/main" id="{CEC0DCBA-3243-468D-AB68-4C7AC8019CA8}"/>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DF3EF3A9-6814-4162-AC63-2F9212AC912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1AE48479-E060-42BE-A53C-14FB2912DAB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6EECEB-E4C7-41CE-A8C4-3332DA53E804}"/>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255987</xdr:colOff>
      <xdr:row>5</xdr:row>
      <xdr:rowOff>74295</xdr:rowOff>
    </xdr:from>
    <xdr:to>
      <xdr:col>20</xdr:col>
      <xdr:colOff>467654</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B7E4AA99-71B3-427D-B67D-8BA738A44F59}"/>
            </a:ext>
          </a:extLst>
        </xdr:cNvPr>
        <xdr:cNvSpPr/>
      </xdr:nvSpPr>
      <xdr:spPr>
        <a:xfrm>
          <a:off x="112287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542925</xdr:colOff>
      <xdr:row>5</xdr:row>
      <xdr:rowOff>64770</xdr:rowOff>
    </xdr:from>
    <xdr:to>
      <xdr:col>23</xdr:col>
      <xdr:colOff>144992</xdr:colOff>
      <xdr:row>7</xdr:row>
      <xdr:rowOff>161926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CFFD44D-36C0-4AC6-958E-9BF369003052}"/>
            </a:ext>
          </a:extLst>
        </xdr:cNvPr>
        <xdr:cNvSpPr/>
      </xdr:nvSpPr>
      <xdr:spPr>
        <a:xfrm>
          <a:off x="12734925"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31750</xdr:colOff>
      <xdr:row>12</xdr:row>
      <xdr:rowOff>39687</xdr:rowOff>
    </xdr:from>
    <xdr:to>
      <xdr:col>5</xdr:col>
      <xdr:colOff>603250</xdr:colOff>
      <xdr:row>31</xdr:row>
      <xdr:rowOff>142875</xdr:rowOff>
    </xdr:to>
    <xdr:sp macro="" textlink="">
      <xdr:nvSpPr>
        <xdr:cNvPr id="12" name="TextBox 11">
          <a:extLst>
            <a:ext uri="{FF2B5EF4-FFF2-40B4-BE49-F238E27FC236}">
              <a16:creationId xmlns:a16="http://schemas.microsoft.com/office/drawing/2014/main" id="{FE349854-D25F-4489-AA6B-B99C2950517B}"/>
            </a:ext>
          </a:extLst>
        </xdr:cNvPr>
        <xdr:cNvSpPr txBox="1"/>
      </xdr:nvSpPr>
      <xdr:spPr>
        <a:xfrm>
          <a:off x="31750" y="2535237"/>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Electronic</a:t>
          </a:r>
          <a:r>
            <a:rPr lang="en-GB" sz="1600" b="1" baseline="0">
              <a:latin typeface="Times New Roman" panose="02020603050405020304" pitchFamily="18" charset="0"/>
              <a:cs typeface="Times New Roman" panose="02020603050405020304" pitchFamily="18" charset="0"/>
            </a:rPr>
            <a:t> Arts is an American video game company with its headquarters in Redwood City, California. It was founded in 1982 by Trip Hawkins, a former Apple employee. It was a pioneer of the home computer gaming industry and is one of the lead publishers for console, PC and mobile games to this day.</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7</xdr:col>
      <xdr:colOff>0</xdr:colOff>
      <xdr:row>12</xdr:row>
      <xdr:rowOff>0</xdr:rowOff>
    </xdr:from>
    <xdr:to>
      <xdr:col>12</xdr:col>
      <xdr:colOff>571501</xdr:colOff>
      <xdr:row>31</xdr:row>
      <xdr:rowOff>103188</xdr:rowOff>
    </xdr:to>
    <xdr:sp macro="" textlink="">
      <xdr:nvSpPr>
        <xdr:cNvPr id="13" name="TextBox 12">
          <a:extLst>
            <a:ext uri="{FF2B5EF4-FFF2-40B4-BE49-F238E27FC236}">
              <a16:creationId xmlns:a16="http://schemas.microsoft.com/office/drawing/2014/main" id="{90315EDB-9ACF-4201-9B2C-62E1E0D0EF4F}"/>
            </a:ext>
          </a:extLst>
        </xdr:cNvPr>
        <xdr:cNvSpPr txBox="1"/>
      </xdr:nvSpPr>
      <xdr:spPr>
        <a:xfrm>
          <a:off x="42672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Ubisoft</a:t>
          </a:r>
          <a:r>
            <a:rPr lang="en-GB" sz="1600" b="1" baseline="0">
              <a:latin typeface="Times New Roman" panose="02020603050405020304" pitchFamily="18" charset="0"/>
              <a:cs typeface="Times New Roman" panose="02020603050405020304" pitchFamily="18" charset="0"/>
            </a:rPr>
            <a:t> Entertainment is a French video game publisher in Saint-Mand</a:t>
          </a:r>
          <a:r>
            <a:rPr lang="hu-HU" sz="1600" b="1" baseline="0">
              <a:latin typeface="Times New Roman" panose="02020603050405020304" pitchFamily="18" charset="0"/>
              <a:cs typeface="Times New Roman" panose="02020603050405020304" pitchFamily="18" charset="0"/>
            </a:rPr>
            <a:t>é</a:t>
          </a:r>
          <a:r>
            <a:rPr lang="en-US" sz="1600" b="1" baseline="0">
              <a:latin typeface="Times New Roman" panose="02020603050405020304" pitchFamily="18" charset="0"/>
              <a:cs typeface="Times New Roman" panose="02020603050405020304" pitchFamily="18" charset="0"/>
            </a:rPr>
            <a:t> and has multiple studios across the world. It was founded in 1986 and to this day they are known for multiple popular video game titles.</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12</xdr:row>
      <xdr:rowOff>0</xdr:rowOff>
    </xdr:from>
    <xdr:to>
      <xdr:col>19</xdr:col>
      <xdr:colOff>571500</xdr:colOff>
      <xdr:row>31</xdr:row>
      <xdr:rowOff>103188</xdr:rowOff>
    </xdr:to>
    <xdr:sp macro="" textlink="">
      <xdr:nvSpPr>
        <xdr:cNvPr id="14" name="TextBox 13">
          <a:extLst>
            <a:ext uri="{FF2B5EF4-FFF2-40B4-BE49-F238E27FC236}">
              <a16:creationId xmlns:a16="http://schemas.microsoft.com/office/drawing/2014/main" id="{2E7709AB-1122-4AFD-B662-E79C3DADD7E0}"/>
            </a:ext>
          </a:extLst>
        </xdr:cNvPr>
        <xdr:cNvSpPr txBox="1"/>
      </xdr:nvSpPr>
      <xdr:spPr>
        <a:xfrm>
          <a:off x="8534400" y="2495550"/>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Nintendo</a:t>
          </a:r>
          <a:r>
            <a:rPr lang="en-GB" sz="1600" b="1" baseline="0">
              <a:latin typeface="Times New Roman" panose="02020603050405020304" pitchFamily="18" charset="0"/>
              <a:cs typeface="Times New Roman" panose="02020603050405020304" pitchFamily="18" charset="0"/>
            </a:rPr>
            <a:t> is a Japanese multinational video game company with its headquarters in Kyoto, Japan. It was founded in 1889 with the name "Nintendo Koppai" and originally produced handmade playing cards. They released their first video game in 1981 named "Donkey Kong" and gained international recognition.</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21</xdr:col>
      <xdr:colOff>0</xdr:colOff>
      <xdr:row>12</xdr:row>
      <xdr:rowOff>0</xdr:rowOff>
    </xdr:from>
    <xdr:to>
      <xdr:col>26</xdr:col>
      <xdr:colOff>571501</xdr:colOff>
      <xdr:row>31</xdr:row>
      <xdr:rowOff>103188</xdr:rowOff>
    </xdr:to>
    <xdr:sp macro="" textlink="">
      <xdr:nvSpPr>
        <xdr:cNvPr id="15" name="TextBox 14">
          <a:extLst>
            <a:ext uri="{FF2B5EF4-FFF2-40B4-BE49-F238E27FC236}">
              <a16:creationId xmlns:a16="http://schemas.microsoft.com/office/drawing/2014/main" id="{FFFA463B-3EC9-4A7C-BC59-7A8D576C83B4}"/>
            </a:ext>
          </a:extLst>
        </xdr:cNvPr>
        <xdr:cNvSpPr txBox="1"/>
      </xdr:nvSpPr>
      <xdr:spPr>
        <a:xfrm>
          <a:off x="128016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Take Two</a:t>
          </a:r>
          <a:r>
            <a:rPr lang="en-US" sz="1600" b="1" baseline="0">
              <a:latin typeface="Times New Roman" panose="02020603050405020304" pitchFamily="18" charset="0"/>
              <a:cs typeface="Times New Roman" panose="02020603050405020304" pitchFamily="18" charset="0"/>
            </a:rPr>
            <a:t> Interactive is an American video game holding company headquartered in New York City. It was founded in 1993 and today it holds two major publishing labels, Rockstar Games and 2K. It is the second-largest video game company that is publicly traded, right after Electronic Arts. </a:t>
          </a:r>
          <a:endParaRPr lang="en-GB" sz="1600" b="1">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1.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2.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3.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AA5DAFCF-C09C-49DD-8B36-2832BAF77CC1}"/>
            </a:ext>
          </a:extLst>
        </xdr:cNvPr>
        <xdr:cNvSpPr/>
      </xdr:nvSpPr>
      <xdr:spPr>
        <a:xfrm>
          <a:off x="0" y="102870"/>
          <a:ext cx="185489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AE805849-EDB0-4CED-AC7E-4E0DBE22B855}"/>
            </a:ext>
          </a:extLst>
        </xdr:cNvPr>
        <xdr:cNvSpPr/>
      </xdr:nvSpPr>
      <xdr:spPr>
        <a:xfrm>
          <a:off x="5460207"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F483C56-1372-4F7E-AB8B-F00BC1A77C48}"/>
            </a:ext>
          </a:extLst>
        </xdr:cNvPr>
        <xdr:cNvSpPr/>
      </xdr:nvSpPr>
      <xdr:spPr>
        <a:xfrm>
          <a:off x="7023498"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0DA4025B-B14C-4259-8C28-4D3F620788E6}"/>
            </a:ext>
          </a:extLst>
        </xdr:cNvPr>
        <xdr:cNvSpPr/>
      </xdr:nvSpPr>
      <xdr:spPr>
        <a:xfrm>
          <a:off x="3896916"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23BC4637-EB52-4574-92A0-73CD28AB9B61}"/>
            </a:ext>
          </a:extLst>
        </xdr:cNvPr>
        <xdr:cNvSpPr/>
      </xdr:nvSpPr>
      <xdr:spPr>
        <a:xfrm>
          <a:off x="8586789"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D1632C3B-60EC-4368-8C17-433A8601E034}"/>
            </a:ext>
          </a:extLst>
        </xdr:cNvPr>
        <xdr:cNvSpPr/>
      </xdr:nvSpPr>
      <xdr:spPr>
        <a:xfrm>
          <a:off x="10150080"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EA26BF-9A2D-424C-8DEA-DAC98A4A942B}"/>
            </a:ext>
          </a:extLst>
        </xdr:cNvPr>
        <xdr:cNvSpPr/>
      </xdr:nvSpPr>
      <xdr:spPr>
        <a:xfrm>
          <a:off x="1905000" y="1017270"/>
          <a:ext cx="1859492"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284562</xdr:colOff>
      <xdr:row>5</xdr:row>
      <xdr:rowOff>74295</xdr:rowOff>
    </xdr:from>
    <xdr:to>
      <xdr:col>20</xdr:col>
      <xdr:colOff>496229</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3D76915A-E02C-4AFF-8B84-A0EA513CEA39}"/>
            </a:ext>
          </a:extLst>
        </xdr:cNvPr>
        <xdr:cNvSpPr/>
      </xdr:nvSpPr>
      <xdr:spPr>
        <a:xfrm>
          <a:off x="116859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581025</xdr:colOff>
      <xdr:row>5</xdr:row>
      <xdr:rowOff>83820</xdr:rowOff>
    </xdr:from>
    <xdr:to>
      <xdr:col>22</xdr:col>
      <xdr:colOff>392642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98F8117D-3372-4E7B-970B-DCAB942951B9}"/>
            </a:ext>
          </a:extLst>
        </xdr:cNvPr>
        <xdr:cNvSpPr/>
      </xdr:nvSpPr>
      <xdr:spPr>
        <a:xfrm>
          <a:off x="132016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7">
              <a:extLst>
                <a:ext uri="{FF2B5EF4-FFF2-40B4-BE49-F238E27FC236}">
                  <a16:creationId xmlns:a16="http://schemas.microsoft.com/office/drawing/2014/main" id="{1C044146-E3B9-4D57-BFAC-96F40EA57F53}"/>
                </a:ext>
              </a:extLst>
            </xdr:cNvPr>
            <xdr:cNvGraphicFramePr/>
          </xdr:nvGraphicFramePr>
          <xdr:xfrm>
            <a:off x="0" y="0"/>
            <a:ext cx="0" cy="0"/>
          </xdr:xfrm>
          <a:graphic>
            <a:graphicData uri="http://schemas.microsoft.com/office/drawing/2010/slicer">
              <sle:slicer xmlns:sle="http://schemas.microsoft.com/office/drawing/2010/slicer" name="Company 7"/>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7">
              <a:extLst>
                <a:ext uri="{FF2B5EF4-FFF2-40B4-BE49-F238E27FC236}">
                  <a16:creationId xmlns:a16="http://schemas.microsoft.com/office/drawing/2014/main" id="{CBD17720-E5EB-4DA5-9BE7-C3F352CC044A}"/>
                </a:ext>
              </a:extLst>
            </xdr:cNvPr>
            <xdr:cNvGraphicFramePr/>
          </xdr:nvGraphicFramePr>
          <xdr:xfrm>
            <a:off x="0" y="0"/>
            <a:ext cx="0" cy="0"/>
          </xdr:xfrm>
          <a:graphic>
            <a:graphicData uri="http://schemas.microsoft.com/office/drawing/2010/slicer">
              <sle:slicer xmlns:sle="http://schemas.microsoft.com/office/drawing/2010/slicer" name="FY 7"/>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601662</xdr:colOff>
      <xdr:row>9</xdr:row>
      <xdr:rowOff>0</xdr:rowOff>
    </xdr:from>
    <xdr:to>
      <xdr:col>10</xdr:col>
      <xdr:colOff>515937</xdr:colOff>
      <xdr:row>21</xdr:row>
      <xdr:rowOff>161848</xdr:rowOff>
    </xdr:to>
    <xdr:grpSp>
      <xdr:nvGrpSpPr>
        <xdr:cNvPr id="14" name="Group 13">
          <a:extLst>
            <a:ext uri="{FF2B5EF4-FFF2-40B4-BE49-F238E27FC236}">
              <a16:creationId xmlns:a16="http://schemas.microsoft.com/office/drawing/2014/main" id="{AA0FC502-2A72-4986-843F-94AA6B326D80}"/>
            </a:ext>
          </a:extLst>
        </xdr:cNvPr>
        <xdr:cNvGrpSpPr/>
      </xdr:nvGrpSpPr>
      <xdr:grpSpPr>
        <a:xfrm>
          <a:off x="1820862" y="1714500"/>
          <a:ext cx="5219700" cy="2447848"/>
          <a:chOff x="1820883" y="1628775"/>
          <a:chExt cx="4791075" cy="2333625"/>
        </a:xfrm>
      </xdr:grpSpPr>
      <xdr:sp macro="" textlink="">
        <xdr:nvSpPr>
          <xdr:cNvPr id="15" name="Rectangle: Rounded Corners 14">
            <a:extLst>
              <a:ext uri="{FF2B5EF4-FFF2-40B4-BE49-F238E27FC236}">
                <a16:creationId xmlns:a16="http://schemas.microsoft.com/office/drawing/2014/main" id="{C797A700-A7D2-4260-B9DE-DDAF1107C26F}"/>
              </a:ext>
            </a:extLst>
          </xdr:cNvPr>
          <xdr:cNvSpPr/>
        </xdr:nvSpPr>
        <xdr:spPr>
          <a:xfrm>
            <a:off x="1828800" y="16287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Equity Growth Rate</a:t>
            </a:r>
          </a:p>
        </xdr:txBody>
      </xdr:sp>
      <xdr:graphicFrame macro="">
        <xdr:nvGraphicFramePr>
          <xdr:cNvPr id="16" name="Chart 15">
            <a:extLst>
              <a:ext uri="{FF2B5EF4-FFF2-40B4-BE49-F238E27FC236}">
                <a16:creationId xmlns:a16="http://schemas.microsoft.com/office/drawing/2014/main" id="{EF3C9453-B42C-432B-B258-C572D3F250D0}"/>
              </a:ext>
            </a:extLst>
          </xdr:cNvPr>
          <xdr:cNvGraphicFramePr>
            <a:graphicFrameLocks/>
          </xdr:cNvGraphicFramePr>
        </xdr:nvGraphicFramePr>
        <xdr:xfrm>
          <a:off x="1820883" y="1802644"/>
          <a:ext cx="4791075" cy="206692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12</xdr:col>
      <xdr:colOff>17463</xdr:colOff>
      <xdr:row>9</xdr:row>
      <xdr:rowOff>30163</xdr:rowOff>
    </xdr:from>
    <xdr:to>
      <xdr:col>19</xdr:col>
      <xdr:colOff>523875</xdr:colOff>
      <xdr:row>22</xdr:row>
      <xdr:rowOff>11113</xdr:rowOff>
    </xdr:to>
    <xdr:grpSp>
      <xdr:nvGrpSpPr>
        <xdr:cNvPr id="17" name="Group 16">
          <a:extLst>
            <a:ext uri="{FF2B5EF4-FFF2-40B4-BE49-F238E27FC236}">
              <a16:creationId xmlns:a16="http://schemas.microsoft.com/office/drawing/2014/main" id="{9973E3ED-E582-4709-B817-0C1141A5209D}"/>
            </a:ext>
          </a:extLst>
        </xdr:cNvPr>
        <xdr:cNvGrpSpPr/>
      </xdr:nvGrpSpPr>
      <xdr:grpSpPr>
        <a:xfrm>
          <a:off x="7761288" y="1744663"/>
          <a:ext cx="4773612" cy="2457450"/>
          <a:chOff x="6896100" y="1552575"/>
          <a:chExt cx="4772025" cy="2333625"/>
        </a:xfrm>
      </xdr:grpSpPr>
      <xdr:sp macro="" textlink="">
        <xdr:nvSpPr>
          <xdr:cNvPr id="18" name="Rectangle: Rounded Corners 17">
            <a:extLst>
              <a:ext uri="{FF2B5EF4-FFF2-40B4-BE49-F238E27FC236}">
                <a16:creationId xmlns:a16="http://schemas.microsoft.com/office/drawing/2014/main" id="{C53BE057-51BD-4FA2-901E-D7EE03365402}"/>
              </a:ext>
            </a:extLst>
          </xdr:cNvPr>
          <xdr:cNvSpPr/>
        </xdr:nvSpPr>
        <xdr:spPr>
          <a:xfrm>
            <a:off x="6896100" y="15525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19" name="Chart 18">
            <a:extLst>
              <a:ext uri="{FF2B5EF4-FFF2-40B4-BE49-F238E27FC236}">
                <a16:creationId xmlns:a16="http://schemas.microsoft.com/office/drawing/2014/main" id="{1EE0BFE7-2D73-4B1A-A5B7-D340E6F26C5D}"/>
              </a:ext>
            </a:extLst>
          </xdr:cNvPr>
          <xdr:cNvGraphicFramePr>
            <a:graphicFrameLocks/>
          </xdr:cNvGraphicFramePr>
        </xdr:nvGraphicFramePr>
        <xdr:xfrm>
          <a:off x="6943725" y="1819274"/>
          <a:ext cx="4724400" cy="206692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19</xdr:col>
      <xdr:colOff>581026</xdr:colOff>
      <xdr:row>22</xdr:row>
      <xdr:rowOff>95250</xdr:rowOff>
    </xdr:from>
    <xdr:to>
      <xdr:col>28</xdr:col>
      <xdr:colOff>568644</xdr:colOff>
      <xdr:row>36</xdr:row>
      <xdr:rowOff>142876</xdr:rowOff>
    </xdr:to>
    <xdr:grpSp>
      <xdr:nvGrpSpPr>
        <xdr:cNvPr id="20" name="Group 19">
          <a:extLst>
            <a:ext uri="{FF2B5EF4-FFF2-40B4-BE49-F238E27FC236}">
              <a16:creationId xmlns:a16="http://schemas.microsoft.com/office/drawing/2014/main" id="{D6D9051A-A23F-4C23-80EB-7D1D4F46FE31}"/>
            </a:ext>
          </a:extLst>
        </xdr:cNvPr>
        <xdr:cNvGrpSpPr/>
      </xdr:nvGrpSpPr>
      <xdr:grpSpPr>
        <a:xfrm>
          <a:off x="12592051" y="4286250"/>
          <a:ext cx="5874068" cy="2714626"/>
          <a:chOff x="12192001" y="3800475"/>
          <a:chExt cx="5474018" cy="2581276"/>
        </a:xfrm>
      </xdr:grpSpPr>
      <xdr:sp macro="" textlink="">
        <xdr:nvSpPr>
          <xdr:cNvPr id="21" name="Rounded Rectangle 45">
            <a:extLst>
              <a:ext uri="{FF2B5EF4-FFF2-40B4-BE49-F238E27FC236}">
                <a16:creationId xmlns:a16="http://schemas.microsoft.com/office/drawing/2014/main" id="{E73FE49E-4771-4E02-81F7-3F8DD120CB13}"/>
              </a:ext>
            </a:extLst>
          </xdr:cNvPr>
          <xdr:cNvSpPr/>
        </xdr:nvSpPr>
        <xdr:spPr>
          <a:xfrm>
            <a:off x="12192001" y="3800475"/>
            <a:ext cx="5474018" cy="25812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ysClr val="windowText" lastClr="000000"/>
                </a:solidFill>
                <a:latin typeface="Franklin Gothic Medium" panose="020B0603020102020204" pitchFamily="34" charset="0"/>
              </a:rPr>
              <a:t>Current Liabilities Ratio vs Long-Term Liabilities Ratio</a:t>
            </a:r>
            <a:endParaRPr lang="en-GB" sz="1400">
              <a:solidFill>
                <a:sysClr val="windowText" lastClr="000000"/>
              </a:solidFill>
              <a:latin typeface="Franklin Gothic Medium" panose="020B0603020102020204" pitchFamily="34" charset="0"/>
            </a:endParaRPr>
          </a:p>
        </xdr:txBody>
      </xdr:sp>
      <xdr:graphicFrame macro="">
        <xdr:nvGraphicFramePr>
          <xdr:cNvPr id="22" name="Chart 49">
            <a:extLst>
              <a:ext uri="{FF2B5EF4-FFF2-40B4-BE49-F238E27FC236}">
                <a16:creationId xmlns:a16="http://schemas.microsoft.com/office/drawing/2014/main" id="{F906F9B4-ED93-439F-825E-81B02894772D}"/>
              </a:ext>
            </a:extLst>
          </xdr:cNvPr>
          <xdr:cNvGraphicFramePr>
            <a:graphicFrameLocks/>
          </xdr:cNvGraphicFramePr>
        </xdr:nvGraphicFramePr>
        <xdr:xfrm>
          <a:off x="12192001" y="4067174"/>
          <a:ext cx="5457824" cy="23050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21</xdr:col>
      <xdr:colOff>66674</xdr:colOff>
      <xdr:row>9</xdr:row>
      <xdr:rowOff>26987</xdr:rowOff>
    </xdr:from>
    <xdr:to>
      <xdr:col>29</xdr:col>
      <xdr:colOff>9524</xdr:colOff>
      <xdr:row>22</xdr:row>
      <xdr:rowOff>7937</xdr:rowOff>
    </xdr:to>
    <xdr:grpSp>
      <xdr:nvGrpSpPr>
        <xdr:cNvPr id="23" name="Group 22">
          <a:extLst>
            <a:ext uri="{FF2B5EF4-FFF2-40B4-BE49-F238E27FC236}">
              <a16:creationId xmlns:a16="http://schemas.microsoft.com/office/drawing/2014/main" id="{4E835318-57F9-4D86-B3F0-C0FBB8D7AD06}"/>
            </a:ext>
          </a:extLst>
        </xdr:cNvPr>
        <xdr:cNvGrpSpPr/>
      </xdr:nvGrpSpPr>
      <xdr:grpSpPr>
        <a:xfrm>
          <a:off x="13696949" y="1741487"/>
          <a:ext cx="4819650" cy="2457450"/>
          <a:chOff x="12353925" y="1647825"/>
          <a:chExt cx="4819650" cy="2333625"/>
        </a:xfrm>
      </xdr:grpSpPr>
      <xdr:sp macro="" textlink="">
        <xdr:nvSpPr>
          <xdr:cNvPr id="24" name="Rectangle: Rounded Corners 23">
            <a:extLst>
              <a:ext uri="{FF2B5EF4-FFF2-40B4-BE49-F238E27FC236}">
                <a16:creationId xmlns:a16="http://schemas.microsoft.com/office/drawing/2014/main" id="{5C6D968D-14CD-4803-99A3-7988F73246DF}"/>
              </a:ext>
            </a:extLst>
          </xdr:cNvPr>
          <xdr:cNvSpPr/>
        </xdr:nvSpPr>
        <xdr:spPr>
          <a:xfrm>
            <a:off x="12411075" y="164782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9D150693-8219-4885-8030-DE4260A187CD}"/>
              </a:ext>
            </a:extLst>
          </xdr:cNvPr>
          <xdr:cNvGraphicFramePr>
            <a:graphicFrameLocks/>
          </xdr:cNvGraphicFramePr>
        </xdr:nvGraphicFramePr>
        <xdr:xfrm>
          <a:off x="12353925" y="1876425"/>
          <a:ext cx="4819650" cy="20955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9</xdr:col>
      <xdr:colOff>581024</xdr:colOff>
      <xdr:row>27</xdr:row>
      <xdr:rowOff>142875</xdr:rowOff>
    </xdr:from>
    <xdr:to>
      <xdr:col>10</xdr:col>
      <xdr:colOff>409574</xdr:colOff>
      <xdr:row>29</xdr:row>
      <xdr:rowOff>95250</xdr:rowOff>
    </xdr:to>
    <xdr:sp macro="" textlink="">
      <xdr:nvSpPr>
        <xdr:cNvPr id="26" name="TextBox 25">
          <a:extLst>
            <a:ext uri="{FF2B5EF4-FFF2-40B4-BE49-F238E27FC236}">
              <a16:creationId xmlns:a16="http://schemas.microsoft.com/office/drawing/2014/main" id="{BC83C6CE-AA1F-4B18-8894-5F18E8214322}"/>
            </a:ext>
          </a:extLst>
        </xdr:cNvPr>
        <xdr:cNvSpPr txBox="1"/>
      </xdr:nvSpPr>
      <xdr:spPr>
        <a:xfrm>
          <a:off x="6496049" y="5286375"/>
          <a:ext cx="438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clientData/>
  </xdr:twoCellAnchor>
  <xdr:twoCellAnchor>
    <xdr:from>
      <xdr:col>2</xdr:col>
      <xdr:colOff>419099</xdr:colOff>
      <xdr:row>22</xdr:row>
      <xdr:rowOff>76200</xdr:rowOff>
    </xdr:from>
    <xdr:to>
      <xdr:col>19</xdr:col>
      <xdr:colOff>428624</xdr:colOff>
      <xdr:row>34</xdr:row>
      <xdr:rowOff>171450</xdr:rowOff>
    </xdr:to>
    <xdr:grpSp>
      <xdr:nvGrpSpPr>
        <xdr:cNvPr id="27" name="Group 26">
          <a:extLst>
            <a:ext uri="{FF2B5EF4-FFF2-40B4-BE49-F238E27FC236}">
              <a16:creationId xmlns:a16="http://schemas.microsoft.com/office/drawing/2014/main" id="{D28718B3-9B7F-43D9-84AB-8161BE985F09}"/>
            </a:ext>
          </a:extLst>
        </xdr:cNvPr>
        <xdr:cNvGrpSpPr/>
      </xdr:nvGrpSpPr>
      <xdr:grpSpPr>
        <a:xfrm>
          <a:off x="1638299" y="4267200"/>
          <a:ext cx="10801350" cy="2381250"/>
          <a:chOff x="1638299" y="4057650"/>
          <a:chExt cx="10372725" cy="2266950"/>
        </a:xfrm>
      </xdr:grpSpPr>
      <xdr:grpSp>
        <xdr:nvGrpSpPr>
          <xdr:cNvPr id="28" name="Group 27">
            <a:extLst>
              <a:ext uri="{FF2B5EF4-FFF2-40B4-BE49-F238E27FC236}">
                <a16:creationId xmlns:a16="http://schemas.microsoft.com/office/drawing/2014/main" id="{1FDCB68F-C82C-4F71-B0C6-81D7ABACB61F}"/>
              </a:ext>
            </a:extLst>
          </xdr:cNvPr>
          <xdr:cNvGrpSpPr/>
        </xdr:nvGrpSpPr>
        <xdr:grpSpPr>
          <a:xfrm>
            <a:off x="1638299" y="4057650"/>
            <a:ext cx="10372725" cy="2266950"/>
            <a:chOff x="1638299" y="4057650"/>
            <a:chExt cx="10372725" cy="2266950"/>
          </a:xfrm>
        </xdr:grpSpPr>
        <xdr:grpSp>
          <xdr:nvGrpSpPr>
            <xdr:cNvPr id="30" name="Group 29">
              <a:extLst>
                <a:ext uri="{FF2B5EF4-FFF2-40B4-BE49-F238E27FC236}">
                  <a16:creationId xmlns:a16="http://schemas.microsoft.com/office/drawing/2014/main" id="{1B400C95-FFCC-47E8-8F44-DD2F8D1D4870}"/>
                </a:ext>
              </a:extLst>
            </xdr:cNvPr>
            <xdr:cNvGrpSpPr/>
          </xdr:nvGrpSpPr>
          <xdr:grpSpPr>
            <a:xfrm>
              <a:off x="1638299" y="4057650"/>
              <a:ext cx="10372725" cy="2266950"/>
              <a:chOff x="1638299" y="4057650"/>
              <a:chExt cx="10372725" cy="2266950"/>
            </a:xfrm>
          </xdr:grpSpPr>
          <xdr:grpSp>
            <xdr:nvGrpSpPr>
              <xdr:cNvPr id="32" name="Group 31">
                <a:extLst>
                  <a:ext uri="{FF2B5EF4-FFF2-40B4-BE49-F238E27FC236}">
                    <a16:creationId xmlns:a16="http://schemas.microsoft.com/office/drawing/2014/main" id="{D27117D5-5321-48F0-B1B7-653834F31BB6}"/>
                  </a:ext>
                </a:extLst>
              </xdr:cNvPr>
              <xdr:cNvGrpSpPr/>
            </xdr:nvGrpSpPr>
            <xdr:grpSpPr>
              <a:xfrm>
                <a:off x="1638299" y="4057650"/>
                <a:ext cx="10372725" cy="2266950"/>
                <a:chOff x="1638299" y="4057650"/>
                <a:chExt cx="10372725" cy="2266950"/>
              </a:xfrm>
            </xdr:grpSpPr>
            <xdr:grpSp>
              <xdr:nvGrpSpPr>
                <xdr:cNvPr id="34" name="Group 33">
                  <a:extLst>
                    <a:ext uri="{FF2B5EF4-FFF2-40B4-BE49-F238E27FC236}">
                      <a16:creationId xmlns:a16="http://schemas.microsoft.com/office/drawing/2014/main" id="{74CCF7C0-46D9-4054-9AD5-5CE9944226F7}"/>
                    </a:ext>
                  </a:extLst>
                </xdr:cNvPr>
                <xdr:cNvGrpSpPr/>
              </xdr:nvGrpSpPr>
              <xdr:grpSpPr>
                <a:xfrm>
                  <a:off x="1638299" y="4057650"/>
                  <a:ext cx="10372725" cy="2266950"/>
                  <a:chOff x="1638299" y="4057650"/>
                  <a:chExt cx="10372725" cy="2266950"/>
                </a:xfrm>
              </xdr:grpSpPr>
              <xdr:grpSp>
                <xdr:nvGrpSpPr>
                  <xdr:cNvPr id="36" name="Group 35">
                    <a:extLst>
                      <a:ext uri="{FF2B5EF4-FFF2-40B4-BE49-F238E27FC236}">
                        <a16:creationId xmlns:a16="http://schemas.microsoft.com/office/drawing/2014/main" id="{24824765-38F4-4EC5-A42A-94A524FC284A}"/>
                      </a:ext>
                    </a:extLst>
                  </xdr:cNvPr>
                  <xdr:cNvGrpSpPr/>
                </xdr:nvGrpSpPr>
                <xdr:grpSpPr>
                  <a:xfrm>
                    <a:off x="1638299" y="4057650"/>
                    <a:ext cx="10372725" cy="2266950"/>
                    <a:chOff x="1638299" y="4057650"/>
                    <a:chExt cx="10372725" cy="2266950"/>
                  </a:xfrm>
                </xdr:grpSpPr>
                <xdr:grpSp>
                  <xdr:nvGrpSpPr>
                    <xdr:cNvPr id="38" name="Group 37">
                      <a:extLst>
                        <a:ext uri="{FF2B5EF4-FFF2-40B4-BE49-F238E27FC236}">
                          <a16:creationId xmlns:a16="http://schemas.microsoft.com/office/drawing/2014/main" id="{357F3412-E45D-4EE1-A959-3F972C117996}"/>
                        </a:ext>
                      </a:extLst>
                    </xdr:cNvPr>
                    <xdr:cNvGrpSpPr/>
                  </xdr:nvGrpSpPr>
                  <xdr:grpSpPr>
                    <a:xfrm>
                      <a:off x="1638299" y="4057650"/>
                      <a:ext cx="10372725" cy="2266950"/>
                      <a:chOff x="1638299" y="4057650"/>
                      <a:chExt cx="10372725" cy="2266950"/>
                    </a:xfrm>
                  </xdr:grpSpPr>
                  <xdr:grpSp>
                    <xdr:nvGrpSpPr>
                      <xdr:cNvPr id="40" name="Group 39">
                        <a:extLst>
                          <a:ext uri="{FF2B5EF4-FFF2-40B4-BE49-F238E27FC236}">
                            <a16:creationId xmlns:a16="http://schemas.microsoft.com/office/drawing/2014/main" id="{2F940357-5F38-42AC-B7A7-8E6CB0799593}"/>
                          </a:ext>
                        </a:extLst>
                      </xdr:cNvPr>
                      <xdr:cNvGrpSpPr/>
                    </xdr:nvGrpSpPr>
                    <xdr:grpSpPr>
                      <a:xfrm>
                        <a:off x="1638299" y="4057650"/>
                        <a:ext cx="10372725" cy="2266950"/>
                        <a:chOff x="1638299" y="4057650"/>
                        <a:chExt cx="10372725" cy="2266950"/>
                      </a:xfrm>
                    </xdr:grpSpPr>
                    <xdr:grpSp>
                      <xdr:nvGrpSpPr>
                        <xdr:cNvPr id="42" name="Group 41">
                          <a:extLst>
                            <a:ext uri="{FF2B5EF4-FFF2-40B4-BE49-F238E27FC236}">
                              <a16:creationId xmlns:a16="http://schemas.microsoft.com/office/drawing/2014/main" id="{B67838DF-5FBD-4F8F-9315-6265C5188682}"/>
                            </a:ext>
                          </a:extLst>
                        </xdr:cNvPr>
                        <xdr:cNvGrpSpPr/>
                      </xdr:nvGrpSpPr>
                      <xdr:grpSpPr>
                        <a:xfrm>
                          <a:off x="1638299" y="4057650"/>
                          <a:ext cx="10372725" cy="2266950"/>
                          <a:chOff x="1828799" y="4162425"/>
                          <a:chExt cx="10372725" cy="2266950"/>
                        </a:xfrm>
                      </xdr:grpSpPr>
                      <xdr:grpSp>
                        <xdr:nvGrpSpPr>
                          <xdr:cNvPr id="44" name="Group 43">
                            <a:extLst>
                              <a:ext uri="{FF2B5EF4-FFF2-40B4-BE49-F238E27FC236}">
                                <a16:creationId xmlns:a16="http://schemas.microsoft.com/office/drawing/2014/main" id="{292B4333-4CB0-4899-9983-D7EA00BB748D}"/>
                              </a:ext>
                            </a:extLst>
                          </xdr:cNvPr>
                          <xdr:cNvGrpSpPr/>
                        </xdr:nvGrpSpPr>
                        <xdr:grpSpPr>
                          <a:xfrm>
                            <a:off x="1828799" y="4162425"/>
                            <a:ext cx="10372725" cy="2266950"/>
                            <a:chOff x="1828799" y="4162425"/>
                            <a:chExt cx="10372725" cy="2266950"/>
                          </a:xfrm>
                        </xdr:grpSpPr>
                        <xdr:grpSp>
                          <xdr:nvGrpSpPr>
                            <xdr:cNvPr id="47" name="Group 37">
                              <a:extLst>
                                <a:ext uri="{FF2B5EF4-FFF2-40B4-BE49-F238E27FC236}">
                                  <a16:creationId xmlns:a16="http://schemas.microsoft.com/office/drawing/2014/main" id="{77E248A5-E56D-4CF3-857D-BD0FD37D0BA4}"/>
                                </a:ext>
                              </a:extLst>
                            </xdr:cNvPr>
                            <xdr:cNvGrpSpPr/>
                          </xdr:nvGrpSpPr>
                          <xdr:grpSpPr>
                            <a:xfrm>
                              <a:off x="1828799" y="4162425"/>
                              <a:ext cx="10372725" cy="2266950"/>
                              <a:chOff x="1971675" y="4343400"/>
                              <a:chExt cx="10134600" cy="2409825"/>
                            </a:xfrm>
                          </xdr:grpSpPr>
                          <xdr:sp macro="" textlink="">
                            <xdr:nvSpPr>
                              <xdr:cNvPr id="72" name="Rectangle: Rounded Corners 1">
                                <a:extLst>
                                  <a:ext uri="{FF2B5EF4-FFF2-40B4-BE49-F238E27FC236}">
                                    <a16:creationId xmlns:a16="http://schemas.microsoft.com/office/drawing/2014/main" id="{86823A2A-714C-4B77-A533-CC5DB5E13CEA}"/>
                                  </a:ext>
                                </a:extLst>
                              </xdr:cNvPr>
                              <xdr:cNvSpPr/>
                            </xdr:nvSpPr>
                            <xdr:spPr>
                              <a:xfrm>
                                <a:off x="1971675" y="4343400"/>
                                <a:ext cx="10134600" cy="2409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Current Assest Ratio vs Long-Term Assets Ratio</a:t>
                                </a:r>
                              </a:p>
                            </xdr:txBody>
                          </xdr:sp>
                          <xdr:sp macro="" textlink="$A$40">
                            <xdr:nvSpPr>
                              <xdr:cNvPr id="73" name="TextBox 25">
                                <a:extLst>
                                  <a:ext uri="{FF2B5EF4-FFF2-40B4-BE49-F238E27FC236}">
                                    <a16:creationId xmlns:a16="http://schemas.microsoft.com/office/drawing/2014/main" id="{1E5C9A41-E363-4045-A40C-3A090992DEB5}"/>
                                  </a:ext>
                                </a:extLst>
                              </xdr:cNvPr>
                              <xdr:cNvSpPr txBox="1"/>
                            </xdr:nvSpPr>
                            <xdr:spPr>
                              <a:xfrm>
                                <a:off x="4671060" y="5175885"/>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830BA5-8FA0-491E-A2EE-38320A6BF142}" type="TxLink">
                                  <a:rPr lang="en-US" sz="1000" b="1" i="0" u="none" strike="noStrike">
                                    <a:solidFill>
                                      <a:srgbClr val="3A0CA3"/>
                                    </a:solidFill>
                                    <a:latin typeface="Calibri"/>
                                    <a:ea typeface="Calibri"/>
                                    <a:cs typeface="Calibri"/>
                                  </a:rPr>
                                  <a:pPr algn="ctr"/>
                                  <a:t> </a:t>
                                </a:fld>
                                <a:endParaRPr lang="en-US" sz="800" b="1">
                                  <a:solidFill>
                                    <a:srgbClr val="3A0CA3"/>
                                  </a:solidFill>
                                </a:endParaRPr>
                              </a:p>
                            </xdr:txBody>
                          </xdr:sp>
                          <xdr:sp macro="" textlink="$A$39">
                            <xdr:nvSpPr>
                              <xdr:cNvPr id="74" name="TextBox 30">
                                <a:extLst>
                                  <a:ext uri="{FF2B5EF4-FFF2-40B4-BE49-F238E27FC236}">
                                    <a16:creationId xmlns:a16="http://schemas.microsoft.com/office/drawing/2014/main" id="{194752E1-3AB0-473C-BD48-774B7C812E2A}"/>
                                  </a:ext>
                                </a:extLst>
                              </xdr:cNvPr>
                              <xdr:cNvSpPr txBox="1"/>
                            </xdr:nvSpPr>
                            <xdr:spPr>
                              <a:xfrm>
                                <a:off x="2969895" y="5215890"/>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9FA7B-13D2-4858-9111-079BBFE4FCAE}" type="TxLink">
                                  <a:rPr lang="en-US" sz="1000" b="1" i="0" u="none" strike="noStrike">
                                    <a:solidFill>
                                      <a:srgbClr val="3A0CA3"/>
                                    </a:solidFill>
                                    <a:latin typeface="Calibri"/>
                                    <a:ea typeface="Calibri"/>
                                    <a:cs typeface="Calibri"/>
                                  </a:rPr>
                                  <a:pPr algn="ctr"/>
                                  <a:t> </a:t>
                                </a:fld>
                                <a:endParaRPr lang="en-US" sz="1000" b="1">
                                  <a:solidFill>
                                    <a:srgbClr val="3A0CA3"/>
                                  </a:solidFill>
                                </a:endParaRPr>
                              </a:p>
                            </xdr:txBody>
                          </xdr:sp>
                          <xdr:sp macro="" textlink="">
                            <xdr:nvSpPr>
                              <xdr:cNvPr id="75" name="TextBox 33">
                                <a:extLst>
                                  <a:ext uri="{FF2B5EF4-FFF2-40B4-BE49-F238E27FC236}">
                                    <a16:creationId xmlns:a16="http://schemas.microsoft.com/office/drawing/2014/main" id="{23B35AF5-C62B-46CA-8DAC-CFD1C54DAC17}"/>
                                  </a:ext>
                                </a:extLst>
                              </xdr:cNvPr>
                              <xdr:cNvSpPr txBox="1"/>
                            </xdr:nvSpPr>
                            <xdr:spPr>
                              <a:xfrm>
                                <a:off x="5619969" y="6386033"/>
                                <a:ext cx="1533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tx1"/>
                                    </a:solidFill>
                                    <a:latin typeface="Franklin Gothic Medium" panose="020B0603020102020204" pitchFamily="34" charset="0"/>
                                  </a:rPr>
                                  <a:t>Current Assets Ratio</a:t>
                                </a:r>
                              </a:p>
                            </xdr:txBody>
                          </xdr:sp>
                          <xdr:sp macro="" textlink="">
                            <xdr:nvSpPr>
                              <xdr:cNvPr id="76" name="TextBox 34">
                                <a:extLst>
                                  <a:ext uri="{FF2B5EF4-FFF2-40B4-BE49-F238E27FC236}">
                                    <a16:creationId xmlns:a16="http://schemas.microsoft.com/office/drawing/2014/main" id="{FB67A855-6904-4960-B2C8-31A22EBDC1FB}"/>
                                  </a:ext>
                                </a:extLst>
                              </xdr:cNvPr>
                              <xdr:cNvSpPr txBox="1"/>
                            </xdr:nvSpPr>
                            <xdr:spPr>
                              <a:xfrm>
                                <a:off x="7887137" y="6383030"/>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0">
                                    <a:solidFill>
                                      <a:schemeClr val="tx1"/>
                                    </a:solidFill>
                                    <a:latin typeface="Franklin Gothic Medium" panose="020B0603020102020204" pitchFamily="34" charset="0"/>
                                    <a:ea typeface="+mn-ea"/>
                                    <a:cs typeface="+mn-cs"/>
                                  </a:rPr>
                                  <a:t>Long-Term Assets Ratio</a:t>
                                </a:r>
                              </a:p>
                            </xdr:txBody>
                          </xdr:sp>
                        </xdr:grpSp>
                        <xdr:grpSp>
                          <xdr:nvGrpSpPr>
                            <xdr:cNvPr id="48" name="Group 47">
                              <a:extLst>
                                <a:ext uri="{FF2B5EF4-FFF2-40B4-BE49-F238E27FC236}">
                                  <a16:creationId xmlns:a16="http://schemas.microsoft.com/office/drawing/2014/main" id="{AAF8D049-4B83-4D3A-BC94-DE0BE6974115}"/>
                                </a:ext>
                              </a:extLst>
                            </xdr:cNvPr>
                            <xdr:cNvGrpSpPr/>
                          </xdr:nvGrpSpPr>
                          <xdr:grpSpPr>
                            <a:xfrm>
                              <a:off x="2243733" y="4705747"/>
                              <a:ext cx="1778939" cy="1074420"/>
                              <a:chOff x="5715623" y="11116072"/>
                              <a:chExt cx="1924158" cy="1074420"/>
                            </a:xfrm>
                            <a:noFill/>
                          </xdr:grpSpPr>
                          <xdr:graphicFrame macro="">
                            <xdr:nvGraphicFramePr>
                              <xdr:cNvPr id="70" name="Chart 69">
                                <a:extLst>
                                  <a:ext uri="{FF2B5EF4-FFF2-40B4-BE49-F238E27FC236}">
                                    <a16:creationId xmlns:a16="http://schemas.microsoft.com/office/drawing/2014/main" id="{671BAE92-7ACC-4705-8D60-2AC288AA53A8}"/>
                                  </a:ext>
                                </a:extLst>
                              </xdr:cNvPr>
                              <xdr:cNvGraphicFramePr/>
                            </xdr:nvGraphicFramePr>
                            <xdr:xfrm>
                              <a:off x="6428201" y="11116072"/>
                              <a:ext cx="121158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59">
                            <xdr:nvSpPr>
                              <xdr:cNvPr id="71" name="TextBox 70">
                                <a:extLst>
                                  <a:ext uri="{FF2B5EF4-FFF2-40B4-BE49-F238E27FC236}">
                                    <a16:creationId xmlns:a16="http://schemas.microsoft.com/office/drawing/2014/main" id="{AAA162CE-9C66-42C8-AF41-E1CB8DDC553E}"/>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 </a:t>
                                </a:fld>
                                <a:endParaRPr lang="en-US" sz="900" b="1">
                                  <a:latin typeface="Times New Roman" panose="02020603050405020304" pitchFamily="18" charset="0"/>
                                  <a:cs typeface="Times New Roman" panose="02020603050405020304" pitchFamily="18" charset="0"/>
                                </a:endParaRPr>
                              </a:p>
                            </xdr:txBody>
                          </xdr:sp>
                        </xdr:grpSp>
                        <xdr:grpSp>
                          <xdr:nvGrpSpPr>
                            <xdr:cNvPr id="49" name="Group 48">
                              <a:extLst>
                                <a:ext uri="{FF2B5EF4-FFF2-40B4-BE49-F238E27FC236}">
                                  <a16:creationId xmlns:a16="http://schemas.microsoft.com/office/drawing/2014/main" id="{E786727F-40B9-4645-9D07-A9B4C89133BF}"/>
                                </a:ext>
                              </a:extLst>
                            </xdr:cNvPr>
                            <xdr:cNvGrpSpPr/>
                          </xdr:nvGrpSpPr>
                          <xdr:grpSpPr>
                            <a:xfrm>
                              <a:off x="3252258" y="4729360"/>
                              <a:ext cx="2075612" cy="1074420"/>
                              <a:chOff x="6477000" y="11147305"/>
                              <a:chExt cx="2075612" cy="1074420"/>
                            </a:xfrm>
                          </xdr:grpSpPr>
                          <xdr:graphicFrame macro="">
                            <xdr:nvGraphicFramePr>
                              <xdr:cNvPr id="68" name="Chart 67">
                                <a:extLst>
                                  <a:ext uri="{FF2B5EF4-FFF2-40B4-BE49-F238E27FC236}">
                                    <a16:creationId xmlns:a16="http://schemas.microsoft.com/office/drawing/2014/main" id="{EF051A4C-B7C8-4631-B3C8-26C8CF3D75FE}"/>
                                  </a:ext>
                                </a:extLst>
                              </xdr:cNvPr>
                              <xdr:cNvGraphicFramePr>
                                <a:graphicFrameLocks/>
                              </xdr:cNvGraphicFramePr>
                            </xdr:nvGraphicFramePr>
                            <xdr:xfrm>
                              <a:off x="7432472" y="11147305"/>
                              <a:ext cx="1120140" cy="1074420"/>
                            </xdr:xfrm>
                            <a:graphic>
                              <a:graphicData uri="http://schemas.openxmlformats.org/drawingml/2006/chart">
                                <c:chart xmlns:c="http://schemas.openxmlformats.org/drawingml/2006/chart" xmlns:r="http://schemas.openxmlformats.org/officeDocument/2006/relationships" r:id="rId14"/>
                              </a:graphicData>
                            </a:graphic>
                          </xdr:graphicFrame>
                          <xdr:sp macro="" textlink="$A$60">
                            <xdr:nvSpPr>
                              <xdr:cNvPr id="69" name="TextBox 68">
                                <a:extLst>
                                  <a:ext uri="{FF2B5EF4-FFF2-40B4-BE49-F238E27FC236}">
                                    <a16:creationId xmlns:a16="http://schemas.microsoft.com/office/drawing/2014/main" id="{9780B43A-1227-4A1C-8D09-29E0B1FA3F02}"/>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0" name="Group 49">
                              <a:extLst>
                                <a:ext uri="{FF2B5EF4-FFF2-40B4-BE49-F238E27FC236}">
                                  <a16:creationId xmlns:a16="http://schemas.microsoft.com/office/drawing/2014/main" id="{64616C6B-426D-422E-A5B9-0D79C59AD3F6}"/>
                                </a:ext>
                              </a:extLst>
                            </xdr:cNvPr>
                            <xdr:cNvGrpSpPr/>
                          </xdr:nvGrpSpPr>
                          <xdr:grpSpPr>
                            <a:xfrm>
                              <a:off x="4248996" y="4729362"/>
                              <a:ext cx="2328657" cy="1074420"/>
                              <a:chOff x="7688580" y="11132067"/>
                              <a:chExt cx="2328657" cy="1074420"/>
                            </a:xfrm>
                          </xdr:grpSpPr>
                          <xdr:graphicFrame macro="">
                            <xdr:nvGraphicFramePr>
                              <xdr:cNvPr id="66" name="Chart 65">
                                <a:extLst>
                                  <a:ext uri="{FF2B5EF4-FFF2-40B4-BE49-F238E27FC236}">
                                    <a16:creationId xmlns:a16="http://schemas.microsoft.com/office/drawing/2014/main" id="{1029F51A-4C9D-45EE-AE42-074763DB3945}"/>
                                  </a:ext>
                                </a:extLst>
                              </xdr:cNvPr>
                              <xdr:cNvGraphicFramePr>
                                <a:graphicFrameLocks/>
                              </xdr:cNvGraphicFramePr>
                            </xdr:nvGraphicFramePr>
                            <xdr:xfrm>
                              <a:off x="8897097" y="11132067"/>
                              <a:ext cx="1120140" cy="1074420"/>
                            </xdr:xfrm>
                            <a:graphic>
                              <a:graphicData uri="http://schemas.openxmlformats.org/drawingml/2006/chart">
                                <c:chart xmlns:c="http://schemas.openxmlformats.org/drawingml/2006/chart" xmlns:r="http://schemas.openxmlformats.org/officeDocument/2006/relationships" r:id="rId15"/>
                              </a:graphicData>
                            </a:graphic>
                          </xdr:graphicFrame>
                          <xdr:sp macro="" textlink="$A$61">
                            <xdr:nvSpPr>
                              <xdr:cNvPr id="67" name="TextBox 66">
                                <a:extLst>
                                  <a:ext uri="{FF2B5EF4-FFF2-40B4-BE49-F238E27FC236}">
                                    <a16:creationId xmlns:a16="http://schemas.microsoft.com/office/drawing/2014/main" id="{9647D8B8-4EC6-476B-8FAC-C0E7F8E935E7}"/>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1" name="Group 50">
                              <a:extLst>
                                <a:ext uri="{FF2B5EF4-FFF2-40B4-BE49-F238E27FC236}">
                                  <a16:creationId xmlns:a16="http://schemas.microsoft.com/office/drawing/2014/main" id="{F2DFDF6B-DBC7-4F48-88BE-637CE4F8EB04}"/>
                                </a:ext>
                              </a:extLst>
                            </xdr:cNvPr>
                            <xdr:cNvGrpSpPr/>
                          </xdr:nvGrpSpPr>
                          <xdr:grpSpPr>
                            <a:xfrm>
                              <a:off x="5253354" y="4721490"/>
                              <a:ext cx="2558247" cy="1074420"/>
                              <a:chOff x="8100060" y="11131815"/>
                              <a:chExt cx="2558247" cy="1074420"/>
                            </a:xfrm>
                          </xdr:grpSpPr>
                          <xdr:graphicFrame macro="">
                            <xdr:nvGraphicFramePr>
                              <xdr:cNvPr id="64" name="Chart 63">
                                <a:extLst>
                                  <a:ext uri="{FF2B5EF4-FFF2-40B4-BE49-F238E27FC236}">
                                    <a16:creationId xmlns:a16="http://schemas.microsoft.com/office/drawing/2014/main" id="{1F26B4A5-A059-4282-B1D3-5703223862CA}"/>
                                  </a:ext>
                                </a:extLst>
                              </xdr:cNvPr>
                              <xdr:cNvGraphicFramePr>
                                <a:graphicFrameLocks/>
                              </xdr:cNvGraphicFramePr>
                            </xdr:nvGraphicFramePr>
                            <xdr:xfrm>
                              <a:off x="9538167" y="11131815"/>
                              <a:ext cx="1120140" cy="1074420"/>
                            </xdr:xfrm>
                            <a:graphic>
                              <a:graphicData uri="http://schemas.openxmlformats.org/drawingml/2006/chart">
                                <c:chart xmlns:c="http://schemas.openxmlformats.org/drawingml/2006/chart" xmlns:r="http://schemas.openxmlformats.org/officeDocument/2006/relationships" r:id="rId16"/>
                              </a:graphicData>
                            </a:graphic>
                          </xdr:graphicFrame>
                          <xdr:sp macro="" textlink="$A$62">
                            <xdr:nvSpPr>
                              <xdr:cNvPr id="65" name="TextBox 64">
                                <a:extLst>
                                  <a:ext uri="{FF2B5EF4-FFF2-40B4-BE49-F238E27FC236}">
                                    <a16:creationId xmlns:a16="http://schemas.microsoft.com/office/drawing/2014/main" id="{113A37B7-3994-4B28-ABC4-9069ECABB7B7}"/>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EFA1A10E-6488-4EB0-8A32-B0DBDE66E41D}"/>
                                </a:ext>
                              </a:extLst>
                            </xdr:cNvPr>
                            <xdr:cNvGrpSpPr/>
                          </xdr:nvGrpSpPr>
                          <xdr:grpSpPr>
                            <a:xfrm>
                              <a:off x="6265332" y="4737232"/>
                              <a:ext cx="2685213" cy="1074420"/>
                              <a:chOff x="9258300" y="11178037"/>
                              <a:chExt cx="2685213" cy="1074420"/>
                            </a:xfrm>
                          </xdr:grpSpPr>
                          <xdr:graphicFrame macro="">
                            <xdr:nvGraphicFramePr>
                              <xdr:cNvPr id="62" name="Chart 61">
                                <a:extLst>
                                  <a:ext uri="{FF2B5EF4-FFF2-40B4-BE49-F238E27FC236}">
                                    <a16:creationId xmlns:a16="http://schemas.microsoft.com/office/drawing/2014/main" id="{7E655337-C5A4-444F-9A11-47A78656C690}"/>
                                  </a:ext>
                                </a:extLst>
                              </xdr:cNvPr>
                              <xdr:cNvGraphicFramePr>
                                <a:graphicFrameLocks/>
                              </xdr:cNvGraphicFramePr>
                            </xdr:nvGraphicFramePr>
                            <xdr:xfrm>
                              <a:off x="10823373" y="11178037"/>
                              <a:ext cx="1120140" cy="1074420"/>
                            </xdr:xfrm>
                            <a:graphic>
                              <a:graphicData uri="http://schemas.openxmlformats.org/drawingml/2006/chart">
                                <c:chart xmlns:c="http://schemas.openxmlformats.org/drawingml/2006/chart" xmlns:r="http://schemas.openxmlformats.org/officeDocument/2006/relationships" r:id="rId17"/>
                              </a:graphicData>
                            </a:graphic>
                          </xdr:graphicFrame>
                          <xdr:sp macro="" textlink="$A$63">
                            <xdr:nvSpPr>
                              <xdr:cNvPr id="63" name="TextBox 62">
                                <a:extLst>
                                  <a:ext uri="{FF2B5EF4-FFF2-40B4-BE49-F238E27FC236}">
                                    <a16:creationId xmlns:a16="http://schemas.microsoft.com/office/drawing/2014/main" id="{A84FA45B-0D88-4E10-B7F2-17E00DED5D24}"/>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3" name="Group 52">
                              <a:extLst>
                                <a:ext uri="{FF2B5EF4-FFF2-40B4-BE49-F238E27FC236}">
                                  <a16:creationId xmlns:a16="http://schemas.microsoft.com/office/drawing/2014/main" id="{DD377880-2497-4354-958D-8AD403CFAF31}"/>
                                </a:ext>
                              </a:extLst>
                            </xdr:cNvPr>
                            <xdr:cNvGrpSpPr/>
                          </xdr:nvGrpSpPr>
                          <xdr:grpSpPr>
                            <a:xfrm>
                              <a:off x="7262070" y="4713619"/>
                              <a:ext cx="3033261" cy="1074420"/>
                              <a:chOff x="10416540" y="11123944"/>
                              <a:chExt cx="3033261" cy="1074420"/>
                            </a:xfrm>
                          </xdr:grpSpPr>
                          <xdr:graphicFrame macro="">
                            <xdr:nvGraphicFramePr>
                              <xdr:cNvPr id="60" name="Chart 59">
                                <a:extLst>
                                  <a:ext uri="{FF2B5EF4-FFF2-40B4-BE49-F238E27FC236}">
                                    <a16:creationId xmlns:a16="http://schemas.microsoft.com/office/drawing/2014/main" id="{D067C04C-CA2F-4106-BC6A-526A1EEAF962}"/>
                                  </a:ext>
                                </a:extLst>
                              </xdr:cNvPr>
                              <xdr:cNvGraphicFramePr>
                                <a:graphicFrameLocks/>
                              </xdr:cNvGraphicFramePr>
                            </xdr:nvGraphicFramePr>
                            <xdr:xfrm>
                              <a:off x="12329661" y="11123944"/>
                              <a:ext cx="1120140" cy="1074420"/>
                            </xdr:xfrm>
                            <a:graphic>
                              <a:graphicData uri="http://schemas.openxmlformats.org/drawingml/2006/chart">
                                <c:chart xmlns:c="http://schemas.openxmlformats.org/drawingml/2006/chart" xmlns:r="http://schemas.openxmlformats.org/officeDocument/2006/relationships" r:id="rId18"/>
                              </a:graphicData>
                            </a:graphic>
                          </xdr:graphicFrame>
                          <xdr:sp macro="" textlink="$A$64">
                            <xdr:nvSpPr>
                              <xdr:cNvPr id="61" name="TextBox 60">
                                <a:extLst>
                                  <a:ext uri="{FF2B5EF4-FFF2-40B4-BE49-F238E27FC236}">
                                    <a16:creationId xmlns:a16="http://schemas.microsoft.com/office/drawing/2014/main" id="{8CED7BA7-FC49-467A-9A66-1B3EEE10C3CE}"/>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B94312B1-D505-4ED6-849A-F24A7CBD73C4}"/>
                                </a:ext>
                              </a:extLst>
                            </xdr:cNvPr>
                            <xdr:cNvGrpSpPr/>
                          </xdr:nvGrpSpPr>
                          <xdr:grpSpPr>
                            <a:xfrm>
                              <a:off x="8274048" y="4697877"/>
                              <a:ext cx="3263148" cy="1074420"/>
                              <a:chOff x="11506200" y="11138682"/>
                              <a:chExt cx="3263148" cy="1074420"/>
                            </a:xfrm>
                          </xdr:grpSpPr>
                          <xdr:graphicFrame macro="">
                            <xdr:nvGraphicFramePr>
                              <xdr:cNvPr id="58" name="Chart 57">
                                <a:extLst>
                                  <a:ext uri="{FF2B5EF4-FFF2-40B4-BE49-F238E27FC236}">
                                    <a16:creationId xmlns:a16="http://schemas.microsoft.com/office/drawing/2014/main" id="{3106E769-2B96-4718-B80B-FEFB997F9D16}"/>
                                  </a:ext>
                                </a:extLst>
                              </xdr:cNvPr>
                              <xdr:cNvGraphicFramePr>
                                <a:graphicFrameLocks/>
                              </xdr:cNvGraphicFramePr>
                            </xdr:nvGraphicFramePr>
                            <xdr:xfrm>
                              <a:off x="13649208" y="11138682"/>
                              <a:ext cx="1120140" cy="1074420"/>
                            </xdr:xfrm>
                            <a:graphic>
                              <a:graphicData uri="http://schemas.openxmlformats.org/drawingml/2006/chart">
                                <c:chart xmlns:c="http://schemas.openxmlformats.org/drawingml/2006/chart" xmlns:r="http://schemas.openxmlformats.org/officeDocument/2006/relationships" r:id="rId19"/>
                              </a:graphicData>
                            </a:graphic>
                          </xdr:graphicFrame>
                          <xdr:sp macro="" textlink="$A$65">
                            <xdr:nvSpPr>
                              <xdr:cNvPr id="59" name="TextBox 58">
                                <a:extLst>
                                  <a:ext uri="{FF2B5EF4-FFF2-40B4-BE49-F238E27FC236}">
                                    <a16:creationId xmlns:a16="http://schemas.microsoft.com/office/drawing/2014/main" id="{93DCC515-B28D-4C14-B339-06C37F618BC7}"/>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A$66">
                          <xdr:nvSpPr>
                            <xdr:cNvPr id="55" name="TextBox 54">
                              <a:extLst>
                                <a:ext uri="{FF2B5EF4-FFF2-40B4-BE49-F238E27FC236}">
                                  <a16:creationId xmlns:a16="http://schemas.microsoft.com/office/drawing/2014/main" id="{E1CFB4F8-4975-4E7C-AA5B-306AC520ADD1}"/>
                                </a:ext>
                              </a:extLst>
                            </xdr:cNvPr>
                            <xdr:cNvSpPr txBox="1"/>
                          </xdr:nvSpPr>
                          <xdr:spPr>
                            <a:xfrm>
                              <a:off x="9278406"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B98F-F76A-47CB-B8AB-A6BD95D231D1}"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7">
                          <xdr:nvSpPr>
                            <xdr:cNvPr id="56" name="TextBox 55">
                              <a:extLst>
                                <a:ext uri="{FF2B5EF4-FFF2-40B4-BE49-F238E27FC236}">
                                  <a16:creationId xmlns:a16="http://schemas.microsoft.com/office/drawing/2014/main" id="{4C00B474-62D4-4A2D-8B96-9D277385A8C9}"/>
                                </a:ext>
                              </a:extLst>
                            </xdr:cNvPr>
                            <xdr:cNvSpPr txBox="1"/>
                          </xdr:nvSpPr>
                          <xdr:spPr>
                            <a:xfrm>
                              <a:off x="10282764"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8DBFF-FFD3-4535-B676-7B3A0AFF34D2}"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8">
                          <xdr:nvSpPr>
                            <xdr:cNvPr id="57" name="TextBox 56">
                              <a:extLst>
                                <a:ext uri="{FF2B5EF4-FFF2-40B4-BE49-F238E27FC236}">
                                  <a16:creationId xmlns:a16="http://schemas.microsoft.com/office/drawing/2014/main" id="{D6875C6C-498B-4D5D-84A2-DFB5454EB952}"/>
                                </a:ext>
                              </a:extLst>
                            </xdr:cNvPr>
                            <xdr:cNvSpPr txBox="1"/>
                          </xdr:nvSpPr>
                          <xdr:spPr>
                            <a:xfrm>
                              <a:off x="11287124" y="513397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C8ACDF-F7D6-4F06-9657-887C3B01D2DC}"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
                        <xdr:nvSpPr>
                          <xdr:cNvPr id="45" name="Flowchart: Connector 32">
                            <a:extLst>
                              <a:ext uri="{FF2B5EF4-FFF2-40B4-BE49-F238E27FC236}">
                                <a16:creationId xmlns:a16="http://schemas.microsoft.com/office/drawing/2014/main" id="{51D05D65-0D4E-4E71-8E4D-F3CAB82958E7}"/>
                              </a:ext>
                            </a:extLst>
                          </xdr:cNvPr>
                          <xdr:cNvSpPr/>
                        </xdr:nvSpPr>
                        <xdr:spPr>
                          <a:xfrm>
                            <a:off x="5248274" y="6067425"/>
                            <a:ext cx="276225" cy="250888"/>
                          </a:xfrm>
                          <a:prstGeom prst="flowChartConnector">
                            <a:avLst/>
                          </a:prstGeom>
                          <a:solidFill>
                            <a:srgbClr val="3A0CA3"/>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Flowchart: Connector 36">
                            <a:extLst>
                              <a:ext uri="{FF2B5EF4-FFF2-40B4-BE49-F238E27FC236}">
                                <a16:creationId xmlns:a16="http://schemas.microsoft.com/office/drawing/2014/main" id="{33A52726-2005-4C89-8B66-E6B14FF245A1}"/>
                              </a:ext>
                            </a:extLst>
                          </xdr:cNvPr>
                          <xdr:cNvSpPr/>
                        </xdr:nvSpPr>
                        <xdr:spPr>
                          <a:xfrm>
                            <a:off x="7572374" y="6076950"/>
                            <a:ext cx="276225" cy="250888"/>
                          </a:xfrm>
                          <a:prstGeom prst="flowChartConnector">
                            <a:avLst/>
                          </a:prstGeom>
                          <a:solidFill>
                            <a:srgbClr val="C0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TextBox 42">
                          <a:extLst>
                            <a:ext uri="{FF2B5EF4-FFF2-40B4-BE49-F238E27FC236}">
                              <a16:creationId xmlns:a16="http://schemas.microsoft.com/office/drawing/2014/main" id="{F9C3029B-D786-4117-82C1-408AC2A0910D}"/>
                            </a:ext>
                          </a:extLst>
                        </xdr:cNvPr>
                        <xdr:cNvSpPr txBox="1"/>
                      </xdr:nvSpPr>
                      <xdr:spPr>
                        <a:xfrm>
                          <a:off x="3062845" y="4997714"/>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2017</a:t>
                          </a:r>
                        </a:p>
                      </xdr:txBody>
                    </xdr:sp>
                  </xdr:grpSp>
                  <xdr:sp macro="" textlink="">
                    <xdr:nvSpPr>
                      <xdr:cNvPr id="41" name="TextBox 40">
                        <a:extLst>
                          <a:ext uri="{FF2B5EF4-FFF2-40B4-BE49-F238E27FC236}">
                            <a16:creationId xmlns:a16="http://schemas.microsoft.com/office/drawing/2014/main" id="{EB48A192-686D-4693-A819-9F4AD2412340}"/>
                          </a:ext>
                        </a:extLst>
                      </xdr:cNvPr>
                      <xdr:cNvSpPr txBox="1"/>
                    </xdr:nvSpPr>
                    <xdr:spPr>
                      <a:xfrm>
                        <a:off x="4371730" y="501345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grpSp>
                <xdr:sp macro="" textlink="">
                  <xdr:nvSpPr>
                    <xdr:cNvPr id="39" name="TextBox 38">
                      <a:extLst>
                        <a:ext uri="{FF2B5EF4-FFF2-40B4-BE49-F238E27FC236}">
                          <a16:creationId xmlns:a16="http://schemas.microsoft.com/office/drawing/2014/main" id="{C0ED166B-9F10-40AB-A07E-7D49C6B17740}"/>
                        </a:ext>
                      </a:extLst>
                    </xdr:cNvPr>
                    <xdr:cNvSpPr txBox="1"/>
                  </xdr:nvSpPr>
                  <xdr:spPr>
                    <a:xfrm>
                      <a:off x="5628411" y="499936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2019</a:t>
                      </a:r>
                    </a:p>
                  </xdr:txBody>
                </xdr:sp>
              </xdr:grpSp>
              <xdr:sp macro="" textlink="">
                <xdr:nvSpPr>
                  <xdr:cNvPr id="37" name="TextBox 36">
                    <a:extLst>
                      <a:ext uri="{FF2B5EF4-FFF2-40B4-BE49-F238E27FC236}">
                        <a16:creationId xmlns:a16="http://schemas.microsoft.com/office/drawing/2014/main" id="{0EA6AA74-8791-47BE-B86B-03BB51809186}"/>
                      </a:ext>
                    </a:extLst>
                  </xdr:cNvPr>
                  <xdr:cNvSpPr txBox="1"/>
                </xdr:nvSpPr>
                <xdr:spPr>
                  <a:xfrm>
                    <a:off x="6854911" y="5016764"/>
                    <a:ext cx="453020" cy="286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b="1" i="0" u="none" strike="noStrike">
                        <a:solidFill>
                          <a:schemeClr val="tx1"/>
                        </a:solidFill>
                        <a:latin typeface="Times New Roman" panose="02020603050405020304" pitchFamily="18" charset="0"/>
                        <a:ea typeface="Calibri"/>
                        <a:cs typeface="Times New Roman" panose="02020603050405020304" pitchFamily="18" charset="0"/>
                      </a:rPr>
                      <a:t>2020</a:t>
                    </a:r>
                  </a:p>
                </xdr:txBody>
              </xdr:sp>
            </xdr:grpSp>
            <xdr:sp macro="" textlink="">
              <xdr:nvSpPr>
                <xdr:cNvPr id="35" name="TextBox 34">
                  <a:extLst>
                    <a:ext uri="{FF2B5EF4-FFF2-40B4-BE49-F238E27FC236}">
                      <a16:creationId xmlns:a16="http://schemas.microsoft.com/office/drawing/2014/main" id="{D779DB71-33AA-47C6-A72D-782A8708B910}"/>
                    </a:ext>
                  </a:extLst>
                </xdr:cNvPr>
                <xdr:cNvSpPr txBox="1"/>
              </xdr:nvSpPr>
              <xdr:spPr>
                <a:xfrm>
                  <a:off x="9327083" y="4989843"/>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2022</a:t>
                  </a:r>
                </a:p>
              </xdr:txBody>
            </xdr:sp>
          </xdr:grpSp>
          <xdr:sp macro="" textlink="">
            <xdr:nvSpPr>
              <xdr:cNvPr id="33" name="TextBox 32">
                <a:extLst>
                  <a:ext uri="{FF2B5EF4-FFF2-40B4-BE49-F238E27FC236}">
                    <a16:creationId xmlns:a16="http://schemas.microsoft.com/office/drawing/2014/main" id="{2463D7E9-3410-47ED-9DCA-92F1D3C7319C}"/>
                  </a:ext>
                </a:extLst>
              </xdr:cNvPr>
              <xdr:cNvSpPr txBox="1"/>
            </xdr:nvSpPr>
            <xdr:spPr>
              <a:xfrm>
                <a:off x="10578940" y="4958358"/>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2023</a:t>
                </a:r>
              </a:p>
            </xdr:txBody>
          </xdr:sp>
        </xdr:grpSp>
        <xdr:sp macro="" textlink="">
          <xdr:nvSpPr>
            <xdr:cNvPr id="31" name="TextBox 30">
              <a:extLst>
                <a:ext uri="{FF2B5EF4-FFF2-40B4-BE49-F238E27FC236}">
                  <a16:creationId xmlns:a16="http://schemas.microsoft.com/office/drawing/2014/main" id="{5C100185-83B7-4ED6-8796-1B0A8DBFC6B8}"/>
                </a:ext>
              </a:extLst>
            </xdr:cNvPr>
            <xdr:cNvSpPr txBox="1"/>
          </xdr:nvSpPr>
          <xdr:spPr>
            <a:xfrm>
              <a:off x="9086849" y="5019675"/>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900" b="1">
                <a:solidFill>
                  <a:schemeClr val="tx1"/>
                </a:solidFill>
                <a:latin typeface="Times New Roman" panose="02020603050405020304" pitchFamily="18" charset="0"/>
                <a:cs typeface="Times New Roman" panose="02020603050405020304" pitchFamily="18" charset="0"/>
              </a:endParaRPr>
            </a:p>
          </xdr:txBody>
        </xdr:sp>
      </xdr:grpSp>
      <xdr:sp macro="" textlink="">
        <xdr:nvSpPr>
          <xdr:cNvPr id="29" name="TextBox 28">
            <a:extLst>
              <a:ext uri="{FF2B5EF4-FFF2-40B4-BE49-F238E27FC236}">
                <a16:creationId xmlns:a16="http://schemas.microsoft.com/office/drawing/2014/main" id="{452E6B20-733D-47FF-A412-A77CB0A36E05}"/>
              </a:ext>
            </a:extLst>
          </xdr:cNvPr>
          <xdr:cNvSpPr txBox="1"/>
        </xdr:nvSpPr>
        <xdr:spPr>
          <a:xfrm>
            <a:off x="7983314" y="5021329"/>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2021</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ff6f3cf185df778/DASHBOARD%20K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rako\Downloads\Data_NE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ompanyPres"/>
      <sheetName val="BS_Dynamic&amp;Static"/>
      <sheetName val="BS_Liquidity&amp;Solvency"/>
      <sheetName val="BS_WK"/>
      <sheetName val="IncomeStatement"/>
      <sheetName val="PivotCharts"/>
      <sheetName val="FinancialRating"/>
      <sheetName val="RawData"/>
    </sheetNames>
    <sheetDataSet>
      <sheetData sheetId="0"/>
      <sheetData sheetId="1"/>
      <sheetData sheetId="2"/>
      <sheetData sheetId="3"/>
      <sheetData sheetId="4"/>
      <sheetData sheetId="5"/>
      <sheetData sheetId="6">
        <row r="59">
          <cell r="A59">
            <v>2017</v>
          </cell>
          <cell r="B59">
            <v>2.7143373719180524</v>
          </cell>
          <cell r="C59">
            <v>1.2856626280819481</v>
          </cell>
        </row>
        <row r="60">
          <cell r="A60">
            <v>2018</v>
          </cell>
          <cell r="B60">
            <v>2.6453621985096438</v>
          </cell>
          <cell r="C60">
            <v>1.3546378014903562</v>
          </cell>
        </row>
        <row r="61">
          <cell r="A61">
            <v>2019</v>
          </cell>
          <cell r="B61">
            <v>2.7152054675880053</v>
          </cell>
          <cell r="C61">
            <v>1.2847945324119945</v>
          </cell>
        </row>
        <row r="62">
          <cell r="A62">
            <v>2020</v>
          </cell>
          <cell r="B62">
            <v>2.5036276502171697</v>
          </cell>
          <cell r="C62">
            <v>1.4963723497828303</v>
          </cell>
        </row>
        <row r="63">
          <cell r="A63">
            <v>2021</v>
          </cell>
          <cell r="B63">
            <v>2.5885681515550534</v>
          </cell>
          <cell r="C63">
            <v>1.4114318484449468</v>
          </cell>
        </row>
        <row r="64">
          <cell r="A64">
            <v>2022</v>
          </cell>
          <cell r="B64">
            <v>2.1349153252343038</v>
          </cell>
          <cell r="C64">
            <v>1.8650846747656962</v>
          </cell>
        </row>
        <row r="65">
          <cell r="A65">
            <v>2023</v>
          </cell>
          <cell r="B65">
            <v>1.7040872982535757</v>
          </cell>
          <cell r="C65">
            <v>2.295912701746424</v>
          </cell>
        </row>
      </sheetData>
      <sheetData sheetId="7"/>
      <sheetData sheetId="8">
        <row r="2">
          <cell r="U2">
            <v>2.1527950310559008</v>
          </cell>
          <cell r="V2">
            <v>2.61</v>
          </cell>
          <cell r="W2">
            <v>2.7808043913823002</v>
          </cell>
          <cell r="X2">
            <v>2.1527950310559008</v>
          </cell>
          <cell r="Y2">
            <v>1.8766045548654244</v>
          </cell>
          <cell r="Z2">
            <v>4.2662912308930006</v>
          </cell>
          <cell r="AA2">
            <v>0.90098522167487682</v>
          </cell>
          <cell r="AB2">
            <v>0.4739569836745271</v>
          </cell>
          <cell r="AC2">
            <v>0.5260430163254729</v>
          </cell>
          <cell r="AD2">
            <v>0</v>
          </cell>
          <cell r="AE2">
            <v>27.045407636738904</v>
          </cell>
          <cell r="AF2">
            <v>24.464560862865945</v>
          </cell>
          <cell r="AG2">
            <v>2.5808467738729597</v>
          </cell>
          <cell r="AH2">
            <v>0</v>
          </cell>
          <cell r="AI2">
            <v>-2.5808467738729597</v>
          </cell>
          <cell r="AJ2">
            <v>1224</v>
          </cell>
          <cell r="AK2">
            <v>967</v>
          </cell>
          <cell r="AL2">
            <v>0.2679050567595459</v>
          </cell>
          <cell r="AM2">
            <v>0.47822497420020638</v>
          </cell>
          <cell r="AN2">
            <v>0.25263157894736843</v>
          </cell>
          <cell r="AO2">
            <v>-27.2</v>
          </cell>
          <cell r="AP2" t="str">
            <v>CC</v>
          </cell>
          <cell r="AQ2">
            <v>0.12529152630215082</v>
          </cell>
          <cell r="AR2">
            <v>0.23817733990147782</v>
          </cell>
          <cell r="AS2">
            <v>0.19958720330237359</v>
          </cell>
          <cell r="AT2">
            <v>0.6277533039647577</v>
          </cell>
          <cell r="AU2">
            <v>1.9009852216748768</v>
          </cell>
          <cell r="AV2">
            <v>72</v>
          </cell>
          <cell r="AW2">
            <v>1578</v>
          </cell>
          <cell r="AX2">
            <v>-759</v>
          </cell>
          <cell r="AY2">
            <v>-729</v>
          </cell>
          <cell r="AZ2">
            <v>9.3288416688261204E-3</v>
          </cell>
          <cell r="BA2">
            <v>1.7733990147783252E-2</v>
          </cell>
          <cell r="BB2">
            <v>1.4860681114551083E-2</v>
          </cell>
          <cell r="BC2">
            <v>0.20445711324177249</v>
          </cell>
          <cell r="BD2">
            <v>0.38866995073891625</v>
          </cell>
          <cell r="BE2">
            <v>0.32569659442724458</v>
          </cell>
          <cell r="BF2">
            <v>2.1762205053873478</v>
          </cell>
          <cell r="BG2">
            <v>18.023525257824993</v>
          </cell>
          <cell r="BH2">
            <v>0.30402473921831036</v>
          </cell>
          <cell r="BI2">
            <v>4.6284996319380998</v>
          </cell>
          <cell r="BJ2">
            <v>3547</v>
          </cell>
          <cell r="BK2">
            <v>8800</v>
          </cell>
          <cell r="BL2">
            <v>55.05681818181818</v>
          </cell>
          <cell r="BM2">
            <v>1112</v>
          </cell>
          <cell r="BN2">
            <v>12.636363636363637</v>
          </cell>
          <cell r="BO2">
            <v>0.31350436989004793</v>
          </cell>
          <cell r="BP2"/>
          <cell r="BQ2"/>
        </row>
        <row r="3">
          <cell r="Z3">
            <v>4.067423230974633</v>
          </cell>
          <cell r="AA3">
            <v>0.86811751904243739</v>
          </cell>
          <cell r="AB3">
            <v>0.46470177073625352</v>
          </cell>
          <cell r="AC3">
            <v>0.53529822926374648</v>
          </cell>
          <cell r="AD3">
            <v>0</v>
          </cell>
          <cell r="AE3">
            <v>27.28640776699029</v>
          </cell>
          <cell r="AF3">
            <v>20.007830853563039</v>
          </cell>
          <cell r="AI3">
            <v>-7.2785769134272513</v>
          </cell>
          <cell r="AJ3">
            <v>1434</v>
          </cell>
          <cell r="AK3">
            <v>1043</v>
          </cell>
          <cell r="AL3">
            <v>0.24796116504854368</v>
          </cell>
          <cell r="AM3">
            <v>0.47184466019417476</v>
          </cell>
          <cell r="AN3">
            <v>0.27844660194174758</v>
          </cell>
          <cell r="AO3">
            <v>-31.866666666666667</v>
          </cell>
          <cell r="AR3">
            <v>0.22698585418933623</v>
          </cell>
          <cell r="AS3">
            <v>0.20252427184466018</v>
          </cell>
          <cell r="AT3">
            <v>0.59995340167753963</v>
          </cell>
          <cell r="AU3">
            <v>1.8681175190424375</v>
          </cell>
          <cell r="AV3">
            <v>1693</v>
          </cell>
          <cell r="AW3">
            <v>1692</v>
          </cell>
          <cell r="AX3">
            <v>622</v>
          </cell>
          <cell r="BA3">
            <v>0.36844396082698583</v>
          </cell>
          <cell r="BB3">
            <v>0.32873786407766992</v>
          </cell>
          <cell r="BC3">
            <v>0.19711090400745573</v>
          </cell>
          <cell r="BD3">
            <v>0.36822633297062024</v>
          </cell>
          <cell r="BE3">
            <v>0.32854368932038835</v>
          </cell>
          <cell r="BF3">
            <v>2.2958363364174592</v>
          </cell>
          <cell r="BG3">
            <v>21.379245995113607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_NEW (1)"/>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3ff6f3cf185df778/DASHBOARD%20KC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Krakoczki" refreshedDate="45404.581620486111" createdVersion="8" refreshedVersion="7" minRefreshableVersion="3" recordCount="28" xr:uid="{14DC1828-80D0-4BA9-AB69-9B2A48442A6A}">
  <cacheSource type="worksheet">
    <worksheetSource name="Table1" r:id="rId2"/>
  </cacheSource>
  <cacheFields count="71">
    <cacheField name="Company" numFmtId="0">
      <sharedItems count="8">
        <s v="Electronic Arts"/>
        <s v="Ubisoft"/>
        <s v="Nintendo"/>
        <s v="Take Two Interactive"/>
        <s v="AstraZeneca" u="1"/>
        <s v="Pfizer" u="1"/>
        <s v="Roche Holding" u="1"/>
        <s v="Johnson&amp;Johnson" u="1"/>
      </sharedItems>
    </cacheField>
    <cacheField name="FY" numFmtId="0">
      <sharedItems containsSemiMixedTypes="0" containsString="0" containsNumber="1" containsInteger="1" minValue="2014" maxValue="2023" count="10">
        <n v="2017"/>
        <n v="2018"/>
        <n v="2019"/>
        <n v="2020"/>
        <n v="2021"/>
        <n v="2022"/>
        <n v="2023"/>
        <n v="2015" u="1"/>
        <n v="2016" u="1"/>
        <n v="2014" u="1"/>
      </sharedItems>
    </cacheField>
    <cacheField name="Equity" numFmtId="0">
      <sharedItems containsSemiMixedTypes="0" containsString="0" containsNumber="1" minValue="1003.728" maxValue="18416.86"/>
    </cacheField>
    <cacheField name="Equity Growth Rate" numFmtId="165">
      <sharedItems containsString="0" containsBlank="1" containsNumber="1" minValue="-0.26580699033078103" maxValue="1.3735464734756018"/>
    </cacheField>
    <cacheField name="Total Assets" numFmtId="0">
      <sharedItems containsSemiMixedTypes="0" containsString="0" containsNumber="1" minValue="2833.4810000000002" maxValue="23695.22"/>
    </cacheField>
    <cacheField name="Total Assets Growth Rate" numFmtId="165">
      <sharedItems containsString="0" containsBlank="1" containsNumber="1" minValue="-0.15626852752872028" maxValue="1.4230634098651145"/>
    </cacheField>
    <cacheField name="Revenues" numFmtId="0">
      <sharedItems containsSemiMixedTypes="0" containsString="0" containsNumber="1" minValue="1602.066" maxValue="16533.75"/>
    </cacheField>
    <cacheField name="Revenues Growth Rate" numFmtId="165">
      <sharedItems containsString="0" containsBlank="1" containsNumber="1" minValue="-0.23522461643078754" maxValue="1.2074950116588246"/>
    </cacheField>
    <cacheField name="Total Liabilities" numFmtId="0">
      <sharedItems containsSemiMixedTypes="0" containsString="0" containsNumber="1" minValue="1589.232" maxValue="6819.6"/>
    </cacheField>
    <cacheField name="Total Liabilities Growth Rate" numFmtId="165">
      <sharedItems containsString="0" containsBlank="1" containsNumber="1" minValue="-0.17590792439618536" maxValue="1.491997368998027"/>
    </cacheField>
    <cacheField name="Current Assets" numFmtId="0">
      <sharedItems containsSemiMixedTypes="0" containsString="0" containsNumber="1" minValue="1606.7909999999999" maxValue="18991.53"/>
    </cacheField>
    <cacheField name="Current Assets Growth Rate" numFmtId="165">
      <sharedItems containsString="0" containsBlank="1" containsNumber="1" minValue="-0.42451129904339385" maxValue="0.70203148873521204"/>
    </cacheField>
    <cacheField name="Current Assets Turnover Ratio" numFmtId="164">
      <sharedItems containsSemiMixedTypes="0" containsString="0" containsNumber="1" minValue="0.42875162000810874" maxValue="2.1330489214943582"/>
    </cacheField>
    <cacheField name="Current Assets Turnover Ratio Growth Rate" numFmtId="165">
      <sharedItems containsString="0" containsBlank="1" containsNumber="1" minValue="-0.13934400419306589" maxValue="1.3559819904122377"/>
    </cacheField>
    <cacheField name="Current Assets Ratio" numFmtId="9">
      <sharedItems containsSemiMixedTypes="0" containsString="0" containsNumber="1" minValue="0.15811903846275083" maxValue="0.82568171947082369"/>
    </cacheField>
    <cacheField name="Long Term Assets Ratio" numFmtId="9">
      <sharedItems containsSemiMixedTypes="0" containsString="0" containsNumber="1" minValue="0.17431828052917631" maxValue="0.84188096153724912"/>
    </cacheField>
    <cacheField name="Current Liabilities" numFmtId="0">
      <sharedItems containsSemiMixedTypes="0" containsString="0" containsNumber="1" minValue="769.49099999999999" maxValue="4947.5110000000004"/>
    </cacheField>
    <cacheField name="Current Liabilities Ratio" numFmtId="9">
      <sharedItems containsSemiMixedTypes="0" containsString="0" containsNumber="1" minValue="0.23176106434840646" maxValue="0.91967017234181059"/>
    </cacheField>
    <cacheField name="Long Term Liabilities" numFmtId="0">
      <sharedItems containsSemiMixedTypes="0" containsString="0" containsNumber="1" minValue="250.69100000000003" maxValue="2968.0000000000005"/>
    </cacheField>
    <cacheField name="Long Term Liabilities Ratio" numFmtId="9">
      <sharedItems containsSemiMixedTypes="0" containsString="0" containsNumber="1" minValue="8.0329827658189412E-2" maxValue="0.76823893565159351"/>
    </cacheField>
    <cacheField name="Current Ratio" numFmtId="9">
      <sharedItems containsSemiMixedTypes="0" containsString="0" containsNumber="1" minValue="0.65118392356423305" maxValue="6.1960153293596489"/>
    </cacheField>
    <cacheField name="Median IndustryCurrent Ratio" numFmtId="9">
      <sharedItems containsSemiMixedTypes="0" containsString="0" containsNumber="1" minValue="1.7692000000000001" maxValue="2.61"/>
    </cacheField>
    <cacheField name="Average IndustryCurrent Ratio" numFmtId="9">
      <sharedItems containsSemiMixedTypes="0" containsString="0" containsNumber="1" minValue="2.343118990932938" maxValue="2.7808043913823002"/>
    </cacheField>
    <cacheField name="Quick Ratio" numFmtId="9">
      <sharedItems containsSemiMixedTypes="0" containsString="0" containsNumber="1" minValue="0.65118392356423305" maxValue="5.9834837198077482"/>
    </cacheField>
    <cacheField name="Cash Ratio" numFmtId="9">
      <sharedItems containsSemiMixedTypes="0" containsString="0" containsNumber="1" minValue="0.34323398068335237" maxValue="5.1386413308817209"/>
    </cacheField>
    <cacheField name="Solvency Ratio" numFmtId="9">
      <sharedItems containsSemiMixedTypes="0" containsString="0" containsNumber="1" minValue="1.6052501073190621" maxValue="47.394505474485804"/>
    </cacheField>
    <cacheField name="DER" numFmtId="9">
      <sharedItems containsSemiMixedTypes="0" containsString="0" containsNumber="1" minValue="0.17426854581211876" maxValue="2.5746667154754967"/>
    </cacheField>
    <cacheField name="DAR" numFmtId="9">
      <sharedItems containsSemiMixedTypes="0" containsString="0" containsNumber="1" minValue="0.14840585719358149" maxValue="0.72025345139918973"/>
    </cacheField>
    <cacheField name="EAR" numFmtId="9">
      <sharedItems containsSemiMixedTypes="0" containsString="0" containsNumber="1" minValue="0.27974628602217794" maxValue="0.85159290508787411"/>
    </cacheField>
    <cacheField name="DIO" numFmtId="1">
      <sharedItems containsSemiMixedTypes="0" containsString="0" containsNumber="1" minValue="0" maxValue="131.7988411280125"/>
    </cacheField>
    <cacheField name="DSO" numFmtId="1">
      <sharedItems containsSemiMixedTypes="0" containsString="0" containsNumber="1" minValue="27.045407636738904" maxValue="71.74831598285364"/>
    </cacheField>
    <cacheField name="DPO" numFmtId="1">
      <sharedItems containsSemiMixedTypes="0" containsString="0" containsNumber="1" minValue="12.173211403980636" maxValue="228.37747375290562"/>
    </cacheField>
    <cacheField name="CCC" numFmtId="1">
      <sharedItems containsSemiMixedTypes="0" containsString="0" containsNumber="1" minValue="-132.39238545316152" maxValue="98.861355425681623"/>
    </cacheField>
    <cacheField name="Bottom Line" numFmtId="0">
      <sharedItems containsSemiMixedTypes="0" containsString="0" containsNumber="1" containsInteger="1" minValue="0" maxValue="0"/>
    </cacheField>
    <cacheField name="ComCr" numFmtId="1">
      <sharedItems containsSemiMixedTypes="0" containsString="0" containsNumber="1" minValue="-57.515399988281601" maxValue="166.56183016858952"/>
    </cacheField>
    <cacheField name="BottomCap" numFmtId="0" formula="20%" databaseField="0"/>
    <cacheField name="CRBlack" numFmtId="0" formula="IF('Current Ratio'&lt;100%,'Current Ratio',NA())" databaseField="0"/>
    <cacheField name="CRBrown" numFmtId="0" formula="IF(AND('Current Ratio'&gt;=100%,'Current Ratio'&lt;150%),'Current Ratio',NA())" databaseField="0"/>
    <cacheField name="CRGreen" numFmtId="0" formula="IF(AND('Current Ratio'&gt;=150%,'Current Ratio'&lt;=250%),'Current Ratio',NA())" databaseField="0"/>
    <cacheField name="CRRed" numFmtId="0" formula="IF('Current Ratio'&gt;250%,'Current Ratio',NA())" databaseField="0"/>
    <cacheField name="CRTranspBlack" numFmtId="0" formula="11.7-CRBlack" databaseField="0"/>
    <cacheField name="CRTranspBrown" numFmtId="0" formula="11.7-CRBrown" databaseField="0"/>
    <cacheField name="CRTranspGreen" numFmtId="0" formula="11.7-CRGreen" databaseField="0"/>
    <cacheField name="CRTranspRed" numFmtId="0" formula="11.7-CRRed" databaseField="0"/>
    <cacheField name="UpperCap" numFmtId="0" formula="20%" databaseField="0"/>
    <cacheField name="GreenComCr" numFmtId="0" formula="IF(ComCr&gt;0,ComCr,NA())" databaseField="0"/>
    <cacheField name="RedComCr" numFmtId="0" formula="IF(ComCr&lt;=0,ComCr,NA())" databaseField="0"/>
    <cacheField name="QRBlack" numFmtId="0" formula="IF('Quick Ratio'&lt;25%,'Quick Ratio',NA())" databaseField="0"/>
    <cacheField name="QRBrown" numFmtId="0" formula="IF(AND('Quick Ratio'&gt;=25%,'Quick Ratio'&lt;50%),'Quick Ratio',NA())" databaseField="0"/>
    <cacheField name="QRGreen" numFmtId="0" formula="IF(AND('Quick Ratio'&gt;=50%,'Quick Ratio'&lt;=100%),'Quick Ratio',NA())" databaseField="0"/>
    <cacheField name="QRRed" numFmtId="0" formula="IF('Quick Ratio'&gt;100%,'Quick Ratio',NA())" databaseField="0"/>
    <cacheField name="QRTranspBlack" numFmtId="0" formula="11.5-QRBlack" databaseField="0"/>
    <cacheField name="QRTranspBrown" numFmtId="0" formula="11.5-QRBrown" databaseField="0"/>
    <cacheField name="QRTranspGreen" numFmtId="0" formula="11.5-QRGreen" databaseField="0"/>
    <cacheField name="QRTranspRed" numFmtId="0" formula="11.5-QRRed" databaseField="0"/>
    <cacheField name="CHRBlack" numFmtId="0" formula="IF('Cash Ratio'&lt;25%,'Cash Ratio',NA())" databaseField="0"/>
    <cacheField name="CHRBrown" numFmtId="0" formula="IF(AND('Cash Ratio'&gt;=25%,'Cash Ratio'&lt;50%),'Cash Ratio',NA())" databaseField="0"/>
    <cacheField name="CHRGreen" numFmtId="0" formula="IF(AND('Cash Ratio'&gt;=50%,'Cash Ratio'&lt;=100%),'Cash Ratio',NA())" databaseField="0"/>
    <cacheField name="CHRRed" numFmtId="0" formula="IF('Cash Ratio'&gt;100%,'Cash Ratio',NA())" databaseField="0"/>
    <cacheField name="CHRTranspBlack" numFmtId="0" formula="9.5-CHRBlack" databaseField="0"/>
    <cacheField name="CHRTranspBrown" numFmtId="0" formula="9.5-CHRBrown" databaseField="0"/>
    <cacheField name="CHRTranspGreen" numFmtId="0" formula="9.5-CHRGreen" databaseField="0"/>
    <cacheField name="CHRTranspRed" numFmtId="0" formula="9.5-CHRRed" databaseField="0"/>
    <cacheField name="SRBlack" numFmtId="0" formula="IF('Solvency Ratio'&lt;40%,'Solvency Ratio',NA())" databaseField="0"/>
    <cacheField name="SRBrown" numFmtId="0" formula="IF(AND('Solvency Ratio'&gt;=40%,'Solvency Ratio'&lt;80%),'Solvency Ratio',NA())" databaseField="0"/>
    <cacheField name="SRGreen" numFmtId="0" formula="IF(AND('Solvency Ratio'&gt;=80%,'Solvency Ratio'&lt;=180%),'Solvency Ratio',NA())" databaseField="0"/>
    <cacheField name="SRRed" numFmtId="0" formula="IF('Solvency Ratio'&gt;180%,'Solvency Ratio',NA())" databaseField="0"/>
    <cacheField name="SRTranspBlack" numFmtId="0" formula="63.5-SRBlack" databaseField="0"/>
    <cacheField name="SRTranspBrown" numFmtId="0" formula="63.5-SRBrown" databaseField="0"/>
    <cacheField name="SRTranspGreen" numFmtId="0" formula="63.5-SRGreen" databaseField="0"/>
    <cacheField name="SRTranspRed" numFmtId="0" formula="63.5-SRRed" databaseField="0"/>
  </cacheFields>
  <extLst>
    <ext xmlns:x14="http://schemas.microsoft.com/office/spreadsheetml/2009/9/main" uri="{725AE2AE-9491-48be-B2B4-4EB974FC3084}">
      <x14:pivotCacheDefinition pivotCacheId="194820864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9507523152" backgroundQuery="1" createdVersion="7" refreshedVersion="7" minRefreshableVersion="3" recordCount="0" supportSubquery="1" supportAdvancedDrill="1" xr:uid="{C097568A-8EA0-404E-88D5-5E41F3289C8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OCFROS]" caption="Sum of OCFROS" numFmtId="0" hierarchy="9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76538425924" backgroundQuery="1" createdVersion="7" refreshedVersion="7" minRefreshableVersion="3" recordCount="0" supportSubquery="1" supportAdvancedDrill="1" xr:uid="{5B7F10AD-FFA5-4F3D-ACE6-03C8541933F8}">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Income]" caption="Sum of NetIncome" numFmtId="0" hierarchy="7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001458333" backgroundQuery="1" createdVersion="7" refreshedVersion="7" minRefreshableVersion="3" recordCount="0" supportSubquery="1" supportAdvancedDrill="1" xr:uid="{BEEDFB05-EC4B-448F-861F-386BAFF16BAC}">
  <cacheSource type="external" connectionId="1"/>
  <cacheFields count="5">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Direct Margin]" caption="Sum of Direct Margin" numFmtId="0" hierarchy="73" level="32767"/>
    <cacheField name="[Measures].[Sum of Indirect Margin]" caption="Sum of Indirect Margin" numFmtId="0" hierarchy="74" level="32767"/>
    <cacheField name="[Measures].[Sum of EBIT Margin]" caption="Sum of EBIT Margin" numFmtId="0" hierarchy="7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oneField="1" hidden="1">
      <fieldsUsage count="1">
        <fieldUsage x="4"/>
      </fieldsUsage>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2784606481" backgroundQuery="1" createdVersion="7" refreshedVersion="7" minRefreshableVersion="3" recordCount="0" supportSubquery="1" supportAdvancedDrill="1" xr:uid="{9501EC65-387F-46CB-B0C3-8E8AEB75A175}">
  <cacheSource type="external" connectionId="1"/>
  <cacheFields count="6">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ROS]" caption="Sum of ROS" numFmtId="0" hierarchy="77" level="32767"/>
    <cacheField name="[Measures].[Sum of AT]" caption="Sum of AT" numFmtId="0" hierarchy="78" level="32767"/>
    <cacheField name="[Measures].[Sum of EM]" caption="Sum of EM" numFmtId="0" hierarchy="7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10069442" backgroundQuery="1" createdVersion="7" refreshedVersion="7" minRefreshableVersion="3" recordCount="0" supportSubquery="1" supportAdvancedDrill="1" xr:uid="{4D99A91B-45BC-4661-A7E2-9D178BC93105}">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40740739" backgroundQuery="1" createdVersion="7" refreshedVersion="7" minRefreshableVersion="3" recordCount="0" supportSubquery="1" supportAdvancedDrill="1" xr:uid="{165C3617-0C40-4928-B8CE-7EAD93387606}">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WSVA]" caption="Sum of WSVA" numFmtId="0" hierarchy="84"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oneField="1" hidden="1">
      <fieldsUsage count="1">
        <fieldUsage x="2"/>
      </fieldsUsage>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94328705" backgroundQuery="1" createdVersion="7" refreshedVersion="7" minRefreshableVersion="3" recordCount="0" supportSubquery="1" supportAdvancedDrill="1" xr:uid="{BE849F8F-FCB9-4B48-A991-25764613CCCA}">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mp Prod Growth Rate]" caption="Sum of Emp Prod Growth Rate" numFmtId="0" hierarchy="82" level="32767"/>
    <cacheField name="[Measures].[Sum of AvgAnSal Growth Rate]" caption="Sum of AvgAnSal Growth Rate" numFmtId="0" hierarchy="83"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oneField="1" hidden="1">
      <fieldsUsage count="1">
        <fieldUsage x="2"/>
      </fieldsUsage>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oneField="1" hidden="1">
      <fieldsUsage count="1">
        <fieldUsage x="3"/>
      </fieldsUsage>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6559375003" backgroundQuery="1" createdVersion="3" refreshedVersion="7" minRefreshableVersion="3" recordCount="0" supportSubquery="1" supportAdvancedDrill="1" xr:uid="{5EE70151-0BA6-47F9-88F8-78E4A271F33E}">
  <cacheSource type="external" connectionId="1">
    <extLst>
      <ext xmlns:x14="http://schemas.microsoft.com/office/spreadsheetml/2009/9/main" uri="{F057638F-6D5F-4e77-A914-E7F072B9BCA8}">
        <x14:sourceConnection name="ThisWorkbookDataModel"/>
      </ext>
    </extLst>
  </cacheSource>
  <cacheFields count="0"/>
  <cacheHierarchies count="94">
    <cacheHierarchy uniqueName="[Measures]" caption="Measures" attribute="1" keyAttribute="1" defaultMemberUniqueName="[Measures].[__No measures defined]" dimensionUniqueName="[Measures]" displayFolder="" measures="1" count="1" memberValueDatatype="130" unbalanced="0"/>
    <cacheHierarchy uniqueName="[Table1].[Company]" caption="Company" attribute="1" defaultMemberUniqueName="[Table1].[Company].[All]" allUniqueName="[Table1].[Company].[All]" dimensionUniqueName="[Table1]" displayFolder="" count="2" memberValueDatatype="130" unbalanced="0"/>
    <cacheHierarchy uniqueName="[Table1].[FY]" caption="FY" attribute="1" defaultMemberUniqueName="[Table1].[FY].[All]" allUniqueName="[Table1].[FY].[All]" dimensionUniqueName="[Table1]" displayFolder="" count="2" memberValueDatatype="20" unbalanced="0"/>
    <cacheHierarchy uniqueName="[Table1].[Equity]" caption="Equity" attribute="1" defaultMemberUniqueName="[Table1].[Equity].[All]" allUniqueName="[Table1].[Equity].[All]" dimensionUniqueName="[Table1]" displayFolder="" count="2" memberValueDatatype="5" unbalanced="0"/>
    <cacheHierarchy uniqueName="[Table1].[Equity Growth Rate]" caption="Equity Growth Rate" attribute="1" defaultMemberUniqueName="[Table1].[Equity Growth Rate].[All]" allUniqueName="[Table1].[Equity Growth Rate].[All]" dimensionUniqueName="[Table1]" displayFolder="" count="2" memberValueDatatype="5" unbalanced="0"/>
    <cacheHierarchy uniqueName="[Table1].[Total Assets]" caption="Total Assets" attribute="1" defaultMemberUniqueName="[Table1].[Total Assets].[All]" allUniqueName="[Table1].[Total Assets].[All]" dimensionUniqueName="[Table1]" displayFolder="" count="2"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2" memberValueDatatype="5" unbalanced="0"/>
    <cacheHierarchy uniqueName="[Table1].[Revenues]" caption="Revenues" attribute="1" defaultMemberUniqueName="[Table1].[Revenues].[All]" allUniqueName="[Table1].[Revenues].[All]" dimensionUniqueName="[Table1]" displayFolder="" count="2" memberValueDatatype="5" unbalanced="0"/>
    <cacheHierarchy uniqueName="[Table1].[Revenues Growth Rate]" caption="Revenues Growth Rate" attribute="1" defaultMemberUniqueName="[Table1].[Revenues Growth Rate].[All]" allUniqueName="[Table1].[Revenues Growth Rate].[All]" dimensionUniqueName="[Table1]" displayFolder="" count="2" memberValueDatatype="5" unbalanced="0"/>
    <cacheHierarchy uniqueName="[Table1].[Total Liabilities]" caption="Total Liabilities" attribute="1" defaultMemberUniqueName="[Table1].[Total Liabilities].[All]" allUniqueName="[Table1].[Total Liabilities].[All]" dimensionUniqueName="[Table1]" displayFolder="" count="2"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2" memberValueDatatype="5" unbalanced="0"/>
    <cacheHierarchy uniqueName="[Table1].[Current Assets]" caption="Current Assets" attribute="1" defaultMemberUniqueName="[Table1].[Current Assets].[All]" allUniqueName="[Table1].[Current Assets].[All]" dimensionUniqueName="[Table1]" displayFolder="" count="2"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2"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2"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2" memberValueDatatype="5" unbalanced="0"/>
    <cacheHierarchy uniqueName="[Table1].[Current Assets Ratio]" caption="Current Assets Ratio" attribute="1" defaultMemberUniqueName="[Table1].[Current Assets Ratio].[All]" allUniqueName="[Table1].[Current Assets Ratio].[All]" dimensionUniqueName="[Table1]" displayFolder="" count="2" memberValueDatatype="5" unbalanced="0"/>
    <cacheHierarchy uniqueName="[Table1].[Long Term Assets Ratio]" caption="Long Term Assets Ratio" attribute="1" defaultMemberUniqueName="[Table1].[Long Term Assets Ratio].[All]" allUniqueName="[Table1].[Long Term Assets Ratio].[All]" dimensionUniqueName="[Table1]" displayFolder="" count="2" memberValueDatatype="5" unbalanced="0"/>
    <cacheHierarchy uniqueName="[Table1].[Current Liabilities]" caption="Current Liabilities" attribute="1" defaultMemberUniqueName="[Table1].[Current Liabilities].[All]" allUniqueName="[Table1].[Current Liabilities].[All]" dimensionUniqueName="[Table1]" displayFolder="" count="2"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2" memberValueDatatype="5" unbalanced="0"/>
    <cacheHierarchy uniqueName="[Table1].[Long Term Liabilities]" caption="Long Term Liabilities" attribute="1" defaultMemberUniqueName="[Table1].[Long Term Liabilities].[All]" allUniqueName="[Table1].[Long Term Liabilities].[All]" dimensionUniqueName="[Table1]" displayFolder="" count="2"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2" memberValueDatatype="5" unbalanced="0"/>
    <cacheHierarchy uniqueName="[Table1].[Current Ratio]" caption="Current Ratio" attribute="1" defaultMemberUniqueName="[Table1].[Current Ratio].[All]" allUniqueName="[Table1].[Current Ratio].[All]" dimensionUniqueName="[Table1]" displayFolder="" count="2"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2"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2" memberValueDatatype="5" unbalanced="0"/>
    <cacheHierarchy uniqueName="[Table1].[Quick Ratio]" caption="Quick Ratio" attribute="1" defaultMemberUniqueName="[Table1].[Quick Ratio].[All]" allUniqueName="[Table1].[Quick Ratio].[All]" dimensionUniqueName="[Table1]" displayFolder="" count="2" memberValueDatatype="5" unbalanced="0"/>
    <cacheHierarchy uniqueName="[Table1].[Cash Ratio]" caption="Cash Ratio" attribute="1" defaultMemberUniqueName="[Table1].[Cash Ratio].[All]" allUniqueName="[Table1].[Cash Ratio].[All]" dimensionUniqueName="[Table1]" displayFolder="" count="2" memberValueDatatype="5" unbalanced="0"/>
    <cacheHierarchy uniqueName="[Table1].[Solvency Ratio]" caption="Solvency Ratio" attribute="1" defaultMemberUniqueName="[Table1].[Solvency Ratio].[All]" allUniqueName="[Table1].[Solvency Ratio].[All]" dimensionUniqueName="[Table1]" displayFolder="" count="2" memberValueDatatype="5" unbalanced="0"/>
    <cacheHierarchy uniqueName="[Table1].[DER]" caption="DER" attribute="1" defaultMemberUniqueName="[Table1].[DER].[All]" allUniqueName="[Table1].[DER].[All]" dimensionUniqueName="[Table1]" displayFolder="" count="2" memberValueDatatype="5" unbalanced="0"/>
    <cacheHierarchy uniqueName="[Table1].[DAR]" caption="DAR" attribute="1" defaultMemberUniqueName="[Table1].[DAR].[All]" allUniqueName="[Table1].[DAR].[All]" dimensionUniqueName="[Table1]" displayFolder="" count="2" memberValueDatatype="5" unbalanced="0"/>
    <cacheHierarchy uniqueName="[Table1].[EAR]" caption="EAR" attribute="1" defaultMemberUniqueName="[Table1].[EAR].[All]" allUniqueName="[Table1].[EAR].[All]" dimensionUniqueName="[Table1]" displayFolder="" count="2" memberValueDatatype="5" unbalanced="0"/>
    <cacheHierarchy uniqueName="[Table1].[DIO]" caption="DIO" attribute="1" defaultMemberUniqueName="[Table1].[DIO].[All]" allUniqueName="[Table1].[DIO].[All]" dimensionUniqueName="[Table1]" displayFolder="" count="2" memberValueDatatype="5" unbalanced="0"/>
    <cacheHierarchy uniqueName="[Table1].[DSO]" caption="DSO" attribute="1" defaultMemberUniqueName="[Table1].[DSO].[All]" allUniqueName="[Table1].[DSO].[All]" dimensionUniqueName="[Table1]" displayFolder="" count="2" memberValueDatatype="5" unbalanced="0"/>
    <cacheHierarchy uniqueName="[Table1].[DPO]" caption="DPO" attribute="1" defaultMemberUniqueName="[Table1].[DPO].[All]" allUniqueName="[Table1].[DPO].[All]" dimensionUniqueName="[Table1]" displayFolder="" count="2" memberValueDatatype="5" unbalanced="0"/>
    <cacheHierarchy uniqueName="[Table1].[CCC]" caption="CCC" attribute="1" defaultMemberUniqueName="[Table1].[CCC].[All]" allUniqueName="[Table1].[CCC].[All]" dimensionUniqueName="[Table1]" displayFolder="" count="2" memberValueDatatype="5" unbalanced="0"/>
    <cacheHierarchy uniqueName="[Table1].[Bottom Line]" caption="Bottom Line" attribute="1" defaultMemberUniqueName="[Table1].[Bottom Line].[All]" allUniqueName="[Table1].[Bottom Line].[All]" dimensionUniqueName="[Table1]" displayFolder="" count="2" memberValueDatatype="20" unbalanced="0"/>
    <cacheHierarchy uniqueName="[Table1].[ComCr]" caption="ComCr" attribute="1" defaultMemberUniqueName="[Table1].[ComCr].[All]" allUniqueName="[Table1].[ComCr].[All]" dimensionUniqueName="[Table1]" displayFolder="" count="2" memberValueDatatype="5" unbalanced="0"/>
    <cacheHierarchy uniqueName="[Table1].[EBIT]" caption="EBIT" attribute="1" defaultMemberUniqueName="[Table1].[EBIT].[All]" allUniqueName="[Table1].[EBIT].[All]" dimensionUniqueName="[Table1]" displayFolder="" count="2" memberValueDatatype="5" unbalanced="0"/>
    <cacheHierarchy uniqueName="[Table1].[NetIncome]" caption="NetIncome" attribute="1" defaultMemberUniqueName="[Table1].[NetIncome].[All]" allUniqueName="[Table1].[NetIncome].[All]" dimensionUniqueName="[Table1]" displayFolder="" count="2" memberValueDatatype="5" unbalanced="0"/>
    <cacheHierarchy uniqueName="[Table1].[Direct Margin]" caption="Direct Margin" attribute="1" defaultMemberUniqueName="[Table1].[Direct Margin].[All]" allUniqueName="[Table1].[Direct Margin].[All]" dimensionUniqueName="[Table1]" displayFolder="" count="2" memberValueDatatype="5" unbalanced="0"/>
    <cacheHierarchy uniqueName="[Table1].[Indirect Margin]" caption="Indirect Margin" attribute="1" defaultMemberUniqueName="[Table1].[Indirect Margin].[All]" allUniqueName="[Table1].[Indirect Margin].[All]" dimensionUniqueName="[Table1]" displayFolder="" count="2" memberValueDatatype="5" unbalanced="0"/>
    <cacheHierarchy uniqueName="[Table1].[EBIT Margin]" caption="EBIT Margin" attribute="1" defaultMemberUniqueName="[Table1].[EBIT Margin].[All]" allUniqueName="[Table1].[EBIT Margin].[All]" dimensionUniqueName="[Table1]" displayFolder="" count="2" memberValueDatatype="5" unbalanced="0"/>
    <cacheHierarchy uniqueName="[Table1].[Interest Coverage]" caption="Interest Coverage" attribute="1" defaultMemberUniqueName="[Table1].[Interest Coverage].[All]" allUniqueName="[Table1].[Interest Coverag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130" unbalanced="0"/>
    <cacheHierarchy uniqueName="[Table1].[ROA]" caption="ROA" attribute="1" defaultMemberUniqueName="[Table1].[ROA].[All]" allUniqueName="[Table1].[ROA].[All]" dimensionUniqueName="[Table1]" displayFolder="" count="2" memberValueDatatype="5" unbalanced="0"/>
    <cacheHierarchy uniqueName="[Table1].[ROE]" caption="ROE" attribute="1" defaultMemberUniqueName="[Table1].[ROE].[All]" allUniqueName="[Table1].[ROE].[All]" dimensionUniqueName="[Table1]" displayFolder="" count="2" memberValueDatatype="5" unbalanced="0"/>
    <cacheHierarchy uniqueName="[Table1].[ROS]" caption="ROS" attribute="1" defaultMemberUniqueName="[Table1].[ROS].[All]" allUniqueName="[Table1].[ROS].[All]" dimensionUniqueName="[Table1]" displayFolder="" count="2" memberValueDatatype="5" unbalanced="0"/>
    <cacheHierarchy uniqueName="[Table1].[AT]" caption="AT" attribute="1" defaultMemberUniqueName="[Table1].[AT].[All]" allUniqueName="[Table1].[AT].[All]" dimensionUniqueName="[Table1]" displayFolder="" count="2" memberValueDatatype="5" unbalanced="0"/>
    <cacheHierarchy uniqueName="[Table1].[EM]" caption="EM" attribute="1" defaultMemberUniqueName="[Table1].[EM].[All]" allUniqueName="[Table1].[EM].[All]" dimensionUniqueName="[Table1]" displayFolder="" count="2" memberValueDatatype="5" unbalanced="0"/>
    <cacheHierarchy uniqueName="[Table1].[Net CashFlow]" caption="Net CashFlow" attribute="1" defaultMemberUniqueName="[Table1].[Net CashFlow].[All]" allUniqueName="[Table1].[Net CashFlow].[All]" dimensionUniqueName="[Table1]" displayFolder="" count="2" memberValueDatatype="5" unbalanced="0"/>
    <cacheHierarchy uniqueName="[Table1].[Operating CashFlow]" caption="Operating CashFlow" attribute="1" defaultMemberUniqueName="[Table1].[Operating CashFlow].[All]" allUniqueName="[Table1].[Operating CashFlow].[All]" dimensionUniqueName="[Table1]" displayFolder="" count="2" memberValueDatatype="5" unbalanced="0"/>
    <cacheHierarchy uniqueName="[Table1].[Investing CashFlow]" caption="Investing CashFlow" attribute="1" defaultMemberUniqueName="[Table1].[Investing CashFlow].[All]" allUniqueName="[Table1].[Investing CashFlow].[All]" dimensionUniqueName="[Table1]" displayFolder="" count="2" memberValueDatatype="5" unbalanced="0"/>
    <cacheHierarchy uniqueName="[Table1].[Financing CashFlow]" caption="Financing CashFlow" attribute="1" defaultMemberUniqueName="[Table1].[Financing CashFlow].[All]" allUniqueName="[Table1].[Financing CashFlow].[All]" dimensionUniqueName="[Table1]" displayFolder="" count="2" memberValueDatatype="5" unbalanced="0"/>
    <cacheHierarchy uniqueName="[Table1].[CFROA]" caption="CFROA" attribute="1" defaultMemberUniqueName="[Table1].[CFROA].[All]" allUniqueName="[Table1].[CFROA].[All]" dimensionUniqueName="[Table1]" displayFolder="" count="2" memberValueDatatype="5" unbalanced="0"/>
    <cacheHierarchy uniqueName="[Table1].[CFROE]" caption="CFROE" attribute="1" defaultMemberUniqueName="[Table1].[CFROE].[All]" allUniqueName="[Table1].[CFROE].[All]" dimensionUniqueName="[Table1]" displayFolder="" count="2" memberValueDatatype="5" unbalanced="0"/>
    <cacheHierarchy uniqueName="[Table1].[CFROS]" caption="CFROS" attribute="1" defaultMemberUniqueName="[Table1].[CFROS].[All]" allUniqueName="[Table1].[CFROS].[All]" dimensionUniqueName="[Table1]" displayFolder="" count="2" memberValueDatatype="5" unbalanced="0"/>
    <cacheHierarchy uniqueName="[Table1].[OCFROA]" caption="OCFROA" attribute="1" defaultMemberUniqueName="[Table1].[OCFROA].[All]" allUniqueName="[Table1].[OCFROA].[All]" dimensionUniqueName="[Table1]" displayFolder="" count="2" memberValueDatatype="5" unbalanced="0"/>
    <cacheHierarchy uniqueName="[Table1].[OCFROE]" caption="OCFROE" attribute="1" defaultMemberUniqueName="[Table1].[OCFROE].[All]" allUniqueName="[Table1].[OCFROE].[All]" dimensionUniqueName="[Table1]" displayFolder="" count="2" memberValueDatatype="5" unbalanced="0"/>
    <cacheHierarchy uniqueName="[Table1].[OCFROS]" caption="OCFROS" attribute="1" defaultMemberUniqueName="[Table1].[OCFROS].[All]" allUniqueName="[Table1].[OCFROS].[All]" dimensionUniqueName="[Table1]" displayFolder="" count="2" memberValueDatatype="5" unbalanced="0"/>
    <cacheHierarchy uniqueName="[Table1].[Altman Z Score]" caption="Altman Z Score" attribute="1" defaultMemberUniqueName="[Table1].[Altman Z Score].[All]" allUniqueName="[Table1].[Altman Z Score].[All]" dimensionUniqueName="[Table1]" displayFolder="" count="2" memberValueDatatype="5" unbalanced="0"/>
    <cacheHierarchy uniqueName="[Table1].[Taffler Z Score]" caption="Taffler Z Score" attribute="1" defaultMemberUniqueName="[Table1].[Taffler Z Score].[All]" allUniqueName="[Table1].[Taffler Z Score].[All]" dimensionUniqueName="[Table1]" displayFolder="" count="2" memberValueDatatype="5" unbalanced="0"/>
    <cacheHierarchy uniqueName="[Table1].[Conan-Holder Z Score]" caption="Conan-Holder Z Score" attribute="1" defaultMemberUniqueName="[Table1].[Conan-Holder Z Score].[All]" allUniqueName="[Table1].[Conan-Holder Z Score].[All]" dimensionUniqueName="[Table1]" displayFolder="" count="2" memberValueDatatype="5" unbalanced="0"/>
    <cacheHierarchy uniqueName="[Table1].[Anghel Z Score]" caption="Anghel Z Score" attribute="1" defaultMemberUniqueName="[Table1].[Anghel Z Score].[All]" allUniqueName="[Table1].[Anghel Z Score].[All]" dimensionUniqueName="[Table1]" displayFolder="" count="2" memberValueDatatype="5" unbalanced="0"/>
    <cacheHierarchy uniqueName="[Table1].[Value Added]" caption="Value Added" attribute="1" defaultMemberUniqueName="[Table1].[Value Added].[All]" allUniqueName="[Table1].[Value Added].[All]" dimensionUniqueName="[Table1]" displayFolder="" count="2" memberValueDatatype="5" unbalanced="0"/>
    <cacheHierarchy uniqueName="[Table1].[No Emp]" caption="No Emp" attribute="1" defaultMemberUniqueName="[Table1].[No Emp].[All]" allUniqueName="[Table1].[No Emp].[All]" dimensionUniqueName="[Table1]" displayFolder="" count="2" memberValueDatatype="20" unbalanced="0"/>
    <cacheHierarchy uniqueName="[Table1].[Emp Prod]" caption="Emp Prod" attribute="1" defaultMemberUniqueName="[Table1].[Emp Prod].[All]" allUniqueName="[Table1].[Emp Prod].[All]" dimensionUniqueName="[Table1]" displayFolder="" count="2" memberValueDatatype="5" unbalanced="0"/>
    <cacheHierarchy uniqueName="[Table1].[SGA]" caption="SGA" attribute="1" defaultMemberUniqueName="[Table1].[SGA].[All]" allUniqueName="[Table1].[SGA].[All]" dimensionUniqueName="[Table1]" displayFolder="" count="2" memberValueDatatype="5" unbalanced="0"/>
    <cacheHierarchy uniqueName="[Table1].[AvgAnSal]" caption="AvgAnSal" attribute="1" defaultMemberUniqueName="[Table1].[AvgAnSal].[All]" allUniqueName="[Table1].[AvgAnSal].[All]" dimensionUniqueName="[Table1]" displayFolder="" count="2" memberValueDatatype="5" unbalanced="0"/>
    <cacheHierarchy uniqueName="[Table1].[WSVA]" caption="WSVA" attribute="1" defaultMemberUniqueName="[Table1].[WSVA].[All]" allUniqueName="[Table1].[WSVA].[All]" dimensionUniqueName="[Table1]" displayFolder="" count="2" memberValueDatatype="5" unbalanced="0"/>
    <cacheHierarchy uniqueName="[Table1].[Emp Prod Growth Rate]" caption="Emp Prod Growth Rate" attribute="1" defaultMemberUniqueName="[Table1].[Emp Prod Growth Rate].[All]" allUniqueName="[Table1].[Emp Prod Growth Rate].[All]" dimensionUniqueName="[Table1]" displayFolder="" count="2" memberValueDatatype="5" unbalanced="0"/>
    <cacheHierarchy uniqueName="[Table1].[AvgAnSal Growth Rate]" caption="AvgAnSal Growth Rate" attribute="1" defaultMemberUniqueName="[Table1].[AvgAnSal Growth Rate].[All]" allUniqueName="[Table1].[AvgAnSal Growth Rat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6"/>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7"/>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9"/>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40"/>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4"/>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5"/>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6"/>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7"/>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1"/>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2"/>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9"/>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7"/>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3"/>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8"/>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5"/>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2"/>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3"/>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4"/>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6"/>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2008471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30908564814" backgroundQuery="1" createdVersion="7" refreshedVersion="7" minRefreshableVersion="3" recordCount="0" supportSubquery="1" supportAdvancedDrill="1" xr:uid="{B2DA5C0A-F380-405B-829F-3A066636AAC2}">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Interest Coverage]" caption="Sum of Interest Coverage" numFmtId="0" hierarchy="80" level="32767"/>
    <cacheField name="[Table1].[Rating].[Rating]" caption="Rating" numFmtId="0" hierarchy="41" level="1">
      <sharedItems count="4">
        <s v="B-"/>
        <s v="C"/>
        <s v="CC"/>
        <s v="D"/>
      </sharedItems>
    </cacheField>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2" memberValueDatatype="130" unbalanced="0">
      <fieldsUsage count="2">
        <fieldUsage x="-1"/>
        <fieldUsage x="3"/>
      </fieldsUsage>
    </cacheHierarchy>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5465509259" backgroundQuery="1" createdVersion="7" refreshedVersion="7" minRefreshableVersion="3" recordCount="0" supportSubquery="1" supportAdvancedDrill="1" xr:uid="{8D3A7BBC-19CA-4ABA-851C-A9F2A7D33FC7}">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1714583334" backgroundQuery="1" createdVersion="7" refreshedVersion="7" minRefreshableVersion="3" recordCount="0" supportSubquery="1" supportAdvancedDrill="1" xr:uid="{395928D8-AE87-43C9-89F5-0D93CDD061A9}">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CFROA]" caption="Sum of CFROA" numFmtId="0" hierarchy="88"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oneField="1" hidden="1">
      <fieldsUsage count="1">
        <fieldUsage x="3"/>
      </fieldsUsage>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2588888886" backgroundQuery="1" createdVersion="7" refreshedVersion="7" minRefreshableVersion="3" recordCount="0" supportSubquery="1" supportAdvancedDrill="1" xr:uid="{F20800C9-B0E1-48C0-A72A-554BA60174F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NetIncome]" caption="Sum of NetIncome" numFmtId="0" hierarchy="72"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4329166667" backgroundQuery="1" createdVersion="7" refreshedVersion="7" minRefreshableVersion="3" recordCount="0" supportSubquery="1" supportAdvancedDrill="1" xr:uid="{48A854CC-4FD9-4787-9AD2-A7A5929349F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CFROE]" caption="Sum of CFROE" numFmtId="0" hierarchy="8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5759143519" backgroundQuery="1" createdVersion="7" refreshedVersion="7" minRefreshableVersion="3" recordCount="0" supportSubquery="1" supportAdvancedDrill="1" xr:uid="{FA603C70-7313-4579-8CC4-DA697845869F}">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CFROS]" caption="Sum of CFROS" numFmtId="0" hierarchy="90"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oneField="1" hidden="1">
      <fieldsUsage count="1">
        <fieldUsage x="3"/>
      </fieldsUsage>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679699074" backgroundQuery="1" createdVersion="7" refreshedVersion="7" minRefreshableVersion="3" recordCount="0" supportSubquery="1" supportAdvancedDrill="1" xr:uid="{F0A0D5DC-6570-4852-B76B-DBA6D99D6D1E}">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OCFROA]" caption="Sum of OCFROA" numFmtId="0" hierarchy="87"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8644444447" backgroundQuery="1" createdVersion="7" refreshedVersion="7" minRefreshableVersion="3" recordCount="0" supportSubquery="1" supportAdvancedDrill="1" xr:uid="{CFD0D568-0334-483A-BACA-9FAFA841F6A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OCFROE]" caption="Sum of OCFROE" numFmtId="0" hierarchy="91"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oneField="1" hidden="1">
      <fieldsUsage count="1">
        <fieldUsage x="3"/>
      </fieldsUsage>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4060"/>
    <m/>
    <n v="7718"/>
    <m/>
    <n v="4845"/>
    <m/>
    <n v="3658"/>
    <m/>
    <n v="5199"/>
    <m/>
    <n v="0.93190998268897862"/>
    <m/>
    <n v="0.67362010883648615"/>
    <n v="0.32637989116351385"/>
    <n v="2415"/>
    <n v="0.66019682886823405"/>
    <n v="1243"/>
    <n v="0.33980317113176595"/>
    <n v="2.1527950310559008"/>
    <n v="2.61"/>
    <n v="2.7808043913823002"/>
    <n v="2.1527950310559008"/>
    <n v="1.8766045548654244"/>
    <n v="4.2662912308930006"/>
    <n v="0.90098522167487682"/>
    <n v="0.4739569836745271"/>
    <n v="0.5260430163254729"/>
    <n v="0"/>
    <n v="27.045407636738904"/>
    <n v="24.464560862865945"/>
    <n v="2.5808467738729597"/>
    <n v="0"/>
    <n v="-2.5808467738729597"/>
  </r>
  <r>
    <x v="0"/>
    <x v="1"/>
    <n v="4595"/>
    <n v="0.13177339901477833"/>
    <n v="8584"/>
    <n v="0.11220523451671417"/>
    <n v="5150"/>
    <n v="6.2951496388028896E-2"/>
    <n v="3989"/>
    <n v="9.0486604702022966E-2"/>
    <n v="6004"/>
    <n v="0.15483746874398924"/>
    <n v="0.85776149233844101"/>
    <n v="-7.9566150945809086E-2"/>
    <n v="0.69944082013047526"/>
    <n v="0.30055917986952474"/>
    <n v="2491"/>
    <n v="0.62446728503384308"/>
    <n v="1498"/>
    <n v="0.37553271496615692"/>
    <n v="2.4102769971898836"/>
    <n v="1.96"/>
    <n v="2.4526164439640969"/>
    <n v="2.4102769971898836"/>
    <n v="2.1401043757527098"/>
    <n v="4.067423230974633"/>
    <n v="0.86811751904243739"/>
    <n v="0.46470177073625352"/>
    <n v="0.53529822926374648"/>
    <n v="0"/>
    <n v="27.28640776699029"/>
    <n v="20.007830853563039"/>
    <n v="7.2785769134272513"/>
    <n v="0"/>
    <n v="-7.2785769134272513"/>
  </r>
  <r>
    <x v="0"/>
    <x v="2"/>
    <n v="5331"/>
    <n v="0.16017410228509249"/>
    <n v="8957"/>
    <n v="4.3452935694315006E-2"/>
    <n v="4950"/>
    <n v="-3.8834951456310676E-2"/>
    <n v="3626"/>
    <n v="-9.1000250689395837E-2"/>
    <n v="6381"/>
    <n v="6.2791472351765493E-2"/>
    <n v="0.7757404795486601"/>
    <n v="-9.5622167143659148E-2"/>
    <n v="0.71240370659819141"/>
    <n v="0.28759629340180859"/>
    <n v="2265"/>
    <n v="0.62465526751241041"/>
    <n v="1361"/>
    <n v="0.37534473248758959"/>
    <n v="2.8172185430463577"/>
    <n v="2.23"/>
    <n v="2.7383982693603612"/>
    <n v="2.8172185430463577"/>
    <n v="2.4039735099337749"/>
    <n v="4.9169728141072744"/>
    <n v="0.68017257550178201"/>
    <n v="0.40482304342971975"/>
    <n v="0.59517695657028025"/>
    <n v="0"/>
    <n v="45.938383838383842"/>
    <n v="16.841906202723148"/>
    <n v="29.096477635660694"/>
    <n v="0"/>
    <n v="-29.096477635660694"/>
  </r>
  <r>
    <x v="0"/>
    <x v="3"/>
    <n v="7461"/>
    <n v="0.39954980303882948"/>
    <n v="11112"/>
    <n v="0.24059394886680807"/>
    <n v="5537"/>
    <n v="0.11858585858585859"/>
    <n v="3651"/>
    <n v="6.8946497517926092E-3"/>
    <n v="6517"/>
    <n v="2.1313273781538945E-2"/>
    <n v="0.84962406015037595"/>
    <n v="9.5242652084757337E-2"/>
    <n v="0.5864830813534917"/>
    <n v="0.4135169186465083"/>
    <n v="2664"/>
    <n v="0.7296631059983566"/>
    <n v="987"/>
    <n v="0.2703368940016434"/>
    <n v="2.4463213213213213"/>
    <n v="2.31"/>
    <n v="2.4624880539365228"/>
    <n v="2.4463213213213213"/>
    <n v="2.1527777777777777"/>
    <n v="8.5592705167173246"/>
    <n v="0.48934459187776436"/>
    <n v="0.32856371490280778"/>
    <n v="0.67143628509719222"/>
    <n v="0"/>
    <n v="30.389199927758714"/>
    <n v="23.728999269539809"/>
    <n v="6.6602006582189048"/>
    <n v="0"/>
    <n v="-6.6602006582189048"/>
  </r>
  <r>
    <x v="0"/>
    <x v="4"/>
    <n v="7840"/>
    <n v="5.0797480230532099E-2"/>
    <n v="13288"/>
    <n v="0.19582433405327573"/>
    <n v="5629"/>
    <n v="1.6615495755824453E-2"/>
    <n v="5448"/>
    <n v="0.49219391947411667"/>
    <n v="7213"/>
    <n v="0.10679760626054934"/>
    <n v="0.7803965063080549"/>
    <n v="-8.148021823919202E-2"/>
    <n v="0.54282059000602045"/>
    <n v="0.45717940999397955"/>
    <n v="2964"/>
    <n v="0.54405286343612336"/>
    <n v="2484"/>
    <n v="0.45594713656387664"/>
    <n v="2.4335357624831309"/>
    <n v="2.2400000000000002"/>
    <n v="2.5056860834323973"/>
    <n v="2.4335357624831309"/>
    <n v="2.1477732793522266"/>
    <n v="4.1561996779388082"/>
    <n v="0.69489795918367347"/>
    <n v="0.4099939795304034"/>
    <n v="0.5900060204695966"/>
    <n v="0"/>
    <n v="33.783087582163795"/>
    <n v="23.453815261044173"/>
    <n v="10.329272321119621"/>
    <n v="0"/>
    <n v="-10.329272321119621"/>
  </r>
  <r>
    <x v="0"/>
    <x v="5"/>
    <n v="7625"/>
    <n v="-2.7423469387755101E-2"/>
    <n v="13800"/>
    <n v="3.8531005418422637E-2"/>
    <n v="6991"/>
    <n v="0.24196127198436668"/>
    <n v="6175"/>
    <n v="0.13344346549192365"/>
    <n v="4151"/>
    <n v="-0.42451129904339385"/>
    <n v="1.6841724885569742"/>
    <n v="1.1580984473194982"/>
    <n v="0.30079710144927535"/>
    <n v="0.69920289855072459"/>
    <n v="3513"/>
    <n v="0.56890688259109312"/>
    <n v="2662"/>
    <n v="0.43109311740890688"/>
    <n v="1.1816111585539426"/>
    <n v="1.83"/>
    <n v="2.343118990932938"/>
    <n v="1.1816111585539426"/>
    <n v="0.87161969826359242"/>
    <n v="3.8643876784372653"/>
    <n v="0.80983606557377052"/>
    <n v="0.44746376811594202"/>
    <n v="0.55253623188405798"/>
    <n v="0"/>
    <n v="33.936489772564727"/>
    <n v="12.173211403980636"/>
    <n v="21.763278368584089"/>
    <n v="0"/>
    <n v="-21.763278368584089"/>
  </r>
  <r>
    <x v="0"/>
    <x v="6"/>
    <n v="7293"/>
    <n v="-4.3540983606557379E-2"/>
    <n v="13459"/>
    <n v="-2.4710144927536232E-2"/>
    <n v="7426"/>
    <n v="6.2222857960234586E-2"/>
    <n v="6166"/>
    <n v="-1.4574898785425102E-3"/>
    <n v="3969"/>
    <n v="-4.3844856661045532E-2"/>
    <n v="1.871000251952633"/>
    <n v="0.11093148989491912"/>
    <n v="0.29489560888624711"/>
    <n v="0.70510439111375289"/>
    <n v="3285"/>
    <n v="0.53276029841063899"/>
    <n v="2881"/>
    <n v="0.46723970158936101"/>
    <n v="1.2082191780821918"/>
    <n v="1.7692000000000001"/>
    <n v="2.4468483247465609"/>
    <n v="1.2082191780821918"/>
    <n v="0.8423135464231355"/>
    <n v="3.5314127039222494"/>
    <n v="0.84546825723296315"/>
    <n v="0.45813210491121181"/>
    <n v="0.54186789508878819"/>
    <n v="0"/>
    <n v="33.619714516563427"/>
    <n v="12.628348214285715"/>
    <n v="20.991366302277711"/>
    <n v="0"/>
    <n v="-20.991366302277711"/>
  </r>
  <r>
    <x v="1"/>
    <x v="0"/>
    <n v="1244.25"/>
    <m/>
    <n v="2833.4810000000002"/>
    <m/>
    <n v="1602.066"/>
    <m/>
    <n v="1589.232"/>
    <m/>
    <n v="1606.7909999999999"/>
    <m/>
    <n v="0.99705935619504971"/>
    <m/>
    <n v="0.5670731513639935"/>
    <n v="0.4329268486360065"/>
    <n v="791.63800000000003"/>
    <n v="0.49812613891489727"/>
    <n v="797.59399999999994"/>
    <n v="0.50187386108510279"/>
    <n v="2.0297042335006656"/>
    <n v="2.61"/>
    <n v="2.7808043913823002"/>
    <n v="1.9945505395142729"/>
    <n v="1.1836129645115572"/>
    <n v="2.5600029588988886"/>
    <n v="1.2772610006027727"/>
    <n v="0.56087618021790153"/>
    <n v="0.43912417270488135"/>
    <n v="34.169444715428007"/>
    <n v="61.815643584316092"/>
    <n v="228.37747375290562"/>
    <n v="-132.39238545316152"/>
    <n v="0"/>
    <n v="166.56183016858952"/>
  </r>
  <r>
    <x v="1"/>
    <x v="1"/>
    <n v="1041.405"/>
    <n v="-0.16302591922845089"/>
    <n v="3284.7979999999998"/>
    <n v="0.15928005163966144"/>
    <n v="2028.048"/>
    <n v="0.26589541254854665"/>
    <n v="2243.393"/>
    <n v="0.41162083320748644"/>
    <n v="1707.7339999999999"/>
    <n v="6.2822731767852816E-2"/>
    <n v="1.1875666819305584"/>
    <n v="0.19106919217178547"/>
    <n v="0.51989011196426693"/>
    <n v="0.48010988803573307"/>
    <n v="1021.9930000000001"/>
    <n v="0.45555682842908041"/>
    <n v="1221.4000000000001"/>
    <n v="0.54444317157091959"/>
    <n v="1.6709840478359439"/>
    <n v="1.96"/>
    <n v="2.4526164439640969"/>
    <n v="1.6477656891974797"/>
    <n v="0.86537579024513867"/>
    <n v="1.8526337421268562"/>
    <n v="2.1541984146417579"/>
    <n v="0.68296223999162209"/>
    <n v="0.31703776000837802"/>
    <n v="24.918535802241809"/>
    <n v="71.74831598285364"/>
    <n v="184.82288765622482"/>
    <n v="-88.156035871129376"/>
    <n v="0"/>
    <n v="113.07457167337118"/>
  </r>
  <r>
    <x v="1"/>
    <x v="2"/>
    <n v="1065.3810000000001"/>
    <n v="2.3022743313120365E-2"/>
    <n v="3808.3829999999998"/>
    <n v="0.15939640732854807"/>
    <n v="2137.1149999999998"/>
    <n v="5.377929910929119E-2"/>
    <n v="2743.0010000000002"/>
    <n v="0.22270195190945152"/>
    <n v="2058.9760000000001"/>
    <n v="0.2056772307631049"/>
    <n v="1.0379504180718957"/>
    <n v="-0.12598556875597097"/>
    <n v="0.5406431023350331"/>
    <n v="0.4593568976649669"/>
    <n v="1544.3330000000001"/>
    <n v="0.56300854429145308"/>
    <n v="1198.6680000000001"/>
    <n v="0.43699145570854692"/>
    <n v="1.3332461327964888"/>
    <n v="2.23"/>
    <n v="2.7383982693603612"/>
    <n v="1.3093413143408839"/>
    <n v="0.78732048075123684"/>
    <n v="1.8888033310279981"/>
    <n v="2.5746667154754967"/>
    <n v="0.72025345139918973"/>
    <n v="0.27974628602217794"/>
    <n v="35.371321695760599"/>
    <n v="60.427331622051092"/>
    <n v="180.12862580391129"/>
    <n v="-84.329972486099592"/>
    <n v="0"/>
    <n v="119.70129418186019"/>
  </r>
  <r>
    <x v="1"/>
    <x v="3"/>
    <n v="1469.5139999999999"/>
    <n v="0.37933190098190206"/>
    <n v="4007.8620000000001"/>
    <n v="5.2378923023235921E-2"/>
    <n v="1773.133"/>
    <n v="-0.17031465316559932"/>
    <n v="2538.3470000000002"/>
    <n v="-7.4609524385882461E-2"/>
    <n v="1742.9090000000001"/>
    <n v="-0.15350688886125918"/>
    <n v="1.0173411233747718"/>
    <n v="-1.9855760292873999E-2"/>
    <n v="0.43487250808535827"/>
    <n v="0.56512749191464173"/>
    <n v="1021.677"/>
    <n v="0.40249697933340078"/>
    <n v="1516.67"/>
    <n v="0.59750302066659922"/>
    <n v="1.7059295648233248"/>
    <n v="2.31"/>
    <n v="2.4624880539365228"/>
    <n v="1.6923851667405649"/>
    <n v="1.1748869750420143"/>
    <n v="1.9689075613630114"/>
    <n v="1.727337745676462"/>
    <n v="0.6333419164631916"/>
    <n v="0.36665783402721946"/>
    <n v="17.950926001613528"/>
    <n v="69.343953326450745"/>
    <n v="180.31353622086144"/>
    <n v="-93.018656892797168"/>
    <n v="0"/>
    <n v="110.96958289441069"/>
  </r>
  <r>
    <x v="1"/>
    <x v="4"/>
    <n v="1944.72"/>
    <n v="0.32337629991956535"/>
    <n v="5705.4459999999999"/>
    <n v="0.42356348596832921"/>
    <n v="2597.3980000000001"/>
    <n v="0.46486360583216269"/>
    <n v="3760.7260000000001"/>
    <n v="0.4815649712194589"/>
    <n v="2966.4859999999999"/>
    <n v="0.70203148873521204"/>
    <n v="0.87558073761345923"/>
    <n v="-0.13934400419306589"/>
    <n v="0.51993937020874437"/>
    <n v="0.48006062979125563"/>
    <n v="1291.2239999999999"/>
    <n v="0.34334434361875871"/>
    <n v="2469.5020000000004"/>
    <n v="0.65665565638124135"/>
    <n v="2.2974216712204854"/>
    <n v="2.2400000000000002"/>
    <n v="2.5056860834323973"/>
    <n v="2.2765259939406328"/>
    <n v="1.6893714800840134"/>
    <n v="1.7874101227760231"/>
    <n v="1.9338136081286768"/>
    <n v="0.65914671701388461"/>
    <n v="0.34085328298611539"/>
    <n v="25.887484293592838"/>
    <n v="51.543093691565787"/>
    <n v="145.83957646588752"/>
    <n v="-68.408998480728897"/>
    <n v="0"/>
    <n v="94.296482774321731"/>
  </r>
  <r>
    <x v="1"/>
    <x v="5"/>
    <n v="2102.962"/>
    <n v="8.1370068698835799E-2"/>
    <n v="5765.07"/>
    <n v="1.0450366193983748E-2"/>
    <n v="2470.5450000000001"/>
    <n v="-4.8838491444129876E-2"/>
    <n v="3662.1080000000002"/>
    <n v="-2.622312819386468E-2"/>
    <n v="2560.6390000000001"/>
    <n v="-0.13681069116793396"/>
    <n v="0.964815813552789"/>
    <n v="0.10191530273102491"/>
    <n v="0.44416442471643885"/>
    <n v="0.55583557528356109"/>
    <n v="1720.0350000000001"/>
    <n v="0.4696844003508362"/>
    <n v="1942.0730000000001"/>
    <n v="0.53031559964916375"/>
    <n v="1.4887133110663446"/>
    <n v="1.83"/>
    <n v="2.343118990932938"/>
    <n v="1.4737089652245448"/>
    <n v="0.98222478030970295"/>
    <n v="2.0828439507680709"/>
    <n v="1.7414047424537391"/>
    <n v="0.63522350986197917"/>
    <n v="0.36477649013802088"/>
    <n v="30.045099927916663"/>
    <n v="39.843317053722714"/>
    <n v="181.61173236031462"/>
    <n v="-111.72331537867524"/>
    <n v="0"/>
    <n v="141.76841530659192"/>
  </r>
  <r>
    <x v="1"/>
    <x v="6"/>
    <n v="1543.98"/>
    <n v="-0.26580699033078103"/>
    <n v="4864.1710000000003"/>
    <n v="-0.15626852752872028"/>
    <n v="1889.412"/>
    <n v="-0.23522461643078754"/>
    <n v="3320.1909999999998"/>
    <n v="-9.3366170522551584E-2"/>
    <n v="2141.1179999999999"/>
    <n v="-0.16383449599885036"/>
    <n v="0.88244178975656651"/>
    <n v="-8.537797851062634E-2"/>
    <n v="0.44018148210661173"/>
    <n v="0.55981851789338832"/>
    <n v="769.49099999999999"/>
    <n v="0.23176106434840646"/>
    <n v="2550.6999999999998"/>
    <n v="0.76823893565159351"/>
    <n v="2.7825120761646334"/>
    <n v="1.7692000000000001"/>
    <n v="2.4468483247465609"/>
    <n v="2.7574747462933287"/>
    <n v="2.0186746823549595"/>
    <n v="1.6052501073190621"/>
    <n v="2.1504106270806616"/>
    <n v="0.6825810605753786"/>
    <n v="0.31741893942462135"/>
    <n v="31.175171900144967"/>
    <n v="69.741606263676147"/>
    <n v="199.03177326470629"/>
    <n v="-98.114995100885182"/>
    <n v="0"/>
    <n v="129.29016700103014"/>
  </r>
  <r>
    <x v="2"/>
    <x v="0"/>
    <n v="11008.55"/>
    <m/>
    <n v="12927.01"/>
    <m/>
    <n v="4304.0360000000001"/>
    <m/>
    <n v="1918.444"/>
    <m/>
    <n v="10038.530000000001"/>
    <m/>
    <n v="0.42875162000810874"/>
    <m/>
    <n v="0.77655467118846511"/>
    <n v="0.22344532881153489"/>
    <n v="1620.1590000000001"/>
    <n v="0.84451722333307622"/>
    <n v="298.28499999999985"/>
    <n v="0.15548277666692378"/>
    <n v="6.1960153293596489"/>
    <n v="2.61"/>
    <n v="2.7808043913823002"/>
    <n v="5.9834837198077482"/>
    <n v="5.1386413308817209"/>
    <n v="37.907344204696322"/>
    <n v="0.17426854581211876"/>
    <n v="0.14840585719358149"/>
    <n v="0.85159290508787411"/>
    <n v="49.215100319767053"/>
    <n v="61.815643584316092"/>
    <n v="132.92300607659215"/>
    <n v="-21.892262172508993"/>
    <n v="0"/>
    <n v="71.107362492276053"/>
  </r>
  <r>
    <x v="2"/>
    <x v="1"/>
    <n v="11912.17"/>
    <n v="8.2083471483528792E-2"/>
    <n v="14703.73"/>
    <n v="0.1374424557573638"/>
    <n v="9501.1380000000008"/>
    <n v="1.2074950116588246"/>
    <n v="2791.5569999999998"/>
    <n v="0.45511518709954518"/>
    <n v="11490.88"/>
    <n v="0.14467755737144766"/>
    <n v="0.82684163440920122"/>
    <n v="0.92848632127282371"/>
    <n v="0.78149421949396514"/>
    <n v="0.21850578050603486"/>
    <n v="2502.6840000000002"/>
    <n v="0.89651903937480071"/>
    <n v="288.87299999999959"/>
    <n v="0.10348096062519929"/>
    <n v="4.5914226486444143"/>
    <n v="1.96"/>
    <n v="2.4526164439640969"/>
    <n v="4.0815080929114496"/>
    <n v="3.5529351688027728"/>
    <n v="42.238028968649608"/>
    <n v="0.2343449598184042"/>
    <n v="0.18985366298211406"/>
    <n v="0.81014613298802418"/>
    <n v="79.361940132578681"/>
    <n v="71.74831598285364"/>
    <n v="87.685536307843435"/>
    <n v="63.424719807588886"/>
    <n v="0"/>
    <n v="15.937220324989795"/>
  </r>
  <r>
    <x v="2"/>
    <x v="2"/>
    <n v="12733.18"/>
    <n v="6.8921951248177307E-2"/>
    <n v="15212.74"/>
    <n v="3.4617746653400207E-2"/>
    <n v="10805.04"/>
    <n v="0.13723640262882192"/>
    <n v="2479.5450000000001"/>
    <n v="-0.11176988325869747"/>
    <n v="12104.75"/>
    <n v="5.3422366259155162E-2"/>
    <n v="0.89262810053904462"/>
    <n v="7.9563562588196773E-2"/>
    <n v="0.79569821084170245"/>
    <n v="0.20430178915829755"/>
    <n v="2205.0810000000001"/>
    <n v="0.88930872397960115"/>
    <n v="274.46399999999994"/>
    <n v="0.11069127602039885"/>
    <n v="5.4894808852826715"/>
    <n v="2.23"/>
    <n v="2.7383982693603612"/>
    <n v="4.9365624210629901"/>
    <n v="4.420082981078699"/>
    <n v="47.394505474485804"/>
    <n v="0.19473100984985683"/>
    <n v="0.16299134804118129"/>
    <n v="0.83700766594315035"/>
    <n v="70.70155997540644"/>
    <n v="60.427331622051092"/>
    <n v="87.099024042272958"/>
    <n v="44.02986755518458"/>
    <n v="0"/>
    <n v="26.671692420221866"/>
  </r>
  <r>
    <x v="2"/>
    <x v="3"/>
    <n v="14176.28"/>
    <n v="0.11333382548585666"/>
    <n v="17793.599999999999"/>
    <n v="0.16965122653775708"/>
    <n v="12038.38"/>
    <n v="0.11414488053723061"/>
    <n v="3617.3110000000001"/>
    <n v="0.45886079905789168"/>
    <n v="13814.56"/>
    <n v="0.14125116173402999"/>
    <n v="0.87142695822378702"/>
    <n v="-2.3751372270774979E-2"/>
    <n v="0.77637802355903252"/>
    <n v="0.22362197644096748"/>
    <n v="3272.2840000000001"/>
    <n v="0.90461782246536171"/>
    <n v="345.02700000000004"/>
    <n v="9.5382177534638291E-2"/>
    <n v="4.2216873596546014"/>
    <n v="2.31"/>
    <n v="2.4624880539365228"/>
    <n v="3.9714813873123478"/>
    <n v="3.4209775190661933"/>
    <n v="42.088575088835945"/>
    <n v="0.2551664470509894"/>
    <n v="0.20329281314629982"/>
    <n v="0.79670668105386222"/>
    <n v="48.713245242322536"/>
    <n v="69.343953326450745"/>
    <n v="113.1046653178403"/>
    <n v="4.9525332509329871"/>
    <n v="0"/>
    <n v="43.760711991389556"/>
  </r>
  <r>
    <x v="2"/>
    <x v="4"/>
    <n v="17621.37"/>
    <n v="0.24301791443171256"/>
    <n v="23001.03"/>
    <n v="0.29265747234960887"/>
    <n v="16533.75"/>
    <n v="0.37341984552738833"/>
    <n v="5379.6580000000004"/>
    <n v="0.48719808719792135"/>
    <n v="18991.53"/>
    <n v="0.37474736799434794"/>
    <n v="0.87058546625785294"/>
    <n v="-9.6564830591112255E-4"/>
    <n v="0.82568171947082369"/>
    <n v="0.17431828052917631"/>
    <n v="4947.5110000000004"/>
    <n v="0.91967017234181059"/>
    <n v="432.14699999999993"/>
    <n v="8.0329827658189412E-2"/>
    <n v="3.8386028853700371"/>
    <n v="2.2400000000000002"/>
    <n v="2.5056860834323973"/>
    <n v="3.6736552985935749"/>
    <n v="3.3104443830443224"/>
    <n v="41.778271202678845"/>
    <n v="0.3052916997940569"/>
    <n v="0.23388769981170413"/>
    <n v="0.76611221323566814"/>
    <n v="40.191178129420614"/>
    <n v="51.543093691565787"/>
    <n v="78.995502548268135"/>
    <n v="12.738769272718272"/>
    <n v="0"/>
    <n v="27.452408856702348"/>
  </r>
  <r>
    <x v="2"/>
    <x v="5"/>
    <n v="18416.86"/>
    <n v="4.514348203346287E-2"/>
    <n v="23695.22"/>
    <n v="3.0180822337086747E-2"/>
    <n v="15088.56"/>
    <n v="-8.7408482649126817E-2"/>
    <n v="5278.3580000000002"/>
    <n v="-1.8830193294815428E-2"/>
    <n v="18923.29"/>
    <n v="-3.5931807495234963E-3"/>
    <n v="0.79735394849415708"/>
    <n v="-8.4117551466228929E-2"/>
    <n v="0.79861212514591551"/>
    <n v="0.20138787485408449"/>
    <n v="4812.4610000000002"/>
    <n v="0.91173448257962042"/>
    <n v="465.89699999999993"/>
    <n v="8.826551742037958E-2"/>
    <n v="3.932144073479245"/>
    <n v="1.83"/>
    <n v="2.343118990932938"/>
    <n v="3.5545223119730216"/>
    <n v="3.1640630438355761"/>
    <n v="40.530683340201946"/>
    <n v="0.28660466550758379"/>
    <n v="0.22276045548427068"/>
    <n v="0.77723946011052014"/>
    <n v="99.465380450731402"/>
    <n v="39.843317053722714"/>
    <n v="82.099208533639157"/>
    <n v="57.209488970814974"/>
    <n v="0"/>
    <n v="42.255891479916443"/>
  </r>
  <r>
    <x v="2"/>
    <x v="6"/>
    <n v="16771.849999999999"/>
    <n v="-8.9320872287675643E-2"/>
    <n v="21121.7"/>
    <n v="-0.10860924692828344"/>
    <n v="11852.41"/>
    <n v="-0.2144770607665675"/>
    <n v="4349.8530000000001"/>
    <n v="-0.17590792439618536"/>
    <n v="17127.400000000001"/>
    <n v="-9.4903687466608572E-2"/>
    <n v="0.69201454978572341"/>
    <n v="-0.13211121473389881"/>
    <n v="0.81089116879796608"/>
    <n v="0.18910883120203392"/>
    <n v="3947.752"/>
    <n v="0.90755986466669103"/>
    <n v="402.10100000000011"/>
    <n v="9.244013533330897E-2"/>
    <n v="4.3385197449079884"/>
    <n v="1.7692000000000001"/>
    <n v="2.4468483247465609"/>
    <n v="3.8537256139696723"/>
    <n v="3.5228403405279765"/>
    <n v="42.71212626154604"/>
    <n v="0.25935439441683539"/>
    <n v="0.20594237206285479"/>
    <n v="0.79405776997116695"/>
    <n v="131.7988411280125"/>
    <n v="69.741606263676147"/>
    <n v="102.67909196600702"/>
    <n v="98.861355425681623"/>
    <n v="0"/>
    <n v="32.937485702330875"/>
  </r>
  <r>
    <x v="3"/>
    <x v="0"/>
    <n v="1003.728"/>
    <m/>
    <n v="3149.154"/>
    <m/>
    <n v="1779.748"/>
    <m/>
    <n v="2145.4259999999999"/>
    <m/>
    <n v="2195.2420000000002"/>
    <m/>
    <n v="0.81072975097961864"/>
    <m/>
    <n v="0.69708944052910726"/>
    <n v="0.30291055947089274"/>
    <n v="1685.8920000000001"/>
    <n v="0.78580757388043221"/>
    <n v="459.53399999999988"/>
    <n v="0.21419242611956779"/>
    <n v="1.3021249285244845"/>
    <n v="2.61"/>
    <n v="2.7808043913823002"/>
    <n v="1.2924428136559165"/>
    <n v="1.026249605550059"/>
    <n v="3.1842301113736959"/>
    <n v="2.1374575582229447"/>
    <n v="0.68127058886291358"/>
    <n v="0.3187294111370863"/>
    <n v="5.8241777040917571"/>
    <n v="61.815643584316092"/>
    <n v="13.176921069172861"/>
    <n v="54.462900219234982"/>
    <n v="0"/>
    <n v="-48.638722515143229"/>
  </r>
  <r>
    <x v="3"/>
    <x v="1"/>
    <n v="1488.97"/>
    <n v="0.48343973666172518"/>
    <n v="3737.8409999999999"/>
    <n v="0.1869349672959785"/>
    <n v="1792.8920000000001"/>
    <n v="7.385315224402559E-3"/>
    <n v="2248.8710000000001"/>
    <n v="4.8216531355544386E-2"/>
    <n v="2409.1770000000001"/>
    <n v="9.7453948129636703E-2"/>
    <n v="0.74419272639577749"/>
    <n v="-8.2070535222672311E-2"/>
    <n v="0.6445370469209365"/>
    <n v="0.3554629530790635"/>
    <n v="1726.9290000000001"/>
    <n v="0.76790931983204014"/>
    <n v="521.94200000000001"/>
    <n v="0.23209068016795986"/>
    <n v="1.3950643020066256"/>
    <n v="1.96"/>
    <n v="2.4526164439640969"/>
    <n v="1.3862845548369389"/>
    <n v="1.0780813802999427"/>
    <n v="3.8527499224051711"/>
    <n v="1.5103534658186533"/>
    <n v="0.60164972239322112"/>
    <n v="0.39835027760677888"/>
    <n v="6.1605947160838506"/>
    <n v="71.74831598285364"/>
    <n v="14.232915994572037"/>
    <n v="63.675994704365451"/>
    <n v="0"/>
    <n v="-57.515399988281601"/>
  </r>
  <r>
    <x v="3"/>
    <x v="2"/>
    <n v="2040.58"/>
    <n v="0.37046414635620589"/>
    <n v="4243.0649999999996"/>
    <n v="0.13516465788673188"/>
    <n v="2668.3939999999998"/>
    <n v="0.48831831476742588"/>
    <n v="2202.4850000000001"/>
    <n v="-2.0626349843988367E-2"/>
    <n v="2827.835"/>
    <n v="0.17377635599210844"/>
    <n v="0.94361729025915575"/>
    <n v="0.2679743523283511"/>
    <n v="0.66646044781307856"/>
    <n v="0.33353955218692144"/>
    <n v="1951.7940000000001"/>
    <n v="0.88617811245025502"/>
    <n v="250.69100000000003"/>
    <n v="0.11382188754974498"/>
    <n v="1.4488388631177265"/>
    <n v="2.23"/>
    <n v="2.7383982693603612"/>
    <n v="1.4343906170425773"/>
    <n v="1.0946191042702251"/>
    <n v="9.1398215332820065"/>
    <n v="1.0793426378774662"/>
    <n v="0.51907877913725109"/>
    <n v="0.48092122086274902"/>
    <n v="6.755515067824243"/>
    <n v="60.427331622051092"/>
    <n v="17.439769394950527"/>
    <n v="49.743077294924802"/>
    <n v="0"/>
    <n v="-42.987562227100568"/>
  </r>
  <r>
    <x v="3"/>
    <x v="3"/>
    <n v="2539.2440000000001"/>
    <n v="0.2443736584696509"/>
    <n v="4948.8320000000003"/>
    <n v="0.16633424187468276"/>
    <n v="3088.97"/>
    <n v="0.15761390559265237"/>
    <n v="2409.5880000000002"/>
    <n v="9.4031514403049313E-2"/>
    <n v="3493.3510000000001"/>
    <n v="0.2353447071699728"/>
    <n v="0.88424266556667219"/>
    <n v="-6.2922357724260081E-2"/>
    <n v="0.70589403721928723"/>
    <n v="0.29410596278071277"/>
    <n v="2038.539"/>
    <n v="0.84601143431989201"/>
    <n v="371.04900000000021"/>
    <n v="0.15398856568010799"/>
    <n v="1.7136542396294603"/>
    <n v="2.31"/>
    <n v="2.4624880539365228"/>
    <n v="1.7042808599688306"/>
    <n v="1.250047705734352"/>
    <n v="7.8434196022627756"/>
    <n v="0.94893913306480204"/>
    <n v="0.48690034335374488"/>
    <n v="0.51309965664625512"/>
    <n v="4.5216506207656648"/>
    <n v="69.343953326450745"/>
    <n v="15.542286621932641"/>
    <n v="58.323317325283774"/>
    <n v="0"/>
    <n v="-53.801666704518105"/>
  </r>
  <r>
    <x v="3"/>
    <x v="4"/>
    <n v="3331.8919999999998"/>
    <n v="0.31215905206431505"/>
    <n v="6028.2179999999998"/>
    <n v="0.2181092427465712"/>
    <n v="3372.8"/>
    <n v="9.188499726446045E-2"/>
    <n v="2696.326"/>
    <n v="0.11899876659412306"/>
    <n v="4220.5150000000003"/>
    <n v="0.20815658088752037"/>
    <n v="0.79914418027183887"/>
    <n v="-9.6238836474032224E-2"/>
    <n v="0.70012647186946464"/>
    <n v="0.29987352813053536"/>
    <n v="2234.7150000000001"/>
    <n v="0.8288000041538004"/>
    <n v="461.61099999999988"/>
    <n v="0.1711999958461996"/>
    <n v="1.8886144318179277"/>
    <n v="2.2400000000000002"/>
    <n v="2.5056860834323973"/>
    <n v="1.8806751643945647"/>
    <n v="1.4634519390615806"/>
    <n v="8.2179649098483356"/>
    <n v="0.80924771871357182"/>
    <n v="0.44728408959330934"/>
    <n v="0.55271591040669066"/>
    <n v="4.2185069376587849"/>
    <n v="51.543093691565787"/>
    <n v="16.881636375480426"/>
    <n v="38.879964253744149"/>
    <n v="0"/>
    <n v="-34.661457316085361"/>
  </r>
  <r>
    <x v="3"/>
    <x v="5"/>
    <n v="3809.7"/>
    <n v="0.14340440806604776"/>
    <n v="6546.3"/>
    <n v="8.5942810960054919E-2"/>
    <n v="3504.8"/>
    <n v="3.9136622390891836E-2"/>
    <n v="2736.6"/>
    <n v="1.4936621165244813E-2"/>
    <n v="3871.1"/>
    <n v="-8.2789659555765213E-2"/>
    <n v="0.90537573299578933"/>
    <n v="0.13293164781330757"/>
    <n v="0.59134167392267389"/>
    <n v="0.40865832607732611"/>
    <n v="2105"/>
    <n v="0.76920266023532857"/>
    <n v="631.59999999999991"/>
    <n v="0.23079733976467143"/>
    <n v="1.839002375296912"/>
    <n v="1.83"/>
    <n v="2.343118990932938"/>
    <n v="1.839002375296912"/>
    <n v="1.383372921615202"/>
    <n v="7.0318239392020265"/>
    <n v="0.71832427750216554"/>
    <n v="0.41803767013427429"/>
    <n v="0.5819623298657256"/>
    <n v="0"/>
    <n v="39.843317053722714"/>
    <n v="29.924579914028918"/>
    <n v="9.9187371396937962"/>
    <n v="0"/>
    <n v="-9.9187371396937962"/>
  </r>
  <r>
    <x v="3"/>
    <x v="6"/>
    <n v="9042.5"/>
    <n v="1.3735464734756018"/>
    <n v="15862.1"/>
    <n v="1.4230634098651145"/>
    <n v="5349.9"/>
    <n v="0.526449440766948"/>
    <n v="6819.6"/>
    <n v="1.491997368998027"/>
    <n v="2508.1"/>
    <n v="-0.35209630337630132"/>
    <n v="2.1330489214943582"/>
    <n v="1.3559819904122377"/>
    <n v="0.15811903846275083"/>
    <n v="0.84188096153724912"/>
    <n v="3851.6"/>
    <n v="0.56478385829080879"/>
    <n v="2968.0000000000005"/>
    <n v="0.43521614170919121"/>
    <n v="0.65118392356423305"/>
    <n v="1.7692000000000001"/>
    <n v="2.4468483247465609"/>
    <n v="0.65118392356423305"/>
    <n v="0.34323398068335237"/>
    <n v="4.0466644204851754"/>
    <n v="0.75417196571744549"/>
    <n v="0.4299304631795286"/>
    <n v="0.57006953682047146"/>
    <n v="0"/>
    <n v="69.741606263676147"/>
    <n v="16.686190693728381"/>
    <n v="53.055415569947769"/>
    <n v="0"/>
    <n v="-53.0554155699477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83A1F-AFD3-4995-8041-C3C66E21208E}" name="PivotTable2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55:C36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NetIncome" fld="2" baseField="0" baseItem="0"/>
    <dataField name="Sum of Net CashFlow" fld="3" baseField="0" baseItem="0"/>
  </dataFields>
  <formats count="1">
    <format dxfId="141">
      <pivotArea outline="0" collapsedLevelsAreSubtotals="1" fieldPosition="0"/>
    </format>
  </formats>
  <chartFormats count="4">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18F2A3-4B94-429F-A9E7-2328546950D2}" name="PivotTable8"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6">
  <location ref="A152:C159"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Median IndustryCurrent Ratio" fld="21" baseField="0" baseItem="0"/>
  </dataFields>
  <formats count="6">
    <format dxfId="177">
      <pivotArea collapsedLevelsAreSubtotals="1" fieldPosition="0">
        <references count="1">
          <reference field="1" count="1">
            <x v="9"/>
          </reference>
        </references>
      </pivotArea>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field="1" type="button" dataOnly="0" labelOnly="1" outline="0" axis="axisRow" fieldPosition="0"/>
    </format>
    <format dxfId="172">
      <pivotArea dataOnly="0" labelOnly="1" fieldPosition="0">
        <references count="1">
          <reference field="1" count="0"/>
        </references>
      </pivotArea>
    </format>
  </formats>
  <chartFormats count="4">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D92ACC-9A17-4360-8A33-F77B92ECFD09}" name="PivotTable4"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5">
  <location ref="A41:C48"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numFmtId="164" showAll="0"/>
    <pivotField dataField="1"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Growth Rate" fld="11" baseField="0" baseItem="0"/>
    <dataField name=" Current Assets Turnover Ratio Growth Rate" fld="13" baseField="0" baseItem="0"/>
  </dataFields>
  <formats count="3">
    <format dxfId="180">
      <pivotArea outline="0" collapsedLevelsAreSubtotals="1" fieldPosition="0"/>
    </format>
    <format dxfId="179">
      <pivotArea collapsedLevelsAreSubtotals="1" fieldPosition="0">
        <references count="1">
          <reference field="1" count="1">
            <x v="9"/>
          </reference>
        </references>
      </pivotArea>
    </format>
    <format dxfId="178">
      <pivotArea collapsedLevelsAreSubtotals="1" fieldPosition="0">
        <references count="1">
          <reference field="1" count="9">
            <x v="1"/>
            <x v="2"/>
            <x v="3"/>
            <x v="4"/>
            <x v="5"/>
            <x v="6"/>
            <x v="7"/>
            <x v="8"/>
            <x v="9"/>
          </reference>
        </references>
      </pivotArea>
    </format>
  </formats>
  <chartFormats count="4">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623435-88E0-4F56-9622-25B6F1B466A0}" name="PivotTable9"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5">
  <location ref="A103:K11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QRBlack" fld="47" baseField="0" baseItem="0" numFmtId="9"/>
    <dataField name=" QRBrown" fld="48" baseField="0" baseItem="0" numFmtId="9"/>
    <dataField name=" QRGreen" fld="49" baseField="0" baseItem="0" numFmtId="9"/>
    <dataField name=" QRRed" fld="50" baseField="0" baseItem="0" numFmtId="9"/>
    <dataField name=" QRTranspBlack" fld="51" baseField="0" baseItem="0" numFmtId="9"/>
    <dataField name=" QRTranspBrown" fld="52" baseField="0" baseItem="0" numFmtId="9"/>
    <dataField name=" QRTranspGreen" fld="53" baseField="0" baseItem="0" numFmtId="9"/>
    <dataField name=" QRTranspRed" fld="54" baseField="0" baseItem="0" numFmtId="9"/>
    <dataField name=" UpperCap" fld="44" baseField="0" baseItem="0"/>
  </dataFields>
  <formats count="3">
    <format dxfId="183">
      <pivotArea collapsedLevelsAreSubtotals="1" fieldPosition="0">
        <references count="1">
          <reference field="1" count="1">
            <x v="9"/>
          </reference>
        </references>
      </pivotArea>
    </format>
    <format dxfId="182">
      <pivotArea outline="0" collapsedLevelsAreSubtotals="1" fieldPosition="0"/>
    </format>
    <format dxfId="181">
      <pivotArea dataOnly="0" fieldPosition="0">
        <references count="2">
          <reference field="0" count="1" selected="0">
            <x v="2"/>
          </reference>
          <reference field="1" count="0"/>
        </references>
      </pivotArea>
    </format>
  </formats>
  <chartFormats count="23">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1" format="31" series="1">
      <pivotArea type="data" outline="0" fieldPosition="0">
        <references count="1">
          <reference field="4294967294" count="1" selected="0">
            <x v="1"/>
          </reference>
        </references>
      </pivotArea>
    </chartFormat>
    <chartFormat chart="31" format="32" series="1">
      <pivotArea type="data" outline="0" fieldPosition="0">
        <references count="1">
          <reference field="4294967294" count="1" selected="0">
            <x v="2"/>
          </reference>
        </references>
      </pivotArea>
    </chartFormat>
    <chartFormat chart="31" format="33" series="1">
      <pivotArea type="data" outline="0" fieldPosition="0">
        <references count="1">
          <reference field="4294967294" count="1" selected="0">
            <x v="3"/>
          </reference>
        </references>
      </pivotArea>
    </chartFormat>
    <chartFormat chart="31" format="34" series="1">
      <pivotArea type="data" outline="0" fieldPosition="0">
        <references count="1">
          <reference field="4294967294" count="1" selected="0">
            <x v="4"/>
          </reference>
        </references>
      </pivotArea>
    </chartFormat>
    <chartFormat chart="31" format="35" series="1">
      <pivotArea type="data" outline="0" fieldPosition="0">
        <references count="1">
          <reference field="4294967294" count="1" selected="0">
            <x v="5"/>
          </reference>
        </references>
      </pivotArea>
    </chartFormat>
    <chartFormat chart="31" format="36" series="1">
      <pivotArea type="data" outline="0" fieldPosition="0">
        <references count="1">
          <reference field="4294967294" count="1" selected="0">
            <x v="6"/>
          </reference>
        </references>
      </pivotArea>
    </chartFormat>
    <chartFormat chart="31" format="37" series="1">
      <pivotArea type="data" outline="0" fieldPosition="0">
        <references count="1">
          <reference field="4294967294" count="1" selected="0">
            <x v="7"/>
          </reference>
        </references>
      </pivotArea>
    </chartFormat>
    <chartFormat chart="31" format="38" series="1">
      <pivotArea type="data" outline="0" fieldPosition="0">
        <references count="1">
          <reference field="4294967294" count="1" selected="0">
            <x v="8"/>
          </reference>
        </references>
      </pivotArea>
    </chartFormat>
    <chartFormat chart="31" format="39" series="1">
      <pivotArea type="data" outline="0" fieldPosition="0">
        <references count="1">
          <reference field="4294967294" count="1" selected="0">
            <x v="9"/>
          </reference>
        </references>
      </pivotArea>
    </chartFormat>
    <chartFormat chart="34" format="50" series="1">
      <pivotArea type="data" outline="0" fieldPosition="0">
        <references count="1">
          <reference field="4294967294" count="1" selected="0">
            <x v="0"/>
          </reference>
        </references>
      </pivotArea>
    </chartFormat>
    <chartFormat chart="34" format="51" series="1">
      <pivotArea type="data" outline="0" fieldPosition="0">
        <references count="1">
          <reference field="4294967294" count="1" selected="0">
            <x v="1"/>
          </reference>
        </references>
      </pivotArea>
    </chartFormat>
    <chartFormat chart="34" format="52" series="1">
      <pivotArea type="data" outline="0" fieldPosition="0">
        <references count="1">
          <reference field="4294967294" count="1" selected="0">
            <x v="2"/>
          </reference>
        </references>
      </pivotArea>
    </chartFormat>
    <chartFormat chart="34" format="53" series="1">
      <pivotArea type="data" outline="0" fieldPosition="0">
        <references count="1">
          <reference field="4294967294" count="1" selected="0">
            <x v="3"/>
          </reference>
        </references>
      </pivotArea>
    </chartFormat>
    <chartFormat chart="34" format="54" series="1">
      <pivotArea type="data" outline="0" fieldPosition="0">
        <references count="1">
          <reference field="4294967294" count="1" selected="0">
            <x v="4"/>
          </reference>
        </references>
      </pivotArea>
    </chartFormat>
    <chartFormat chart="34" format="55" series="1">
      <pivotArea type="data" outline="0" fieldPosition="0">
        <references count="1">
          <reference field="4294967294" count="1" selected="0">
            <x v="5"/>
          </reference>
        </references>
      </pivotArea>
    </chartFormat>
    <chartFormat chart="34" format="56" series="1">
      <pivotArea type="data" outline="0" fieldPosition="0">
        <references count="1">
          <reference field="4294967294" count="1" selected="0">
            <x v="6"/>
          </reference>
        </references>
      </pivotArea>
    </chartFormat>
    <chartFormat chart="34" format="57" series="1">
      <pivotArea type="data" outline="0" fieldPosition="0">
        <references count="1">
          <reference field="4294967294" count="1" selected="0">
            <x v="7"/>
          </reference>
        </references>
      </pivotArea>
    </chartFormat>
    <chartFormat chart="34" format="58" series="1">
      <pivotArea type="data" outline="0" fieldPosition="0">
        <references count="1">
          <reference field="4294967294" count="1" selected="0">
            <x v="8"/>
          </reference>
        </references>
      </pivotArea>
    </chartFormat>
    <chartFormat chart="34"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6E0644-E262-41CC-8395-1C5F499A2A70}" name="PivotTable1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58:C6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dataField="1" numFmtId="9" showAll="0"/>
    <pivotField dataField="1"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Ratio" fld="14" baseField="0" baseItem="0"/>
    <dataField name=" Long Term Assets Ratio" fld="15" baseField="0" baseItem="0"/>
  </dataFields>
  <formats count="7">
    <format dxfId="190">
      <pivotArea collapsedLevelsAreSubtotals="1" fieldPosition="0">
        <references count="1">
          <reference field="1" count="1">
            <x v="9"/>
          </reference>
        </references>
      </pivotArea>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field="1" type="button" dataOnly="0" labelOnly="1" outline="0" axis="axisRow" fieldPosition="0"/>
    </format>
    <format dxfId="185">
      <pivotArea dataOnly="0" labelOnly="1" fieldPosition="0">
        <references count="1">
          <reference field="1" count="0"/>
        </references>
      </pivotArea>
    </format>
    <format dxfId="18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BD0D52-F523-4462-A147-A0358C38284B}" name="PivotTable20"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09:B317"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WSVA" fld="2" baseField="0" baseItem="0"/>
  </dataFields>
  <formats count="1">
    <format dxfId="191">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FD25D0-0A09-4B5C-9640-C43A286D396D}" name="PivotTable2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431:C43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OCFROE" fld="3" baseField="0" baseItem="0"/>
  </dataFields>
  <formats count="2">
    <format dxfId="193">
      <pivotArea outline="0" collapsedLevelsAreSubtotals="1" fieldPosition="0"/>
    </format>
    <format dxfId="192">
      <pivotArea collapsedLevelsAreSubtotals="1" fieldPosition="0">
        <references count="1">
          <reference field="1" count="0"/>
        </references>
      </pivotArea>
    </format>
  </formats>
  <chartFormats count="4">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5B6CC71-3558-4562-A14D-4CB82966F33A}" name="PivotTable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1">
  <location ref="A119:K12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HRBlack" fld="55" baseField="0" baseItem="0" numFmtId="9"/>
    <dataField name=" CHRBrown" fld="56" baseField="0" baseItem="0" numFmtId="9"/>
    <dataField name=" CHRGreen" fld="57" baseField="0" baseItem="0" numFmtId="9"/>
    <dataField name=" CHRRed" fld="58" baseField="0" baseItem="0" numFmtId="9"/>
    <dataField name=" CHRTranspBlack" fld="59" baseField="0" baseItem="0" numFmtId="9"/>
    <dataField name=" CHRTranspBrown" fld="60" baseField="0" baseItem="0" numFmtId="9"/>
    <dataField name=" CHRTranspGreen" fld="61" baseField="0" baseItem="0" numFmtId="9"/>
    <dataField name=" CHRTranspRed" fld="62" baseField="0" baseItem="0" numFmtId="9"/>
    <dataField name=" UpperCap" fld="44" baseField="0" baseItem="0"/>
  </dataFields>
  <formats count="3">
    <format dxfId="196">
      <pivotArea collapsedLevelsAreSubtotals="1" fieldPosition="0">
        <references count="1">
          <reference field="1" count="1">
            <x v="9"/>
          </reference>
        </references>
      </pivotArea>
    </format>
    <format dxfId="195">
      <pivotArea outline="0" collapsedLevelsAreSubtotals="1" fieldPosition="0"/>
    </format>
    <format dxfId="194">
      <pivotArea dataOnly="0" fieldPosition="0">
        <references count="2">
          <reference field="0" count="1" selected="0">
            <x v="2"/>
          </reference>
          <reference field="1" count="0"/>
        </references>
      </pivotArea>
    </format>
  </formats>
  <chartFormats count="25">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5" format="31" series="1">
      <pivotArea type="data" outline="0" fieldPosition="0">
        <references count="1">
          <reference field="4294967294" count="1" selected="0">
            <x v="1"/>
          </reference>
        </references>
      </pivotArea>
    </chartFormat>
    <chartFormat chart="35" format="32" series="1">
      <pivotArea type="data" outline="0" fieldPosition="0">
        <references count="1">
          <reference field="4294967294" count="1" selected="0">
            <x v="2"/>
          </reference>
        </references>
      </pivotArea>
    </chartFormat>
    <chartFormat chart="35" format="33" series="1">
      <pivotArea type="data" outline="0" fieldPosition="0">
        <references count="1">
          <reference field="4294967294" count="1" selected="0">
            <x v="3"/>
          </reference>
        </references>
      </pivotArea>
    </chartFormat>
    <chartFormat chart="35" format="34" series="1">
      <pivotArea type="data" outline="0" fieldPosition="0">
        <references count="1">
          <reference field="4294967294" count="1" selected="0">
            <x v="4"/>
          </reference>
        </references>
      </pivotArea>
    </chartFormat>
    <chartFormat chart="35" format="35" series="1">
      <pivotArea type="data" outline="0" fieldPosition="0">
        <references count="1">
          <reference field="4294967294" count="1" selected="0">
            <x v="5"/>
          </reference>
        </references>
      </pivotArea>
    </chartFormat>
    <chartFormat chart="35" format="36" series="1">
      <pivotArea type="data" outline="0" fieldPosition="0">
        <references count="1">
          <reference field="4294967294" count="1" selected="0">
            <x v="6"/>
          </reference>
        </references>
      </pivotArea>
    </chartFormat>
    <chartFormat chart="35" format="37" series="1">
      <pivotArea type="data" outline="0" fieldPosition="0">
        <references count="1">
          <reference field="4294967294" count="1" selected="0">
            <x v="7"/>
          </reference>
        </references>
      </pivotArea>
    </chartFormat>
    <chartFormat chart="35" format="38" series="1">
      <pivotArea type="data" outline="0" fieldPosition="0">
        <references count="1">
          <reference field="4294967294" count="1" selected="0">
            <x v="8"/>
          </reference>
        </references>
      </pivotArea>
    </chartFormat>
    <chartFormat chart="35" format="39" series="1">
      <pivotArea type="data" outline="0" fieldPosition="0">
        <references count="1">
          <reference field="4294967294" count="1" selected="0">
            <x v="9"/>
          </reference>
        </references>
      </pivotArea>
    </chartFormat>
    <chartFormat chart="38" format="50" series="1">
      <pivotArea type="data" outline="0" fieldPosition="0">
        <references count="1">
          <reference field="4294967294" count="1" selected="0">
            <x v="0"/>
          </reference>
        </references>
      </pivotArea>
    </chartFormat>
    <chartFormat chart="38" format="51" series="1">
      <pivotArea type="data" outline="0" fieldPosition="0">
        <references count="1">
          <reference field="4294967294" count="1" selected="0">
            <x v="1"/>
          </reference>
        </references>
      </pivotArea>
    </chartFormat>
    <chartFormat chart="38" format="52" series="1">
      <pivotArea type="data" outline="0" fieldPosition="0">
        <references count="1">
          <reference field="4294967294" count="1" selected="0">
            <x v="2"/>
          </reference>
        </references>
      </pivotArea>
    </chartFormat>
    <chartFormat chart="38" format="53" series="1">
      <pivotArea type="data" outline="0" fieldPosition="0">
        <references count="1">
          <reference field="4294967294" count="1" selected="0">
            <x v="3"/>
          </reference>
        </references>
      </pivotArea>
    </chartFormat>
    <chartFormat chart="38" format="54" series="1">
      <pivotArea type="data" outline="0" fieldPosition="0">
        <references count="1">
          <reference field="4294967294" count="1" selected="0">
            <x v="4"/>
          </reference>
        </references>
      </pivotArea>
    </chartFormat>
    <chartFormat chart="38" format="55" series="1">
      <pivotArea type="data" outline="0" fieldPosition="0">
        <references count="1">
          <reference field="4294967294" count="1" selected="0">
            <x v="5"/>
          </reference>
        </references>
      </pivotArea>
    </chartFormat>
    <chartFormat chart="38" format="56" series="1">
      <pivotArea type="data" outline="0" fieldPosition="0">
        <references count="1">
          <reference field="4294967294" count="1" selected="0">
            <x v="6"/>
          </reference>
        </references>
      </pivotArea>
    </chartFormat>
    <chartFormat chart="38" format="57" series="1">
      <pivotArea type="data" outline="0" fieldPosition="0">
        <references count="1">
          <reference field="4294967294" count="1" selected="0">
            <x v="7"/>
          </reference>
        </references>
      </pivotArea>
    </chartFormat>
    <chartFormat chart="38" format="58" series="1">
      <pivotArea type="data" outline="0" fieldPosition="0">
        <references count="1">
          <reference field="4294967294" count="1" selected="0">
            <x v="8"/>
          </reference>
        </references>
      </pivotArea>
    </chartFormat>
    <chartFormat chart="38"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C28694A-53F6-40DA-B76F-AF66AF3A7E44}" name="PivotTable2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71:C37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CFROA" fld="3" baseField="0" baseItem="0"/>
  </dataFields>
  <formats count="2">
    <format dxfId="198">
      <pivotArea outline="0" collapsedLevelsAreSubtotals="1" fieldPosition="0"/>
    </format>
    <format dxfId="197">
      <pivotArea collapsedLevelsAreSubtotals="1" fieldPosition="0">
        <references count="1">
          <reference field="1" count="0"/>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D5933E7-23CD-40C2-914E-1536357E2624}" name="PivotTable2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386:C39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CFROE" fld="3" baseField="0" baseItem="0"/>
  </dataFields>
  <formats count="2">
    <format dxfId="200">
      <pivotArea outline="0" collapsedLevelsAreSubtotals="1" fieldPosition="0"/>
    </format>
    <format dxfId="199">
      <pivotArea collapsedLevelsAreSubtotals="1" fieldPosition="0">
        <references count="1">
          <reference field="1" count="0"/>
        </references>
      </pivotArea>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0CF7430-1BB3-4002-BAB7-F1D502EC2F4F}" name="PivotTable1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3:C241"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Income" fld="3"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2"/>
          </reference>
        </references>
      </pivotArea>
    </chartFormat>
    <chartFormat chart="0" format="4">
      <pivotArea type="data" outline="0" fieldPosition="0">
        <references count="2">
          <reference field="4294967294" count="1" selected="0">
            <x v="1"/>
          </reference>
          <reference field="1" count="1" selected="0">
            <x v="3"/>
          </reference>
        </references>
      </pivotArea>
    </chartFormat>
    <chartFormat chart="0" format="5">
      <pivotArea type="data" outline="0" fieldPosition="0">
        <references count="2">
          <reference field="4294967294" count="1" selected="0">
            <x v="1"/>
          </reference>
          <reference field="1" count="1" selected="0">
            <x v="4"/>
          </reference>
        </references>
      </pivotArea>
    </chartFormat>
    <chartFormat chart="0" format="6">
      <pivotArea type="data" outline="0" fieldPosition="0">
        <references count="2">
          <reference field="4294967294" count="1" selected="0">
            <x v="1"/>
          </reference>
          <reference field="1" count="1" selected="0">
            <x v="5"/>
          </reference>
        </references>
      </pivotArea>
    </chartFormat>
    <chartFormat chart="0" format="7">
      <pivotArea type="data" outline="0" fieldPosition="0">
        <references count="2">
          <reference field="4294967294" count="1" selected="0">
            <x v="1"/>
          </reference>
          <reference field="1"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1" count="1" selected="0">
            <x v="1"/>
          </reference>
        </references>
      </pivotArea>
    </chartFormat>
    <chartFormat chart="3" format="19">
      <pivotArea type="data" outline="0" fieldPosition="0">
        <references count="2">
          <reference field="4294967294" count="1" selected="0">
            <x v="1"/>
          </reference>
          <reference field="1" count="1" selected="0">
            <x v="2"/>
          </reference>
        </references>
      </pivotArea>
    </chartFormat>
    <chartFormat chart="3" format="20">
      <pivotArea type="data" outline="0" fieldPosition="0">
        <references count="2">
          <reference field="4294967294" count="1" selected="0">
            <x v="1"/>
          </reference>
          <reference field="1" count="1" selected="0">
            <x v="3"/>
          </reference>
        </references>
      </pivotArea>
    </chartFormat>
    <chartFormat chart="3" format="21">
      <pivotArea type="data" outline="0" fieldPosition="0">
        <references count="2">
          <reference field="4294967294" count="1" selected="0">
            <x v="1"/>
          </reference>
          <reference field="1" count="1" selected="0">
            <x v="4"/>
          </reference>
        </references>
      </pivotArea>
    </chartFormat>
    <chartFormat chart="3" format="22">
      <pivotArea type="data" outline="0" fieldPosition="0">
        <references count="2">
          <reference field="4294967294" count="1" selected="0">
            <x v="1"/>
          </reference>
          <reference field="1" count="1" selected="0">
            <x v="5"/>
          </reference>
        </references>
      </pivotArea>
    </chartFormat>
    <chartFormat chart="3" format="23">
      <pivotArea type="data" outline="0" fieldPosition="0">
        <references count="2">
          <reference field="4294967294" count="1" selected="0">
            <x v="1"/>
          </reference>
          <reference field="1" count="1" selected="0">
            <x v="6"/>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48F340-A425-4B2A-8295-A213FB85EF05}" name="PivotTable14"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3">
  <location ref="A88:K9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RBlack" fld="36" baseField="0" baseItem="0" numFmtId="9"/>
    <dataField name=" CRBrown" fld="37" baseField="0" baseItem="0" numFmtId="9"/>
    <dataField name=" CRGreen" fld="38" baseField="0" baseItem="0" numFmtId="9"/>
    <dataField name=" CRRed" fld="39" baseField="0" baseItem="0" numFmtId="9"/>
    <dataField name=" CRTranspBlack" fld="40" baseField="0" baseItem="0" numFmtId="9"/>
    <dataField name=" CRTranspBrown" fld="41" baseField="0" baseItem="0" numFmtId="9"/>
    <dataField name=" CRTranspGreen" fld="42" baseField="0" baseItem="0" numFmtId="9"/>
    <dataField name=" CRTranspRed" fld="43" baseField="0" baseItem="0" numFmtId="9"/>
    <dataField name=" UpperCap" fld="44" baseField="0" baseItem="0"/>
  </dataFields>
  <formats count="3">
    <format dxfId="144">
      <pivotArea collapsedLevelsAreSubtotals="1" fieldPosition="0">
        <references count="1">
          <reference field="1" count="1">
            <x v="9"/>
          </reference>
        </references>
      </pivotArea>
    </format>
    <format dxfId="143">
      <pivotArea outline="0" collapsedLevelsAreSubtotals="1" fieldPosition="0"/>
    </format>
    <format dxfId="142">
      <pivotArea dataOnly="0" fieldPosition="0">
        <references count="2">
          <reference field="0" count="1" selected="0">
            <x v="2"/>
          </reference>
          <reference field="1" count="0"/>
        </references>
      </pivotArea>
    </format>
  </formats>
  <chartFormats count="20">
    <chartFormat chart="29" format="20" series="1">
      <pivotArea type="data" outline="0" fieldPosition="0">
        <references count="1">
          <reference field="4294967294" count="1" selected="0">
            <x v="0"/>
          </reference>
        </references>
      </pivotArea>
    </chartFormat>
    <chartFormat chart="29" format="21" series="1">
      <pivotArea type="data" outline="0" fieldPosition="0">
        <references count="1">
          <reference field="4294967294" count="1" selected="0">
            <x v="1"/>
          </reference>
        </references>
      </pivotArea>
    </chartFormat>
    <chartFormat chart="29" format="22" series="1">
      <pivotArea type="data" outline="0" fieldPosition="0">
        <references count="1">
          <reference field="4294967294" count="1" selected="0">
            <x v="2"/>
          </reference>
        </references>
      </pivotArea>
    </chartFormat>
    <chartFormat chart="29" format="23" series="1">
      <pivotArea type="data" outline="0" fieldPosition="0">
        <references count="1">
          <reference field="4294967294" count="1" selected="0">
            <x v="3"/>
          </reference>
        </references>
      </pivotArea>
    </chartFormat>
    <chartFormat chart="29" format="24" series="1">
      <pivotArea type="data" outline="0" fieldPosition="0">
        <references count="1">
          <reference field="4294967294" count="1" selected="0">
            <x v="4"/>
          </reference>
        </references>
      </pivotArea>
    </chartFormat>
    <chartFormat chart="29" format="25" series="1">
      <pivotArea type="data" outline="0" fieldPosition="0">
        <references count="1">
          <reference field="4294967294" count="1" selected="0">
            <x v="5"/>
          </reference>
        </references>
      </pivotArea>
    </chartFormat>
    <chartFormat chart="29" format="26" series="1">
      <pivotArea type="data" outline="0" fieldPosition="0">
        <references count="1">
          <reference field="4294967294" count="1" selected="0">
            <x v="6"/>
          </reference>
        </references>
      </pivotArea>
    </chartFormat>
    <chartFormat chart="29" format="27" series="1">
      <pivotArea type="data" outline="0" fieldPosition="0">
        <references count="1">
          <reference field="4294967294" count="1" selected="0">
            <x v="7"/>
          </reference>
        </references>
      </pivotArea>
    </chartFormat>
    <chartFormat chart="29" format="28" series="1">
      <pivotArea type="data" outline="0" fieldPosition="0">
        <references count="1">
          <reference field="4294967294" count="1" selected="0">
            <x v="8"/>
          </reference>
        </references>
      </pivotArea>
    </chartFormat>
    <chartFormat chart="29" format="29" series="1">
      <pivotArea type="data" outline="0" fieldPosition="0">
        <references count="1">
          <reference field="4294967294" count="1" selected="0">
            <x v="9"/>
          </reference>
        </references>
      </pivotArea>
    </chartFormat>
    <chartFormat chart="32" format="40" series="1">
      <pivotArea type="data" outline="0" fieldPosition="0">
        <references count="1">
          <reference field="4294967294" count="1" selected="0">
            <x v="0"/>
          </reference>
        </references>
      </pivotArea>
    </chartFormat>
    <chartFormat chart="32" format="41" series="1">
      <pivotArea type="data" outline="0" fieldPosition="0">
        <references count="1">
          <reference field="4294967294" count="1" selected="0">
            <x v="1"/>
          </reference>
        </references>
      </pivotArea>
    </chartFormat>
    <chartFormat chart="32" format="42" series="1">
      <pivotArea type="data" outline="0" fieldPosition="0">
        <references count="1">
          <reference field="4294967294" count="1" selected="0">
            <x v="2"/>
          </reference>
        </references>
      </pivotArea>
    </chartFormat>
    <chartFormat chart="32" format="43" series="1">
      <pivotArea type="data" outline="0" fieldPosition="0">
        <references count="1">
          <reference field="4294967294" count="1" selected="0">
            <x v="3"/>
          </reference>
        </references>
      </pivotArea>
    </chartFormat>
    <chartFormat chart="32" format="44" series="1">
      <pivotArea type="data" outline="0" fieldPosition="0">
        <references count="1">
          <reference field="4294967294" count="1" selected="0">
            <x v="4"/>
          </reference>
        </references>
      </pivotArea>
    </chartFormat>
    <chartFormat chart="32" format="45" series="1">
      <pivotArea type="data" outline="0" fieldPosition="0">
        <references count="1">
          <reference field="4294967294" count="1" selected="0">
            <x v="5"/>
          </reference>
        </references>
      </pivotArea>
    </chartFormat>
    <chartFormat chart="32" format="46" series="1">
      <pivotArea type="data" outline="0" fieldPosition="0">
        <references count="1">
          <reference field="4294967294" count="1" selected="0">
            <x v="6"/>
          </reference>
        </references>
      </pivotArea>
    </chartFormat>
    <chartFormat chart="32" format="47" series="1">
      <pivotArea type="data" outline="0" fieldPosition="0">
        <references count="1">
          <reference field="4294967294" count="1" selected="0">
            <x v="7"/>
          </reference>
        </references>
      </pivotArea>
    </chartFormat>
    <chartFormat chart="32" format="48" series="1">
      <pivotArea type="data" outline="0" fieldPosition="0">
        <references count="1">
          <reference field="4294967294" count="1" selected="0">
            <x v="8"/>
          </reference>
        </references>
      </pivotArea>
    </chartFormat>
    <chartFormat chart="32" format="4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D17D3BC-6938-4DC9-BC05-667734F161EA}" name="PivotTable5"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1">
  <location ref="A3:B10" firstHeaderRow="1"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Items count="1">
    <i/>
  </colItems>
  <pageFields count="1">
    <pageField fld="0" hier="-1"/>
  </pageFields>
  <dataFields count="1">
    <dataField name=" Equity Growth Rate" fld="3" baseField="0" baseItem="0" numFmtId="9"/>
  </dataFields>
  <formats count="2">
    <format dxfId="202">
      <pivotArea collapsedLevelsAreSubtotals="1" fieldPosition="0">
        <references count="1">
          <reference field="1" count="1">
            <x v="9"/>
          </reference>
        </references>
      </pivotArea>
    </format>
    <format dxfId="201">
      <pivotArea outline="0" collapsedLevelsAreSubtotals="1" fieldPosition="0"/>
    </format>
  </formats>
  <chartFormats count="7">
    <chartFormat chart="9"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8"/>
          </reference>
        </references>
      </pivotArea>
    </chartFormat>
    <chartFormat chart="16" format="3">
      <pivotArea type="data" outline="0" fieldPosition="0">
        <references count="2">
          <reference field="4294967294" count="1" selected="0">
            <x v="0"/>
          </reference>
          <reference field="1" count="1" selected="0">
            <x v="6"/>
          </reference>
        </references>
      </pivotArea>
    </chartFormat>
    <chartFormat chart="16" format="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481CCEE-5BBD-4AA4-B2F8-C549C392967E}"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40:C34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 CashFlow" fld="3" baseField="0" baseItem="0"/>
  </dataFields>
  <formats count="1">
    <format dxfId="203">
      <pivotArea outline="0" collapsedLevelsAreSubtotals="1" fieldPosition="0"/>
    </format>
  </format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BB6614D-6032-4ECC-A5A3-D248D1BA3C90}" name="PivotTable6"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0">
  <location ref="A167:C174"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Average IndustryCurrent Ratio" fld="22" baseField="0" baseItem="0"/>
  </dataFields>
  <formats count="6">
    <format dxfId="209">
      <pivotArea collapsedLevelsAreSubtotals="1" fieldPosition="0">
        <references count="1">
          <reference field="1" count="1">
            <x v="9"/>
          </reference>
        </references>
      </pivotArea>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field="1" type="button" dataOnly="0" labelOnly="1" outline="0" axis="axisRow" fieldPosition="0"/>
    </format>
    <format dxfId="204">
      <pivotArea dataOnly="0" labelOnly="1" fieldPosition="0">
        <references count="1">
          <reference field="1" count="0"/>
        </references>
      </pivotArea>
    </format>
  </formats>
  <chartFormats count="8">
    <chartFormat chart="22"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A1EF2F6-3F71-42E9-AC06-3604CBA1E81F}" name="PivotTable2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location ref="A415:C42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OCFROA" fld="3" baseField="0" baseItem="0"/>
  </dataFields>
  <formats count="2">
    <format dxfId="211">
      <pivotArea outline="0" collapsedLevelsAreSubtotals="1" fieldPosition="0"/>
    </format>
    <format dxfId="210">
      <pivotArea collapsedLevelsAreSubtotals="1" fieldPosition="0">
        <references count="1">
          <reference field="1" count="0"/>
        </references>
      </pivotArea>
    </format>
  </format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133AFE2-79FF-4340-9C65-14C79C186C7D}" name="PivotTable2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25:B333"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ROA" fld="2" baseField="0" baseItem="0"/>
  </dataFields>
  <formats count="1">
    <format dxfId="212">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D04377F-EF0C-4AB4-9899-CE0B432EBC74}" name="PivotTable2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location ref="A400:C40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CFROS" fld="3" baseField="0" baseItem="0"/>
  </dataFields>
  <formats count="2">
    <format dxfId="214">
      <pivotArea outline="0" collapsedLevelsAreSubtotals="1" fieldPosition="0"/>
    </format>
    <format dxfId="213">
      <pivotArea collapsedLevelsAreSubtotals="1" fieldPosition="0">
        <references count="1">
          <reference field="1" count="0"/>
        </references>
      </pivotArea>
    </format>
  </format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CA4F58F-ADA1-4115-B093-0242A424C607}"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80:F289" firstHeaderRow="1" firstDataRow="2"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8">
    <i>
      <x/>
    </i>
    <i>
      <x v="1"/>
    </i>
    <i>
      <x v="2"/>
    </i>
    <i>
      <x v="3"/>
    </i>
    <i>
      <x v="4"/>
    </i>
    <i>
      <x v="5"/>
    </i>
    <i>
      <x v="6"/>
    </i>
    <i t="grand">
      <x/>
    </i>
  </rowItems>
  <colFields count="1">
    <field x="3"/>
  </colFields>
  <colItems count="5">
    <i>
      <x/>
    </i>
    <i>
      <x v="1"/>
    </i>
    <i>
      <x v="2"/>
    </i>
    <i>
      <x v="3"/>
    </i>
    <i t="grand">
      <x/>
    </i>
  </colItems>
  <pageFields count="1">
    <pageField fld="0" hier="0" name="[Table1].[Company].[All]" cap="All"/>
  </pageFields>
  <dataFields count="1">
    <dataField name="Sum of Interest Coverage" fld="2" baseField="0" baseItem="0" numFmtId="164"/>
  </dataFields>
  <formats count="1">
    <format dxfId="215">
      <pivotArea outline="0" collapsedLevelsAreSubtotals="1" fieldPosition="0"/>
    </format>
  </formats>
  <chartFormats count="8">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8ACB453-E6E7-4E7A-8284-FE1153DEE287}" name="PivotTable13"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2">
  <location ref="A184:D19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dataField="1" numFmtId="9" showAll="0"/>
    <pivotField dataField="1" numFmtId="9" showAll="0"/>
    <pivotField dataField="1"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DER" fld="26" baseField="0" baseItem="0"/>
    <dataField name=" DAR" fld="27" baseField="0" baseItem="0"/>
    <dataField name=" EAR" fld="28" baseField="0" baseItem="0"/>
  </dataFields>
  <formats count="6">
    <format dxfId="221">
      <pivotArea collapsedLevelsAreSubtotals="1" fieldPosition="0">
        <references count="1">
          <reference field="1" count="1">
            <x v="9"/>
          </reference>
        </references>
      </pivotArea>
    </format>
    <format dxfId="220">
      <pivotArea outline="0" collapsedLevelsAreSubtotals="1" fieldPosition="0"/>
    </format>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0"/>
        </references>
      </pivotArea>
    </format>
  </formats>
  <chartFormats count="6">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5CDAF53-6550-4343-9482-FDA8E4B7B69C}" name="PivotTable1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95:C30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mp Prod Growth Rate" fld="2" baseField="0" baseItem="0"/>
    <dataField name="Sum of AvgAnSal Growth Rate" fld="3" baseField="0" baseItem="0"/>
  </dataFields>
  <formats count="1">
    <format dxfId="222">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AC3BAA4-A1F4-4985-BC11-FD858070B9C6}" name="PivotTable2"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2">
  <location ref="A24:C3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dataField="1" showAll="0"/>
    <pivotField showAll="0"/>
    <pivotField dataField="1"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Total Assets Growth Rate" fld="5" baseField="0" baseItem="0"/>
    <dataField name=" Revenues Growth Rate" fld="7" baseField="0" baseItem="0"/>
  </dataFields>
  <formats count="4">
    <format dxfId="226">
      <pivotArea outline="0" collapsedLevelsAreSubtotals="1" fieldPosition="0"/>
    </format>
    <format dxfId="225">
      <pivotArea collapsedLevelsAreSubtotals="1" fieldPosition="0">
        <references count="1">
          <reference field="1" count="1">
            <x v="9"/>
          </reference>
        </references>
      </pivotArea>
    </format>
    <format dxfId="224">
      <pivotArea collapsedLevelsAreSubtotals="1" fieldPosition="0">
        <references count="2">
          <reference field="4294967294" count="1" selected="0">
            <x v="0"/>
          </reference>
          <reference field="1" count="1">
            <x v="9"/>
          </reference>
        </references>
      </pivotArea>
    </format>
    <format dxfId="223">
      <pivotArea collapsedLevelsAreSubtotals="1" fieldPosition="0">
        <references count="2">
          <reference field="4294967294" count="1" selected="0">
            <x v="1"/>
          </reference>
          <reference field="1" count="1">
            <x v="9"/>
          </reference>
        </references>
      </pivotArea>
    </format>
  </format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7D305-644D-4833-9305-ADC9C444D1A7}" name="PivotTable7"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73:C8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dataField="1" numFmtId="9" showAll="0"/>
    <pivotField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Liabilities Ratio" fld="17" baseField="0" baseItem="0"/>
    <dataField name=" Long Term Liabilities Ratio" fld="19" baseField="0" baseItem="0"/>
  </dataFields>
  <formats count="6">
    <format dxfId="150">
      <pivotArea collapsedLevelsAreSubtotals="1" fieldPosition="0">
        <references count="1">
          <reference field="1" count="1">
            <x v="9"/>
          </reference>
        </references>
      </pivotArea>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field="1" type="button" dataOnly="0" labelOnly="1" outline="0" axis="axisRow" fieldPosition="0"/>
    </format>
    <format dxfId="145">
      <pivotArea dataOnly="0" labelOnly="1" fieldPosition="0">
        <references count="1">
          <reference field="1" count="0"/>
        </references>
      </pivotArea>
    </format>
  </formats>
  <chartFormats count="6">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A46506-5145-4C3F-9D12-B8387FD451AC}" name="PivotTable10"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4">
  <location ref="A136:K143"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SRBlack" fld="63" baseField="0" baseItem="0" numFmtId="9"/>
    <dataField name=" SRBrown" fld="64" baseField="0" baseItem="0" numFmtId="9"/>
    <dataField name=" SRGreen" fld="65" baseField="0" baseItem="0" numFmtId="9"/>
    <dataField name=" SRRed" fld="66" baseField="0" baseItem="0" numFmtId="9"/>
    <dataField name=" SRTranspBlack" fld="67" baseField="0" baseItem="0" numFmtId="9"/>
    <dataField name=" SRTranspBrown" fld="68" baseField="0" baseItem="0" numFmtId="9"/>
    <dataField name=" SRTranspGreen" fld="69" baseField="0" baseItem="0" numFmtId="9"/>
    <dataField name=" SRTranspRed" fld="70" baseField="0" baseItem="0" numFmtId="9"/>
    <dataField name=" UpperCap" fld="44" baseField="0" baseItem="0"/>
  </dataFields>
  <formats count="3">
    <format dxfId="153">
      <pivotArea collapsedLevelsAreSubtotals="1" fieldPosition="0">
        <references count="1">
          <reference field="1" count="1">
            <x v="9"/>
          </reference>
        </references>
      </pivotArea>
    </format>
    <format dxfId="152">
      <pivotArea outline="0" collapsedLevelsAreSubtotals="1" fieldPosition="0"/>
    </format>
    <format dxfId="151">
      <pivotArea dataOnly="0" fieldPosition="0">
        <references count="2">
          <reference field="0" count="1" selected="0">
            <x v="2"/>
          </reference>
          <reference field="1" count="0"/>
        </references>
      </pivotArea>
    </format>
  </formats>
  <chartFormats count="27">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8" format="50" series="1">
      <pivotArea type="data" outline="0" fieldPosition="0">
        <references count="1">
          <reference field="4294967294" count="1" selected="0">
            <x v="0"/>
          </reference>
        </references>
      </pivotArea>
    </chartFormat>
    <chartFormat chart="39" format="30" series="1">
      <pivotArea type="data" outline="0" fieldPosition="0">
        <references count="1">
          <reference field="4294967294" count="1" selected="0">
            <x v="0"/>
          </reference>
        </references>
      </pivotArea>
    </chartFormat>
    <chartFormat chart="39" format="31" series="1">
      <pivotArea type="data" outline="0" fieldPosition="0">
        <references count="1">
          <reference field="4294967294" count="1" selected="0">
            <x v="1"/>
          </reference>
        </references>
      </pivotArea>
    </chartFormat>
    <chartFormat chart="39" format="32" series="1">
      <pivotArea type="data" outline="0" fieldPosition="0">
        <references count="1">
          <reference field="4294967294" count="1" selected="0">
            <x v="2"/>
          </reference>
        </references>
      </pivotArea>
    </chartFormat>
    <chartFormat chart="39" format="33" series="1">
      <pivotArea type="data" outline="0" fieldPosition="0">
        <references count="1">
          <reference field="4294967294" count="1" selected="0">
            <x v="3"/>
          </reference>
        </references>
      </pivotArea>
    </chartFormat>
    <chartFormat chart="39" format="34" series="1">
      <pivotArea type="data" outline="0" fieldPosition="0">
        <references count="1">
          <reference field="4294967294" count="1" selected="0">
            <x v="4"/>
          </reference>
        </references>
      </pivotArea>
    </chartFormat>
    <chartFormat chart="39" format="35" series="1">
      <pivotArea type="data" outline="0" fieldPosition="0">
        <references count="1">
          <reference field="4294967294" count="1" selected="0">
            <x v="5"/>
          </reference>
        </references>
      </pivotArea>
    </chartFormat>
    <chartFormat chart="39" format="36" series="1">
      <pivotArea type="data" outline="0" fieldPosition="0">
        <references count="1">
          <reference field="4294967294" count="1" selected="0">
            <x v="6"/>
          </reference>
        </references>
      </pivotArea>
    </chartFormat>
    <chartFormat chart="39" format="37" series="1">
      <pivotArea type="data" outline="0" fieldPosition="0">
        <references count="1">
          <reference field="4294967294" count="1" selected="0">
            <x v="7"/>
          </reference>
        </references>
      </pivotArea>
    </chartFormat>
    <chartFormat chart="39" format="38" series="1">
      <pivotArea type="data" outline="0" fieldPosition="0">
        <references count="1">
          <reference field="4294967294" count="1" selected="0">
            <x v="8"/>
          </reference>
        </references>
      </pivotArea>
    </chartFormat>
    <chartFormat chart="39" format="39" series="1">
      <pivotArea type="data" outline="0" fieldPosition="0">
        <references count="1">
          <reference field="4294967294" count="1" selected="0">
            <x v="9"/>
          </reference>
        </references>
      </pivotArea>
    </chartFormat>
    <chartFormat chart="43" format="50" series="1">
      <pivotArea type="data" outline="0" fieldPosition="0">
        <references count="1">
          <reference field="4294967294" count="1" selected="0">
            <x v="0"/>
          </reference>
        </references>
      </pivotArea>
    </chartFormat>
    <chartFormat chart="43" format="51" series="1">
      <pivotArea type="data" outline="0" fieldPosition="0">
        <references count="1">
          <reference field="4294967294" count="1" selected="0">
            <x v="1"/>
          </reference>
        </references>
      </pivotArea>
    </chartFormat>
    <chartFormat chart="43" format="52" series="1">
      <pivotArea type="data" outline="0" fieldPosition="0">
        <references count="1">
          <reference field="4294967294" count="1" selected="0">
            <x v="2"/>
          </reference>
        </references>
      </pivotArea>
    </chartFormat>
    <chartFormat chart="43" format="53" series="1">
      <pivotArea type="data" outline="0" fieldPosition="0">
        <references count="1">
          <reference field="4294967294" count="1" selected="0">
            <x v="3"/>
          </reference>
        </references>
      </pivotArea>
    </chartFormat>
    <chartFormat chart="43" format="54" series="1">
      <pivotArea type="data" outline="0" fieldPosition="0">
        <references count="1">
          <reference field="4294967294" count="1" selected="0">
            <x v="4"/>
          </reference>
        </references>
      </pivotArea>
    </chartFormat>
    <chartFormat chart="43" format="55" series="1">
      <pivotArea type="data" outline="0" fieldPosition="0">
        <references count="1">
          <reference field="4294967294" count="1" selected="0">
            <x v="5"/>
          </reference>
        </references>
      </pivotArea>
    </chartFormat>
    <chartFormat chart="43" format="56" series="1">
      <pivotArea type="data" outline="0" fieldPosition="0">
        <references count="1">
          <reference field="4294967294" count="1" selected="0">
            <x v="6"/>
          </reference>
        </references>
      </pivotArea>
    </chartFormat>
    <chartFormat chart="43" format="57" series="1">
      <pivotArea type="data" outline="0" fieldPosition="0">
        <references count="1">
          <reference field="4294967294" count="1" selected="0">
            <x v="7"/>
          </reference>
        </references>
      </pivotArea>
    </chartFormat>
    <chartFormat chart="43" format="58" series="1">
      <pivotArea type="data" outline="0" fieldPosition="0">
        <references count="1">
          <reference field="4294967294" count="1" selected="0">
            <x v="8"/>
          </reference>
        </references>
      </pivotArea>
    </chartFormat>
    <chartFormat chart="43"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5CEE0-B34F-4B8C-B4FD-CB6400A7994C}" name="PivotTable1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65:E273"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4">
    <i>
      <x/>
    </i>
    <i i="1">
      <x v="1"/>
    </i>
    <i i="2">
      <x v="2"/>
    </i>
    <i i="3">
      <x v="3"/>
    </i>
  </colItems>
  <pageFields count="1">
    <pageField fld="0" hier="0" name="[Table1].[Company].[All]" cap="All"/>
  </pageFields>
  <dataFields count="4">
    <dataField name="Sum of ROE" fld="2" baseField="0" baseItem="0"/>
    <dataField name="Sum of ROS" fld="3" baseField="0" baseItem="0"/>
    <dataField name="Sum of AT" fld="4" baseField="0" baseItem="0"/>
    <dataField name="Sum of EM" fld="5" baseField="0" baseItem="0"/>
  </dataFields>
  <formats count="1">
    <format dxfId="154">
      <pivotArea collapsedLevelsAreSubtotals="1" fieldPosition="0">
        <references count="1">
          <reference field="1" count="0"/>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5B9AD2-5BA2-4015-8ECF-4E2E97711778}" name="PivotTable3"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35">
  <location ref="A218:D22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dataField="1"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ComCr" fld="34" baseField="0" baseItem="0"/>
    <dataField name=" GreenComCr" fld="45" baseField="1" baseItem="0" numFmtId="1"/>
    <dataField name=" RedComCr" fld="46" baseField="0" baseItem="0" numFmtId="1"/>
  </dataFields>
  <formats count="7">
    <format dxfId="161">
      <pivotArea collapsedLevelsAreSubtotals="1" fieldPosition="0">
        <references count="1">
          <reference field="1" count="1">
            <x v="9"/>
          </reference>
        </references>
      </pivotArea>
    </format>
    <format dxfId="160">
      <pivotArea outline="0" collapsedLevelsAreSubtotals="1" fieldPosition="0"/>
    </format>
    <format dxfId="159">
      <pivotArea type="all" dataOnly="0" outline="0" fieldPosition="0"/>
    </format>
    <format dxfId="158">
      <pivotArea outline="0" collapsedLevelsAreSubtotals="1" fieldPosition="0"/>
    </format>
    <format dxfId="157">
      <pivotArea field="1" type="button" dataOnly="0" labelOnly="1" outline="0" axis="axisRow" fieldPosition="0"/>
    </format>
    <format dxfId="156">
      <pivotArea dataOnly="0" labelOnly="1" fieldPosition="0">
        <references count="1">
          <reference field="1" count="0"/>
        </references>
      </pivotArea>
    </format>
    <format dxfId="155">
      <pivotArea outline="0" collapsedLevelsAreSubtotals="1" fieldPosition="0"/>
    </format>
  </formats>
  <chartFormats count="17">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pivotArea type="data" outline="0" fieldPosition="0">
        <references count="2">
          <reference field="4294967294" count="1" selected="0">
            <x v="0"/>
          </reference>
          <reference field="1" count="1" selected="0">
            <x v="5"/>
          </reference>
        </references>
      </pivotArea>
    </chartFormat>
    <chartFormat chart="23" format="4">
      <pivotArea type="data" outline="0" fieldPosition="0">
        <references count="2">
          <reference field="4294967294" count="1" selected="0">
            <x v="0"/>
          </reference>
          <reference field="1" count="1" selected="0">
            <x v="9"/>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5"/>
          </reference>
        </references>
      </pivotArea>
    </chartFormat>
    <chartFormat chart="25" format="7">
      <pivotArea type="data" outline="0" fieldPosition="0">
        <references count="2">
          <reference field="4294967294" count="1" selected="0">
            <x v="0"/>
          </reference>
          <reference field="1" count="1" selected="0">
            <x v="9"/>
          </reference>
        </references>
      </pivotArea>
    </chartFormat>
    <chartFormat chart="25" format="8" series="1">
      <pivotArea type="data" outline="0" fieldPosition="0">
        <references count="1">
          <reference field="4294967294" count="1" selected="0">
            <x v="1"/>
          </reference>
        </references>
      </pivotArea>
    </chartFormat>
    <chartFormat chart="25" format="9" series="1">
      <pivotArea type="data" outline="0" fieldPosition="0">
        <references count="1">
          <reference field="4294967294" count="1" selected="0">
            <x v="2"/>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1" count="1" selected="0">
            <x v="5"/>
          </reference>
        </references>
      </pivotArea>
    </chartFormat>
    <chartFormat chart="32" format="12">
      <pivotArea type="data" outline="0" fieldPosition="0">
        <references count="2">
          <reference field="4294967294" count="1" selected="0">
            <x v="0"/>
          </reference>
          <reference field="1" count="1" selected="0">
            <x v="9"/>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32" format="15">
      <pivotArea type="data" outline="0" fieldPosition="0">
        <references count="2">
          <reference field="4294967294" count="1" selected="0">
            <x v="0"/>
          </reference>
          <reference field="1" count="1" selected="0">
            <x v="8"/>
          </reference>
        </references>
      </pivotArea>
    </chartFormat>
    <chartFormat chart="23" format="5">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8ED4DF-700C-4C44-BFA9-3E7D8E7B3A10}" name="PivotTable1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50:D25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3">
    <i>
      <x/>
    </i>
    <i i="1">
      <x v="1"/>
    </i>
    <i i="2">
      <x v="2"/>
    </i>
  </colItems>
  <pageFields count="1">
    <pageField fld="0" hier="0" name="[Table1].[Company].[All]" cap="All"/>
  </pageFields>
  <dataFields count="3">
    <dataField name="Sum of Direct Margin" fld="2" baseField="0" baseItem="0"/>
    <dataField name="Sum of Indirect Margin" fld="3" baseField="0" baseItem="0"/>
    <dataField name="Sum of EBIT Margin" fld="4" baseField="0" baseItem="0"/>
  </dataFields>
  <formats count="1">
    <format dxfId="162">
      <pivotArea collapsedLevelsAreSubtotals="1" fieldPosition="0">
        <references count="1">
          <reference field="1"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CD65B9-A511-42F6-B042-DD1294EC6D63}" name="PivotTable12"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4">
  <location ref="A199:F20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dataField="1" numFmtId="1" showAll="0"/>
    <pivotField dataField="1" numFmtId="1" showAll="0"/>
    <pivotField dataField="1" numFmtId="1" showAll="0"/>
    <pivotField dataField="1" showAll="0"/>
    <pivotField dataField="1"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5">
    <i>
      <x/>
    </i>
    <i i="1">
      <x v="1"/>
    </i>
    <i i="2">
      <x v="2"/>
    </i>
    <i i="3">
      <x v="3"/>
    </i>
    <i i="4">
      <x v="4"/>
    </i>
  </colItems>
  <pageFields count="1">
    <pageField fld="0" hier="-1"/>
  </pageFields>
  <dataFields count="5">
    <dataField name=" DIO" fld="29" baseField="0" baseItem="0"/>
    <dataField name=" DSO" fld="30" baseField="0" baseItem="0"/>
    <dataField name=" DPO" fld="31" baseField="0" baseItem="0"/>
    <dataField name=" Bottom Line" fld="33" baseField="0" baseItem="0"/>
    <dataField name=" CCC" fld="32" baseField="0" baseItem="0"/>
  </dataFields>
  <formats count="7">
    <format dxfId="169">
      <pivotArea collapsedLevelsAreSubtotals="1" fieldPosition="0">
        <references count="1">
          <reference field="1" count="1">
            <x v="9"/>
          </reference>
        </references>
      </pivotArea>
    </format>
    <format dxfId="168">
      <pivotArea outline="0" collapsedLevelsAreSubtotals="1" fieldPosition="0"/>
    </format>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0"/>
        </references>
      </pivotArea>
    </format>
    <format dxfId="163">
      <pivotArea outline="0" collapsedLevelsAreSubtotals="1" fieldPosition="0"/>
    </format>
  </formats>
  <chartFormats count="10">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2"/>
          </reference>
        </references>
      </pivotArea>
    </chartFormat>
    <chartFormat chart="28" format="8" series="1">
      <pivotArea type="data" outline="0" fieldPosition="0">
        <references count="1">
          <reference field="4294967294" count="1" selected="0">
            <x v="3"/>
          </reference>
        </references>
      </pivotArea>
    </chartFormat>
    <chartFormat chart="28" format="9" series="1">
      <pivotArea type="data" outline="0" fieldPosition="0">
        <references count="1">
          <reference field="4294967294" count="1" selected="0">
            <x v="4"/>
          </reference>
        </references>
      </pivotArea>
    </chartFormat>
    <chartFormat chart="31" format="15"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1"/>
          </reference>
        </references>
      </pivotArea>
    </chartFormat>
    <chartFormat chart="31" format="17" series="1">
      <pivotArea type="data" outline="0" fieldPosition="0">
        <references count="1">
          <reference field="4294967294" count="1" selected="0">
            <x v="2"/>
          </reference>
        </references>
      </pivotArea>
    </chartFormat>
    <chartFormat chart="31" format="18" series="1">
      <pivotArea type="data" outline="0" fieldPosition="0">
        <references count="1">
          <reference field="4294967294" count="1" selected="0">
            <x v="3"/>
          </reference>
        </references>
      </pivotArea>
    </chartFormat>
    <chartFormat chart="31"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F8CD8B-96F5-4FE6-A324-8BFF3BFA0E80}" name="PivotTable2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446:C45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OCFROS" fld="3" baseField="0" baseItem="0"/>
  </dataFields>
  <formats count="2">
    <format dxfId="171">
      <pivotArea outline="0" collapsedLevelsAreSubtotals="1" fieldPosition="0"/>
    </format>
    <format dxfId="170">
      <pivotArea collapsedLevelsAreSubtotals="1" fieldPosition="0">
        <references count="1">
          <reference field="1" count="0"/>
        </references>
      </pivotArea>
    </format>
  </formats>
  <chartFormats count="4">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B753FC48-4966-4D93-9371-7EFADF5746F8}" sourceName="Company">
  <data>
    <tabular pivotCacheId="1948208641" showMissing="0" crossFilter="none">
      <items count="8">
        <i x="0" s="1"/>
        <i x="2" s="1"/>
        <i x="3" s="1"/>
        <i x="1" s="1"/>
        <i x="4" s="1"/>
        <i x="7"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4" xr10:uid="{D867B2E7-B431-403F-B836-3D5E816DCDD6}" sourceName="[Table1].[Company]">
  <data>
    <olap pivotCacheId="1200847144">
      <levels count="2">
        <level uniqueName="[Table1].[Company].[(All)]" sourceCaption="(All)" count="0"/>
        <level uniqueName="[Table1].[Company].[Company]" sourceCaption="Company" count="4">
          <ranges>
            <range startItem="0">
              <i n="[Table1].[Company].&amp;[Electronic Arts]" c="Electronic Arts"/>
              <i n="[Table1].[Company].&amp;[Nintendo]" c="Nintendo"/>
              <i n="[Table1].[Company].&amp;[Take Two Interactive]" c="Take Two Interactive"/>
              <i n="[Table1].[Company].&amp;[Ubisoft]" c="Ubisoft"/>
            </range>
          </ranges>
        </level>
      </levels>
      <selections count="1">
        <selection n="[Table1].[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F1CDF760-EE31-4AEB-BB6E-0BE16ABDB992}" sourceName="FY">
  <data>
    <tabular pivotCacheId="1948208641" showMissing="0" crossFilter="none">
      <items count="10">
        <i x="0" s="1"/>
        <i x="1" s="1"/>
        <i x="2" s="1"/>
        <i x="3" s="1"/>
        <i x="4" s="1"/>
        <i x="5" s="1"/>
        <i x="6" s="1"/>
        <i x="9"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59B69D9B-68FF-4AC9-B440-3FA9303EB7DA}" sourceName="Company">
  <data>
    <tabular pivotCacheId="1948208641" showMissing="0" crossFilter="none">
      <items count="8">
        <i x="0" s="1"/>
        <i x="2" s="1"/>
        <i x="3"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1" xr10:uid="{2274C971-CA11-40A4-AE6E-7984619F1FBF}" sourceName="FY">
  <data>
    <tabular pivotCacheId="1948208641" showMissing="0" crossFilter="none">
      <items count="10">
        <i x="0" s="1"/>
        <i x="1" s="1"/>
        <i x="2" s="1"/>
        <i x="3" s="1"/>
        <i x="4" s="1"/>
        <i x="5" s="1"/>
        <i x="6" s="1"/>
        <i x="9"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DFBEDBA2-A8D4-4B26-B1AF-AD85BD08D04F}" sourceName="Company">
  <data>
    <tabular pivotCacheId="1948208641" showMissing="0" crossFilter="none">
      <items count="8">
        <i x="0" s="1"/>
        <i x="2" s="1"/>
        <i x="3" s="1"/>
        <i x="1" s="1"/>
        <i x="4" s="1"/>
        <i x="7"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2" xr10:uid="{CA6A36CD-0967-480A-B015-D3F294C0BB64}" sourceName="FY">
  <data>
    <tabular pivotCacheId="1948208641" showMissing="0" crossFilter="none">
      <items count="10">
        <i x="0" s="1"/>
        <i x="1" s="1"/>
        <i x="2" s="1"/>
        <i x="3" s="1"/>
        <i x="4" s="1"/>
        <i x="5" s="1"/>
        <i x="6" s="1"/>
        <i x="9" s="1"/>
        <i x="7"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3" xr10:uid="{3B5E4902-96D2-4793-A176-8D3EB28AB928}" sourceName="Compan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8">
        <i x="0" s="1"/>
        <i x="2" s="1"/>
        <i x="3" s="1"/>
        <i x="1" s="1"/>
        <i x="4" s="1"/>
        <i x="7"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3" xr10:uid="{A70E6B25-33B9-45F6-A07F-34BE7A6EA363}" sourceName="F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10">
        <i x="0" s="1"/>
        <i x="1" s="1"/>
        <i x="2" s="1"/>
        <i x="3" s="1"/>
        <i x="4" s="1"/>
        <i x="5" s="1"/>
        <i x="6" s="1"/>
        <i x="9" s="1"/>
        <i x="7" s="1"/>
        <i x="8"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4" xr10:uid="{9E432E8B-1714-4C5F-9D64-4F72FA64C7F6}" sourceName="[Table1].[FY]">
  <data>
    <olap pivotCacheId="1200847144">
      <levels count="2">
        <level uniqueName="[Table1].[FY].[(All)]" sourceCaption="(All)" count="0"/>
        <level uniqueName="[Table1].[FY].[FY]" sourceCaption="FY" count="7">
          <ranges>
            <range startItem="0">
              <i n="[Table1].[FY].&amp;[2017]" c="2017"/>
              <i n="[Table1].[FY].&amp;[2018]" c="2018"/>
              <i n="[Table1].[FY].&amp;[2019]" c="2019"/>
              <i n="[Table1].[FY].&amp;[2020]" c="2020"/>
              <i n="[Table1].[FY].&amp;[2021]" c="2021"/>
              <i n="[Table1].[FY].&amp;[2022]" c="2022"/>
              <i n="[Table1].[FY].&amp;[2023]" c="2023"/>
            </range>
          </ranges>
        </level>
      </levels>
      <selections count="1">
        <selection n="[Table1].[F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7" xr10:uid="{089439AD-9635-43A0-B495-143BD68C942C}" cache="Slicer_Company" caption="Company" style="Slicer Style 1" rowHeight="234950"/>
  <slicer name="FY 7" xr10:uid="{17071A13-2B33-480C-9953-DF8217CAE03E}" cache="Slicer_FY" caption="FY"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6" xr10:uid="{B7F88A67-E7DA-4CFF-9346-051DFC40E5E6}" cache="Slicer_Company1" caption="Company" style="Slicer Style 1" rowHeight="234950"/>
  <slicer name="FY 6" xr10:uid="{34FD87D5-E792-4A92-B769-F0A28BB91616}" cache="Slicer_FY1" caption="FY"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5" xr10:uid="{3D9D092F-3B37-4500-8A18-04CFA51EC316}" cache="Slicer_Company2" caption="Company" style="Slicer Style 1" rowHeight="234950"/>
  <slicer name="FY 5" xr10:uid="{A42569FC-95E7-461D-BC01-D1BDF4CD9AB3}" cache="Slicer_FY2" caption="FY"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831E9A90-D94C-440F-9A53-8A1825B01833}" cache="Slicer_Company3" caption="Company" style="Slicer Style 1" rowHeight="234950"/>
  <slicer name="FY 1" xr10:uid="{754ABF37-77EA-4D40-98A4-4D1DE0F4494F}" cache="Slicer_FY3" caption="FY" style="Slicer Style 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Y 2" xr10:uid="{E35C9021-653F-40CB-B27B-D8EAEA8B8BA9}" cache="Slicer_FY4" caption="FY" level="1" rowHeight="241300"/>
  <slicer name="Company 2" xr10:uid="{4B8C411E-689D-4F0B-B133-7FE4D211D695}" cache="Slicer_Company4" caption="Company"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D29CA8E3-1A4C-4C9E-BA8A-7CB01DF1AABF}" cache="Slicer_Company3" caption="Company" style="Slicer Style 1" rowHeight="234950"/>
  <slicer name="FY" xr10:uid="{7F787DAA-ADA6-43FD-A1ED-A13A3C3C5925}" cache="Slicer_FY3" caption="F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BBE98-D822-4516-84C3-4F4AF3404056}" name="Table1" displayName="Table1" ref="A1:BQ30" totalsRowCount="1" headerRowDxfId="140" dataDxfId="139" tableBorderDxfId="138">
  <autoFilter ref="A1:BQ29" xr:uid="{188BBE98-D822-4516-84C3-4F4AF3404056}"/>
  <tableColumns count="69">
    <tableColumn id="1" xr3:uid="{48EB5F1E-4EA3-46F4-A767-6B72D0B6DE8F}" name="Company" dataDxfId="137" totalsRowDxfId="68"/>
    <tableColumn id="2" xr3:uid="{60F47DA0-0060-401D-A061-0BF8A8A21E21}" name="FY" dataDxfId="136" totalsRowDxfId="67"/>
    <tableColumn id="3" xr3:uid="{92FC4AF1-7CE4-4B5F-8370-6762D8BEF0E2}" name="Equity" dataDxfId="135" totalsRowDxfId="66"/>
    <tableColumn id="4" xr3:uid="{C5404218-ADB3-4729-9CC1-893ADFC41A99}" name="Equity Growth Rate" dataDxfId="134" totalsRowDxfId="65" dataCellStyle="Percent"/>
    <tableColumn id="5" xr3:uid="{7B22696B-1951-4392-B2C3-D775ED67A644}" name="Total Assets" dataDxfId="133" totalsRowDxfId="64"/>
    <tableColumn id="6" xr3:uid="{6DF8CDB6-CB11-47CC-A3B8-655BAE29D805}" name="Total Assets Growth Rate" dataDxfId="132" totalsRowDxfId="63" dataCellStyle="Percent"/>
    <tableColumn id="7" xr3:uid="{537F5EAE-7AF1-40D0-9AA4-4A7D11B81B81}" name="Revenues" dataDxfId="131" totalsRowDxfId="62"/>
    <tableColumn id="8" xr3:uid="{BDF36F76-2E7B-4167-BDB9-4564F9A33D6F}" name="Revenues Growth Rate" dataDxfId="130" totalsRowDxfId="61" dataCellStyle="Percent"/>
    <tableColumn id="9" xr3:uid="{CB45B49B-B799-4A4B-B76D-14113A1A6B4A}" name="Total Liabilities" dataDxfId="129" totalsRowDxfId="60"/>
    <tableColumn id="10" xr3:uid="{554FC557-8E32-4507-88DD-EE50188FE53B}" name="Total Liabilities Growth Rate" dataDxfId="128" totalsRowDxfId="59" dataCellStyle="Percent"/>
    <tableColumn id="11" xr3:uid="{E28E5310-7343-4D6E-A723-61308C4D0F67}" name="Current Assets" dataDxfId="127" totalsRowDxfId="58"/>
    <tableColumn id="12" xr3:uid="{425AC20D-1D8D-46EB-87A0-6EBE78B80FF2}" name="Current Assets Growth Rate" dataDxfId="126" totalsRowDxfId="57" dataCellStyle="Percent"/>
    <tableColumn id="13" xr3:uid="{B5BE9668-340B-43D7-B945-A11A6EB1C8A0}" name="Current Assets Turnover Ratio" dataDxfId="125" totalsRowDxfId="56">
      <calculatedColumnFormula>G2/K2</calculatedColumnFormula>
    </tableColumn>
    <tableColumn id="14" xr3:uid="{D565DAA8-A9AB-41DE-B48D-F8AABDD960CC}" name="Current Assets Turnover Ratio Growth Rate" dataDxfId="124" totalsRowDxfId="55" dataCellStyle="Percent">
      <calculatedColumnFormula>(M2-M1)/M1</calculatedColumnFormula>
    </tableColumn>
    <tableColumn id="15" xr3:uid="{EBBA9665-76B0-4BD2-A4ED-45DBAD91883E}" name="Current Assets Ratio" dataDxfId="123" totalsRowDxfId="54" dataCellStyle="Percent">
      <calculatedColumnFormula>K2/E2</calculatedColumnFormula>
    </tableColumn>
    <tableColumn id="16" xr3:uid="{CDDF3531-1F8A-495D-A387-B69D1373CD23}" name="Long Term Assets Ratio" dataDxfId="122" totalsRowDxfId="53">
      <calculatedColumnFormula>1-O2</calculatedColumnFormula>
    </tableColumn>
    <tableColumn id="17" xr3:uid="{1396B6FE-94D6-4113-A7FC-48F709003AEB}" name="Current Liabilities" dataDxfId="121" totalsRowDxfId="52"/>
    <tableColumn id="18" xr3:uid="{B80AFCDA-60D3-4C51-909B-AECF7C326985}" name="Current Liabilities Ratio" dataDxfId="120" totalsRowDxfId="51" dataCellStyle="Percent">
      <calculatedColumnFormula>Q2/I2</calculatedColumnFormula>
    </tableColumn>
    <tableColumn id="19" xr3:uid="{F29ED62F-26CD-4BAF-B141-39D8167C5F63}" name="Long Term Liabilities" dataDxfId="119" totalsRowDxfId="50">
      <calculatedColumnFormula>I2-Q2</calculatedColumnFormula>
    </tableColumn>
    <tableColumn id="20" xr3:uid="{EC526A5C-84ED-4D43-A676-7C7C41E54CC2}" name="Long Term Liabilities Ratio" dataDxfId="118" totalsRowDxfId="49">
      <calculatedColumnFormula>1-R2</calculatedColumnFormula>
    </tableColumn>
    <tableColumn id="21" xr3:uid="{45CF89C3-34F7-4A75-9C37-58B0C45B39AC}" name="Current Ratio" totalsRowFunction="custom" dataDxfId="117" totalsRowDxfId="48" dataCellStyle="Percent">
      <calculatedColumnFormula>Table1[[#This Row],[Current Assets]]/Table1[[#This Row],[Current Liabilities]]</calculatedColumnFormula>
      <totalsRowFormula>MAX(Table1[Current Ratio])</totalsRowFormula>
    </tableColumn>
    <tableColumn id="22" xr3:uid="{15DF94D8-D93D-4936-8460-94F73D131283}" name="Median IndustryCurrent Ratio" dataDxfId="116" totalsRowDxfId="47" dataCellStyle="Percent"/>
    <tableColumn id="23" xr3:uid="{542EB05F-0A39-4A5D-B017-BF8461D9F626}" name="Average IndustryCurrent Ratio" dataDxfId="115" totalsRowDxfId="46" dataCellStyle="Percent"/>
    <tableColumn id="24" xr3:uid="{B3581C59-5AD1-4E5A-A689-28C551DD6213}" name="Quick Ratio" dataDxfId="114" totalsRowDxfId="45" dataCellStyle="Percent"/>
    <tableColumn id="25" xr3:uid="{7E0663B9-333B-4533-9EB8-D0D34B56776A}" name="Cash Ratio" dataDxfId="113" totalsRowDxfId="44" dataCellStyle="Percent"/>
    <tableColumn id="26" xr3:uid="{11E86677-2741-4D76-BDBC-026E70815AAF}" name="Solvency Ratio" totalsRowFunction="custom" dataDxfId="112" totalsRowDxfId="43" dataCellStyle="Percent">
      <totalsRowFormula>MAX(Table1[Solvency Ratio])</totalsRowFormula>
    </tableColumn>
    <tableColumn id="27" xr3:uid="{64968B19-F48E-4D1C-A83E-9E85DD618191}" name="DER" dataDxfId="111" totalsRowDxfId="42" dataCellStyle="Percent">
      <calculatedColumnFormula>Table1[[#This Row],[Total Liabilities]]/Table1[[#This Row],[Equity]]</calculatedColumnFormula>
    </tableColumn>
    <tableColumn id="28" xr3:uid="{E8B4018D-A1C9-4EB3-B45F-7C1977BB5BA6}" name="DAR" dataDxfId="110" totalsRowDxfId="41" dataCellStyle="Percent">
      <calculatedColumnFormula>Table1[[#This Row],[Total Liabilities]]/Table1[[#This Row],[Total Assets]]</calculatedColumnFormula>
    </tableColumn>
    <tableColumn id="29" xr3:uid="{A89D6969-2C96-4E53-A409-F094FE5BA9D5}" name="EAR" dataDxfId="109" totalsRowDxfId="40" dataCellStyle="Percent">
      <calculatedColumnFormula>Table1[[#This Row],[Equity]]/Table1[[#This Row],[Total Assets]]</calculatedColumnFormula>
    </tableColumn>
    <tableColumn id="30" xr3:uid="{7873F6C4-808E-4C8F-A27A-B80B579145FD}" name="DIO" dataDxfId="108" totalsRowDxfId="39"/>
    <tableColumn id="31" xr3:uid="{E3743111-D2ED-4F21-AB7E-EE5C0DB52C6B}" name="DSO" dataDxfId="107" totalsRowDxfId="38"/>
    <tableColumn id="32" xr3:uid="{4C03880F-23C3-4DAC-ABE4-FD1BB60D2AB2}" name="DPO" dataDxfId="106" totalsRowDxfId="37"/>
    <tableColumn id="33" xr3:uid="{6425FD90-0CC0-46E0-A5E7-04CD5C0C8077}" name="CCC" dataDxfId="105" totalsRowDxfId="36"/>
    <tableColumn id="34" xr3:uid="{E0F6FA93-D364-4AC2-8483-0BA064DECF2C}" name="Bottom Line" dataDxfId="104" totalsRowDxfId="35"/>
    <tableColumn id="35" xr3:uid="{13B1B908-B4A6-4131-84AB-AD1FD9385BE4}" name="ComCr" dataDxfId="103" totalsRowDxfId="34"/>
    <tableColumn id="36" xr3:uid="{AE40B92B-6ADE-4801-90CD-A21B99B6708B}" name="EBIT" dataDxfId="102" totalsRowDxfId="33"/>
    <tableColumn id="37" xr3:uid="{ADC51564-D465-45D4-BD46-A640CD63EDDE}" name="NetIncome" dataDxfId="101" totalsRowDxfId="32"/>
    <tableColumn id="38" xr3:uid="{02D04594-6149-4959-A73E-D6B17EFB2142}" name="Direct Margin" dataDxfId="100" totalsRowDxfId="31"/>
    <tableColumn id="39" xr3:uid="{02BC66F1-60E9-4E3D-B0C2-618323A78964}" name="Indirect Margin" dataDxfId="99" totalsRowDxfId="30"/>
    <tableColumn id="40" xr3:uid="{5E3B44A2-90A2-413B-BD4E-31ED49E70F12}" name="EBIT Margin" dataDxfId="98" totalsRowDxfId="29"/>
    <tableColumn id="41" xr3:uid="{501E95D4-AF97-44EF-80B5-878B948FDED4}" name="Interest Coverage" dataDxfId="97" totalsRowDxfId="28"/>
    <tableColumn id="42" xr3:uid="{D0541AB8-6077-43C7-A7FA-09AD2AF2C022}" name="Rating" dataDxfId="96" totalsRowDxfId="27"/>
    <tableColumn id="43" xr3:uid="{962D96CF-09EC-44B2-A27E-0797597FC8EF}" name="ROA" dataDxfId="95" totalsRowDxfId="26"/>
    <tableColumn id="44" xr3:uid="{7770074C-CEA1-4399-9949-6948F0230699}" name="ROE" dataDxfId="94" totalsRowDxfId="25"/>
    <tableColumn id="45" xr3:uid="{D197BC62-93E9-42E3-BD20-D7C5C82D4D19}" name="ROS" dataDxfId="93" totalsRowDxfId="24"/>
    <tableColumn id="46" xr3:uid="{440212BF-4C57-48A9-8AD5-B8428A9F86D5}" name="AT" dataDxfId="92" totalsRowDxfId="23"/>
    <tableColumn id="47" xr3:uid="{A56F8908-1DB6-4F92-A7D2-6DD9EEC465A1}" name="EM" dataDxfId="91" totalsRowDxfId="22"/>
    <tableColumn id="57" xr3:uid="{3B913A71-5683-47FA-BAF7-6297267F2757}" name="Net CashFlow" dataDxfId="90" totalsRowDxfId="21"/>
    <tableColumn id="58" xr3:uid="{2FDA1882-45F4-4232-84F4-75F2D59B76CF}" name="Operating CashFlow" dataDxfId="89" totalsRowDxfId="20"/>
    <tableColumn id="59" xr3:uid="{0607149B-C0A3-4D39-9AEB-285017D98678}" name="Investing CashFlow" dataDxfId="88" totalsRowDxfId="19"/>
    <tableColumn id="60" xr3:uid="{1886D0AE-5D2F-41CE-9DE2-5BFA56B6F1A9}" name="Financing CashFlow" dataDxfId="87" totalsRowDxfId="18"/>
    <tableColumn id="61" xr3:uid="{8F5DC6ED-6DB4-4D31-9F4D-A9D446C8C9F5}" name="CFROA" dataDxfId="86" totalsRowDxfId="17"/>
    <tableColumn id="62" xr3:uid="{23D0F9BE-6894-4D12-95C9-9590AC9D6D9A}" name="CFROE" dataDxfId="85" totalsRowDxfId="16"/>
    <tableColumn id="63" xr3:uid="{49978CDC-B6F8-4394-BBA3-78CFEE413924}" name="CFROS" dataDxfId="84" totalsRowDxfId="15"/>
    <tableColumn id="64" xr3:uid="{066D2324-4AA1-408F-ABC6-B228378A5CF7}" name="OCFROA" dataDxfId="83" totalsRowDxfId="14"/>
    <tableColumn id="65" xr3:uid="{D89CC249-7130-41FD-BF7B-DA14D029987B}" name="OCFROE" dataDxfId="82" totalsRowDxfId="13"/>
    <tableColumn id="66" xr3:uid="{28867ECD-ED19-4236-83E4-90BE67667273}" name="OCFROS" dataDxfId="81" totalsRowDxfId="12"/>
    <tableColumn id="67" xr3:uid="{555AE555-A8FB-44B5-8077-3F17A7C14009}" name="Altman Z Score" dataDxfId="80" totalsRowDxfId="11"/>
    <tableColumn id="68" xr3:uid="{CEF8499B-5DDE-4DA1-B60C-3B1E5DF74E5F}" name="Taffler Z Score" dataDxfId="79" totalsRowDxfId="10"/>
    <tableColumn id="69" xr3:uid="{B833F49E-4DDD-41BA-B895-BF47E98FF2F1}" name="Conan-Holder Z Score" dataDxfId="78" totalsRowDxfId="9"/>
    <tableColumn id="70" xr3:uid="{09AD3F09-9776-47A1-89F1-4F7BA9BB5060}" name="Anghel Z Score" dataDxfId="77" totalsRowDxfId="8"/>
    <tableColumn id="48" xr3:uid="{5016A6C1-7A9E-4089-9686-6C50CF3AAA1E}" name="Value Added" dataDxfId="76" totalsRowDxfId="7"/>
    <tableColumn id="49" xr3:uid="{5497C211-0A55-4310-AA0F-36E9C3E3E8DE}" name="No Emp" dataDxfId="75" totalsRowDxfId="6"/>
    <tableColumn id="50" xr3:uid="{96AB5685-C4CC-4E3E-A37B-9695739B3269}" name="Emp Prod" dataDxfId="74" totalsRowDxfId="5">
      <calculatedColumnFormula>(Table1[[#This Row],[Revenues]]/Table1[[#This Row],[No Emp]])*100</calculatedColumnFormula>
    </tableColumn>
    <tableColumn id="51" xr3:uid="{1673D4F2-ADFC-4C87-9599-C94D9AF087A6}" name="SGA" dataDxfId="73" totalsRowDxfId="4"/>
    <tableColumn id="52" xr3:uid="{CCA0EF85-FCC1-44E5-9D52-EAABA6289CE7}" name="AvgAnSal" dataDxfId="72" totalsRowDxfId="3">
      <calculatedColumnFormula>(Table1[[#This Row],[SGA]]/Table1[[#This Row],[No Emp]])*100</calculatedColumnFormula>
    </tableColumn>
    <tableColumn id="53" xr3:uid="{CC678311-E527-4B67-BCBC-958203DFFC6F}" name="WSVA" dataDxfId="71" totalsRowDxfId="2">
      <calculatedColumnFormula>Table1[[#This Row],[SGA]]/Table1[[#This Row],[Value Added]]</calculatedColumnFormula>
    </tableColumn>
    <tableColumn id="54" xr3:uid="{F4F02407-8912-4015-8D61-4EFD0FA6EEE1}" name="Emp Prod Growth Rate" dataDxfId="70" totalsRowDxfId="1">
      <calculatedColumnFormula>([2]!Table13[[#This Row],[Emp Prod]]-BL1)/BL1</calculatedColumnFormula>
    </tableColumn>
    <tableColumn id="55" xr3:uid="{502294DF-E784-45B6-AEFA-785DD9A7675D}" name="AvgAnSal Growth Rate" dataDxfId="69" totalsRowDxfId="0">
      <calculatedColumnFormula>([2]!Table13[[#This Row],[AvgAnSal]]-BN1)/BN1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microsoft.com/office/2007/relationships/slicer" Target="../slicers/slicer6.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1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12.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4.vml"/><Relationship Id="rId1" Type="http://schemas.openxmlformats.org/officeDocument/2006/relationships/drawing" Target="../drawings/drawing13.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vmlDrawing" Target="../drawings/vmlDrawing5.vml"/><Relationship Id="rId1" Type="http://schemas.openxmlformats.org/officeDocument/2006/relationships/drawing" Target="../drawings/drawing14.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D88F-8538-4260-8958-9264A63F2FA4}">
  <dimension ref="A1"/>
  <sheetViews>
    <sheetView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3FE6-7D9A-4AED-960E-7F12FBF2ADC1}">
  <dimension ref="A1:K454"/>
  <sheetViews>
    <sheetView tabSelected="1" topLeftCell="A22" workbookViewId="0">
      <selection activeCell="L72" sqref="L72"/>
    </sheetView>
  </sheetViews>
  <sheetFormatPr defaultRowHeight="15" x14ac:dyDescent="0.25"/>
  <cols>
    <col min="1" max="1" width="13.140625" bestFit="1" customWidth="1"/>
    <col min="2" max="2" width="28.140625" bestFit="1" customWidth="1"/>
    <col min="3" max="3" width="28" bestFit="1" customWidth="1"/>
    <col min="4" max="4" width="12" bestFit="1" customWidth="1"/>
    <col min="5" max="5" width="11" bestFit="1" customWidth="1"/>
    <col min="6" max="6" width="7" bestFit="1" customWidth="1"/>
    <col min="7" max="7" width="14.140625" bestFit="1" customWidth="1"/>
    <col min="8" max="8" width="15.28515625" bestFit="1" customWidth="1"/>
    <col min="9" max="9" width="15.140625" bestFit="1" customWidth="1"/>
    <col min="10" max="10" width="12.85546875" bestFit="1" customWidth="1"/>
    <col min="11" max="11" width="10.28515625" bestFit="1" customWidth="1"/>
  </cols>
  <sheetData>
    <row r="1" spans="1:2" x14ac:dyDescent="0.25">
      <c r="A1" s="8" t="s">
        <v>17</v>
      </c>
      <c r="B1" t="s">
        <v>18</v>
      </c>
    </row>
    <row r="3" spans="1:2" x14ac:dyDescent="0.25">
      <c r="A3" s="8" t="s">
        <v>19</v>
      </c>
      <c r="B3" t="s">
        <v>20</v>
      </c>
    </row>
    <row r="4" spans="1:2" x14ac:dyDescent="0.25">
      <c r="A4" s="4">
        <v>2017</v>
      </c>
      <c r="B4" s="5"/>
    </row>
    <row r="5" spans="1:2" x14ac:dyDescent="0.25">
      <c r="A5" s="4">
        <v>2018</v>
      </c>
      <c r="B5" s="5">
        <v>0.53427068793158139</v>
      </c>
    </row>
    <row r="6" spans="1:2" x14ac:dyDescent="0.25">
      <c r="A6" s="4">
        <v>2019</v>
      </c>
      <c r="B6" s="5">
        <v>0.622582943202596</v>
      </c>
    </row>
    <row r="7" spans="1:2" x14ac:dyDescent="0.25">
      <c r="A7" s="4">
        <v>2020</v>
      </c>
      <c r="B7" s="5">
        <v>1.1365891879762391</v>
      </c>
    </row>
    <row r="8" spans="1:2" x14ac:dyDescent="0.25">
      <c r="A8" s="4">
        <v>2021</v>
      </c>
      <c r="B8" s="5">
        <v>0.92935074664612505</v>
      </c>
    </row>
    <row r="9" spans="1:2" x14ac:dyDescent="0.25">
      <c r="A9" s="4">
        <v>2022</v>
      </c>
      <c r="B9" s="5">
        <v>0.24249448941059132</v>
      </c>
    </row>
    <row r="10" spans="1:2" x14ac:dyDescent="0.25">
      <c r="A10" s="4">
        <v>2023</v>
      </c>
      <c r="B10" s="67">
        <v>0.97487762725058769</v>
      </c>
    </row>
    <row r="18" spans="1:3" x14ac:dyDescent="0.25">
      <c r="B18" t="s">
        <v>21</v>
      </c>
    </row>
    <row r="22" spans="1:3" x14ac:dyDescent="0.25">
      <c r="A22" s="8" t="s">
        <v>17</v>
      </c>
      <c r="B22" t="s">
        <v>18</v>
      </c>
    </row>
    <row r="24" spans="1:3" x14ac:dyDescent="0.25">
      <c r="A24" s="8" t="s">
        <v>19</v>
      </c>
      <c r="B24" t="s">
        <v>22</v>
      </c>
      <c r="C24" t="s">
        <v>23</v>
      </c>
    </row>
    <row r="25" spans="1:3" x14ac:dyDescent="0.25">
      <c r="A25" s="4">
        <v>2017</v>
      </c>
      <c r="B25" s="6"/>
      <c r="C25" s="6"/>
    </row>
    <row r="26" spans="1:3" x14ac:dyDescent="0.25">
      <c r="A26" s="4">
        <v>2018</v>
      </c>
      <c r="B26" s="6">
        <v>0.59586270920971796</v>
      </c>
      <c r="C26" s="6">
        <v>1.5437272358198026</v>
      </c>
    </row>
    <row r="27" spans="1:3" x14ac:dyDescent="0.25">
      <c r="A27" s="4">
        <v>2019</v>
      </c>
      <c r="B27" s="6">
        <v>0.37263174756299511</v>
      </c>
      <c r="C27" s="6">
        <v>0.64049906504922838</v>
      </c>
    </row>
    <row r="28" spans="1:3" x14ac:dyDescent="0.25">
      <c r="A28" s="4">
        <v>2020</v>
      </c>
      <c r="B28" s="6">
        <v>0.62895834030248388</v>
      </c>
      <c r="C28" s="6">
        <v>0.22002999155014225</v>
      </c>
    </row>
    <row r="29" spans="1:3" x14ac:dyDescent="0.25">
      <c r="A29" s="4">
        <v>2021</v>
      </c>
      <c r="B29" s="6">
        <v>1.1301545351177851</v>
      </c>
      <c r="C29" s="6">
        <v>0.94678394437983582</v>
      </c>
    </row>
    <row r="30" spans="1:3" x14ac:dyDescent="0.25">
      <c r="A30" s="4">
        <v>2022</v>
      </c>
      <c r="B30" s="6">
        <v>0.16510500490954805</v>
      </c>
      <c r="C30" s="6">
        <v>0.1448509202820018</v>
      </c>
    </row>
    <row r="31" spans="1:3" x14ac:dyDescent="0.25">
      <c r="A31" s="4">
        <v>2023</v>
      </c>
      <c r="B31" s="68">
        <v>1.1334754904805746</v>
      </c>
      <c r="C31" s="68">
        <v>0.13897062152982753</v>
      </c>
    </row>
    <row r="39" spans="1:3" x14ac:dyDescent="0.25">
      <c r="A39" s="8" t="s">
        <v>17</v>
      </c>
      <c r="B39" t="s">
        <v>18</v>
      </c>
    </row>
    <row r="41" spans="1:3" x14ac:dyDescent="0.25">
      <c r="A41" s="8" t="s">
        <v>19</v>
      </c>
      <c r="B41" t="s">
        <v>24</v>
      </c>
      <c r="C41" t="s">
        <v>25</v>
      </c>
    </row>
    <row r="42" spans="1:3" x14ac:dyDescent="0.25">
      <c r="A42" s="4">
        <v>2017</v>
      </c>
      <c r="B42" s="5"/>
      <c r="C42" s="5"/>
    </row>
    <row r="43" spans="1:3" x14ac:dyDescent="0.25">
      <c r="A43" s="4">
        <v>2018</v>
      </c>
      <c r="B43" s="5">
        <v>0.4597917060129264</v>
      </c>
      <c r="C43" s="5">
        <v>0.95791882727612787</v>
      </c>
    </row>
    <row r="44" spans="1:3" x14ac:dyDescent="0.25">
      <c r="A44" s="4">
        <v>2019</v>
      </c>
      <c r="B44" s="5">
        <v>0.49566742536613395</v>
      </c>
      <c r="C44" s="5">
        <v>0.12593017901691775</v>
      </c>
    </row>
    <row r="45" spans="1:3" x14ac:dyDescent="0.25">
      <c r="A45" s="4">
        <v>2020</v>
      </c>
      <c r="B45" s="5">
        <v>0.24440225382428254</v>
      </c>
      <c r="C45" s="5">
        <v>-1.1286838203151725E-2</v>
      </c>
    </row>
    <row r="46" spans="1:3" x14ac:dyDescent="0.25">
      <c r="A46" s="4">
        <v>2021</v>
      </c>
      <c r="B46" s="5">
        <v>1.3917330438776296</v>
      </c>
      <c r="C46" s="5">
        <v>-0.31802870721220122</v>
      </c>
    </row>
    <row r="47" spans="1:3" x14ac:dyDescent="0.25">
      <c r="A47" s="4">
        <v>2022</v>
      </c>
      <c r="B47" s="5">
        <v>-0.64770483051661654</v>
      </c>
      <c r="C47" s="5">
        <v>1.3088278463976017</v>
      </c>
    </row>
    <row r="48" spans="1:3" x14ac:dyDescent="0.25">
      <c r="A48" s="4">
        <v>2023</v>
      </c>
      <c r="B48" s="67">
        <v>-0.65467934350280577</v>
      </c>
      <c r="C48" s="67">
        <v>1.2494242870626315</v>
      </c>
    </row>
    <row r="56" spans="1:3" x14ac:dyDescent="0.25">
      <c r="A56" s="69" t="s">
        <v>17</v>
      </c>
      <c r="B56" s="70" t="s">
        <v>18</v>
      </c>
    </row>
    <row r="58" spans="1:3" x14ac:dyDescent="0.25">
      <c r="A58" s="69" t="s">
        <v>19</v>
      </c>
      <c r="B58" s="70" t="s">
        <v>26</v>
      </c>
      <c r="C58" s="70" t="s">
        <v>27</v>
      </c>
    </row>
    <row r="59" spans="1:3" x14ac:dyDescent="0.25">
      <c r="A59" s="71">
        <v>2017</v>
      </c>
      <c r="B59" s="67">
        <v>2.7143373719180524</v>
      </c>
      <c r="C59" s="67">
        <v>1.2856626280819481</v>
      </c>
    </row>
    <row r="60" spans="1:3" x14ac:dyDescent="0.25">
      <c r="A60" s="71">
        <v>2018</v>
      </c>
      <c r="B60" s="67">
        <v>2.6453621985096438</v>
      </c>
      <c r="C60" s="67">
        <v>1.3546378014903562</v>
      </c>
    </row>
    <row r="61" spans="1:3" x14ac:dyDescent="0.25">
      <c r="A61" s="71">
        <v>2019</v>
      </c>
      <c r="B61" s="67">
        <v>2.7152054675880053</v>
      </c>
      <c r="C61" s="67">
        <v>1.2847945324119945</v>
      </c>
    </row>
    <row r="62" spans="1:3" x14ac:dyDescent="0.25">
      <c r="A62" s="71">
        <v>2020</v>
      </c>
      <c r="B62" s="67">
        <v>2.5036276502171697</v>
      </c>
      <c r="C62" s="67">
        <v>1.4963723497828303</v>
      </c>
    </row>
    <row r="63" spans="1:3" x14ac:dyDescent="0.25">
      <c r="A63" s="71">
        <v>2021</v>
      </c>
      <c r="B63" s="67">
        <v>2.5885681515550534</v>
      </c>
      <c r="C63" s="67">
        <v>1.4114318484449468</v>
      </c>
    </row>
    <row r="64" spans="1:3" x14ac:dyDescent="0.25">
      <c r="A64" s="71">
        <v>2022</v>
      </c>
      <c r="B64" s="67">
        <v>2.1349153252343038</v>
      </c>
      <c r="C64" s="67">
        <v>1.8650846747656962</v>
      </c>
    </row>
    <row r="65" spans="1:3" x14ac:dyDescent="0.25">
      <c r="A65" s="71">
        <v>2023</v>
      </c>
      <c r="B65" s="67">
        <v>1.7040872982535757</v>
      </c>
      <c r="C65" s="67">
        <v>2.295912701746424</v>
      </c>
    </row>
    <row r="71" spans="1:3" x14ac:dyDescent="0.25">
      <c r="A71" s="69" t="s">
        <v>17</v>
      </c>
      <c r="B71" s="70" t="s">
        <v>18</v>
      </c>
    </row>
    <row r="73" spans="1:3" x14ac:dyDescent="0.25">
      <c r="A73" s="69" t="s">
        <v>19</v>
      </c>
      <c r="B73" s="70" t="s">
        <v>28</v>
      </c>
      <c r="C73" s="70" t="s">
        <v>29</v>
      </c>
    </row>
    <row r="74" spans="1:3" x14ac:dyDescent="0.25">
      <c r="A74" s="71">
        <v>2017</v>
      </c>
      <c r="B74" s="67">
        <v>2.7886477649966395</v>
      </c>
      <c r="C74" s="67">
        <v>1.2113522350033603</v>
      </c>
    </row>
    <row r="75" spans="1:3" x14ac:dyDescent="0.25">
      <c r="A75" s="71">
        <v>2018</v>
      </c>
      <c r="B75" s="67">
        <v>2.7444524726697646</v>
      </c>
      <c r="C75" s="67">
        <v>1.2555475273302357</v>
      </c>
    </row>
    <row r="76" spans="1:3" x14ac:dyDescent="0.25">
      <c r="A76" s="71">
        <v>2019</v>
      </c>
      <c r="B76" s="67">
        <v>2.9631506482337193</v>
      </c>
      <c r="C76" s="67">
        <v>1.0368493517662802</v>
      </c>
    </row>
    <row r="77" spans="1:3" x14ac:dyDescent="0.25">
      <c r="A77" s="71">
        <v>2020</v>
      </c>
      <c r="B77" s="67">
        <v>2.882789342117011</v>
      </c>
      <c r="C77" s="67">
        <v>1.117210657882989</v>
      </c>
    </row>
    <row r="78" spans="1:3" x14ac:dyDescent="0.25">
      <c r="A78" s="71">
        <v>2021</v>
      </c>
      <c r="B78" s="67">
        <v>2.6358673835504929</v>
      </c>
      <c r="C78" s="67">
        <v>1.3641326164495069</v>
      </c>
    </row>
    <row r="79" spans="1:3" x14ac:dyDescent="0.25">
      <c r="A79" s="71">
        <v>2022</v>
      </c>
      <c r="B79" s="67">
        <v>2.7195284257568781</v>
      </c>
      <c r="C79" s="67">
        <v>1.2804715742431216</v>
      </c>
    </row>
    <row r="80" spans="1:3" x14ac:dyDescent="0.25">
      <c r="A80" s="71">
        <v>2023</v>
      </c>
      <c r="B80" s="67">
        <v>2.2368650857165453</v>
      </c>
      <c r="C80" s="67">
        <v>1.7631349142834547</v>
      </c>
    </row>
    <row r="86" spans="1:11" x14ac:dyDescent="0.25">
      <c r="A86" s="8" t="s">
        <v>17</v>
      </c>
      <c r="B86" t="s">
        <v>18</v>
      </c>
    </row>
    <row r="88" spans="1:11" x14ac:dyDescent="0.25">
      <c r="A88" s="8" t="s">
        <v>19</v>
      </c>
      <c r="B88" t="s">
        <v>30</v>
      </c>
      <c r="C88" t="s">
        <v>31</v>
      </c>
      <c r="D88" t="s">
        <v>32</v>
      </c>
      <c r="E88" t="s">
        <v>33</v>
      </c>
      <c r="F88" t="s">
        <v>34</v>
      </c>
      <c r="G88" t="s">
        <v>35</v>
      </c>
      <c r="H88" t="s">
        <v>36</v>
      </c>
      <c r="I88" t="s">
        <v>37</v>
      </c>
      <c r="J88" t="s">
        <v>38</v>
      </c>
      <c r="K88" t="s">
        <v>39</v>
      </c>
    </row>
    <row r="89" spans="1:11" x14ac:dyDescent="0.25">
      <c r="A89" s="4">
        <v>2017</v>
      </c>
      <c r="B89" s="5">
        <v>0.2</v>
      </c>
      <c r="C89" s="5" t="e">
        <v>#N/A</v>
      </c>
      <c r="D89" s="5" t="e">
        <v>#N/A</v>
      </c>
      <c r="E89" s="5" t="e">
        <v>#N/A</v>
      </c>
      <c r="F89" s="5">
        <v>11.6806395224407</v>
      </c>
      <c r="G89" s="5" t="e">
        <v>#N/A</v>
      </c>
      <c r="H89" s="5" t="e">
        <v>#N/A</v>
      </c>
      <c r="I89" s="5" t="e">
        <v>#N/A</v>
      </c>
      <c r="J89" s="5">
        <v>1.9360477559299483E-2</v>
      </c>
      <c r="K89" s="5">
        <v>0.2</v>
      </c>
    </row>
    <row r="90" spans="1:11" x14ac:dyDescent="0.25">
      <c r="A90" s="4">
        <v>2018</v>
      </c>
      <c r="B90" s="5">
        <v>0.2</v>
      </c>
      <c r="C90" s="5" t="e">
        <v>#N/A</v>
      </c>
      <c r="D90" s="5" t="e">
        <v>#N/A</v>
      </c>
      <c r="E90" s="5" t="e">
        <v>#N/A</v>
      </c>
      <c r="F90" s="5">
        <v>10.067747995676868</v>
      </c>
      <c r="G90" s="5" t="e">
        <v>#N/A</v>
      </c>
      <c r="H90" s="5" t="e">
        <v>#N/A</v>
      </c>
      <c r="I90" s="5" t="e">
        <v>#N/A</v>
      </c>
      <c r="J90" s="5">
        <v>1.6322520043231314</v>
      </c>
      <c r="K90" s="5">
        <v>0.2</v>
      </c>
    </row>
    <row r="91" spans="1:11" x14ac:dyDescent="0.25">
      <c r="A91" s="4">
        <v>2019</v>
      </c>
      <c r="B91" s="5">
        <v>0.2</v>
      </c>
      <c r="C91" s="5" t="e">
        <v>#N/A</v>
      </c>
      <c r="D91" s="5" t="e">
        <v>#N/A</v>
      </c>
      <c r="E91" s="5" t="e">
        <v>#N/A</v>
      </c>
      <c r="F91" s="5">
        <v>11.088784424243245</v>
      </c>
      <c r="G91" s="5" t="e">
        <v>#N/A</v>
      </c>
      <c r="H91" s="5" t="e">
        <v>#N/A</v>
      </c>
      <c r="I91" s="5" t="e">
        <v>#N/A</v>
      </c>
      <c r="J91" s="5">
        <v>0.61121557575675389</v>
      </c>
      <c r="K91" s="5">
        <v>0.2</v>
      </c>
    </row>
    <row r="92" spans="1:11" x14ac:dyDescent="0.25">
      <c r="A92" s="4">
        <v>2020</v>
      </c>
      <c r="B92" s="5">
        <v>0.2</v>
      </c>
      <c r="C92" s="5" t="e">
        <v>#N/A</v>
      </c>
      <c r="D92" s="5" t="e">
        <v>#N/A</v>
      </c>
      <c r="E92" s="5" t="e">
        <v>#N/A</v>
      </c>
      <c r="F92" s="5">
        <v>10.087592485428708</v>
      </c>
      <c r="G92" s="5" t="e">
        <v>#N/A</v>
      </c>
      <c r="H92" s="5" t="e">
        <v>#N/A</v>
      </c>
      <c r="I92" s="5" t="e">
        <v>#N/A</v>
      </c>
      <c r="J92" s="5">
        <v>1.6124075145712915</v>
      </c>
      <c r="K92" s="5">
        <v>0.2</v>
      </c>
    </row>
    <row r="93" spans="1:11" x14ac:dyDescent="0.25">
      <c r="A93" s="4">
        <v>2021</v>
      </c>
      <c r="B93" s="5">
        <v>0.2</v>
      </c>
      <c r="C93" s="5" t="e">
        <v>#N/A</v>
      </c>
      <c r="D93" s="5" t="e">
        <v>#N/A</v>
      </c>
      <c r="E93" s="5" t="e">
        <v>#N/A</v>
      </c>
      <c r="F93" s="5">
        <v>10.458174750891581</v>
      </c>
      <c r="G93" s="5" t="e">
        <v>#N/A</v>
      </c>
      <c r="H93" s="5" t="e">
        <v>#N/A</v>
      </c>
      <c r="I93" s="5" t="e">
        <v>#N/A</v>
      </c>
      <c r="J93" s="5">
        <v>1.2418252491084179</v>
      </c>
      <c r="K93" s="5">
        <v>0.2</v>
      </c>
    </row>
    <row r="94" spans="1:11" x14ac:dyDescent="0.25">
      <c r="A94" s="4">
        <v>2022</v>
      </c>
      <c r="B94" s="5">
        <v>0.2</v>
      </c>
      <c r="C94" s="5" t="e">
        <v>#N/A</v>
      </c>
      <c r="D94" s="5" t="e">
        <v>#N/A</v>
      </c>
      <c r="E94" s="5" t="e">
        <v>#N/A</v>
      </c>
      <c r="F94" s="5">
        <v>8.441470918396444</v>
      </c>
      <c r="G94" s="5" t="e">
        <v>#N/A</v>
      </c>
      <c r="H94" s="5" t="e">
        <v>#N/A</v>
      </c>
      <c r="I94" s="5" t="e">
        <v>#N/A</v>
      </c>
      <c r="J94" s="5">
        <v>3.2585290816035553</v>
      </c>
      <c r="K94" s="5">
        <v>0.2</v>
      </c>
    </row>
    <row r="95" spans="1:11" x14ac:dyDescent="0.25">
      <c r="A95" s="4">
        <v>2023</v>
      </c>
      <c r="B95" s="7">
        <v>0.2</v>
      </c>
      <c r="C95" s="7" t="e">
        <v>#N/A</v>
      </c>
      <c r="D95" s="7" t="e">
        <v>#N/A</v>
      </c>
      <c r="E95" s="7" t="e">
        <v>#N/A</v>
      </c>
      <c r="F95" s="7">
        <v>8.9804349227190468</v>
      </c>
      <c r="G95" s="7" t="e">
        <v>#N/A</v>
      </c>
      <c r="H95" s="7" t="e">
        <v>#N/A</v>
      </c>
      <c r="I95" s="7" t="e">
        <v>#N/A</v>
      </c>
      <c r="J95" s="7">
        <v>2.7195650772809525</v>
      </c>
      <c r="K95" s="7">
        <v>0.2</v>
      </c>
    </row>
    <row r="101" spans="1:11" x14ac:dyDescent="0.25">
      <c r="A101" s="8" t="s">
        <v>17</v>
      </c>
      <c r="B101" t="s">
        <v>18</v>
      </c>
    </row>
    <row r="103" spans="1:11" x14ac:dyDescent="0.25">
      <c r="A103" s="8" t="s">
        <v>19</v>
      </c>
      <c r="B103" t="s">
        <v>30</v>
      </c>
      <c r="C103" t="s">
        <v>40</v>
      </c>
      <c r="D103" t="s">
        <v>41</v>
      </c>
      <c r="E103" t="s">
        <v>42</v>
      </c>
      <c r="F103" t="s">
        <v>43</v>
      </c>
      <c r="G103" t="s">
        <v>44</v>
      </c>
      <c r="H103" t="s">
        <v>45</v>
      </c>
      <c r="I103" t="s">
        <v>46</v>
      </c>
      <c r="J103" t="s">
        <v>47</v>
      </c>
      <c r="K103" t="s">
        <v>39</v>
      </c>
    </row>
    <row r="104" spans="1:11" x14ac:dyDescent="0.25">
      <c r="A104" s="4">
        <v>2017</v>
      </c>
      <c r="B104" s="5">
        <v>0.2</v>
      </c>
      <c r="C104" s="5" t="e">
        <v>#N/A</v>
      </c>
      <c r="D104" s="5" t="e">
        <v>#N/A</v>
      </c>
      <c r="E104" s="5" t="e">
        <v>#N/A</v>
      </c>
      <c r="F104" s="5">
        <v>11.423272104033838</v>
      </c>
      <c r="G104" s="5" t="e">
        <v>#N/A</v>
      </c>
      <c r="H104" s="5" t="e">
        <v>#N/A</v>
      </c>
      <c r="I104" s="5" t="e">
        <v>#N/A</v>
      </c>
      <c r="J104" s="5">
        <v>7.6727895966161697E-2</v>
      </c>
      <c r="K104" s="5">
        <v>0.2</v>
      </c>
    </row>
    <row r="105" spans="1:11" x14ac:dyDescent="0.25">
      <c r="A105" s="4">
        <v>2018</v>
      </c>
      <c r="B105" s="5">
        <v>0.2</v>
      </c>
      <c r="C105" s="5" t="e">
        <v>#N/A</v>
      </c>
      <c r="D105" s="5" t="e">
        <v>#N/A</v>
      </c>
      <c r="E105" s="5" t="e">
        <v>#N/A</v>
      </c>
      <c r="F105" s="5">
        <v>9.5258353341357509</v>
      </c>
      <c r="G105" s="5" t="e">
        <v>#N/A</v>
      </c>
      <c r="H105" s="5" t="e">
        <v>#N/A</v>
      </c>
      <c r="I105" s="5" t="e">
        <v>#N/A</v>
      </c>
      <c r="J105" s="5">
        <v>1.9741646658642491</v>
      </c>
      <c r="K105" s="5">
        <v>0.2</v>
      </c>
    </row>
    <row r="106" spans="1:11" x14ac:dyDescent="0.25">
      <c r="A106" s="4">
        <v>2019</v>
      </c>
      <c r="B106" s="5">
        <v>0.2</v>
      </c>
      <c r="C106" s="5" t="e">
        <v>#N/A</v>
      </c>
      <c r="D106" s="5" t="e">
        <v>#N/A</v>
      </c>
      <c r="E106" s="5" t="e">
        <v>#N/A</v>
      </c>
      <c r="F106" s="5">
        <v>10.497512895492809</v>
      </c>
      <c r="G106" s="5" t="e">
        <v>#N/A</v>
      </c>
      <c r="H106" s="5" t="e">
        <v>#N/A</v>
      </c>
      <c r="I106" s="5" t="e">
        <v>#N/A</v>
      </c>
      <c r="J106" s="5">
        <v>1.0024871045071908</v>
      </c>
      <c r="K106" s="5">
        <v>0.2</v>
      </c>
    </row>
    <row r="107" spans="1:11" x14ac:dyDescent="0.25">
      <c r="A107" s="4">
        <v>2020</v>
      </c>
      <c r="B107" s="5">
        <v>0.2</v>
      </c>
      <c r="C107" s="5" t="e">
        <v>#N/A</v>
      </c>
      <c r="D107" s="5" t="e">
        <v>#N/A</v>
      </c>
      <c r="E107" s="5" t="e">
        <v>#N/A</v>
      </c>
      <c r="F107" s="5">
        <v>9.8144687353430644</v>
      </c>
      <c r="G107" s="5" t="e">
        <v>#N/A</v>
      </c>
      <c r="H107" s="5" t="e">
        <v>#N/A</v>
      </c>
      <c r="I107" s="5" t="e">
        <v>#N/A</v>
      </c>
      <c r="J107" s="5">
        <v>1.6855312646569356</v>
      </c>
      <c r="K107" s="5">
        <v>0.2</v>
      </c>
    </row>
    <row r="108" spans="1:11" x14ac:dyDescent="0.25">
      <c r="A108" s="4">
        <v>2021</v>
      </c>
      <c r="B108" s="5">
        <v>0.2</v>
      </c>
      <c r="C108" s="5" t="e">
        <v>#N/A</v>
      </c>
      <c r="D108" s="5" t="e">
        <v>#N/A</v>
      </c>
      <c r="E108" s="5" t="e">
        <v>#N/A</v>
      </c>
      <c r="F108" s="5">
        <v>10.264392219411903</v>
      </c>
      <c r="G108" s="5" t="e">
        <v>#N/A</v>
      </c>
      <c r="H108" s="5" t="e">
        <v>#N/A</v>
      </c>
      <c r="I108" s="5" t="e">
        <v>#N/A</v>
      </c>
      <c r="J108" s="5">
        <v>1.2356077805880972</v>
      </c>
      <c r="K108" s="5">
        <v>0.2</v>
      </c>
    </row>
    <row r="109" spans="1:11" x14ac:dyDescent="0.25">
      <c r="A109" s="4">
        <v>2022</v>
      </c>
      <c r="B109" s="5">
        <v>0.2</v>
      </c>
      <c r="C109" s="5" t="e">
        <v>#N/A</v>
      </c>
      <c r="D109" s="5" t="e">
        <v>#N/A</v>
      </c>
      <c r="E109" s="5" t="e">
        <v>#N/A</v>
      </c>
      <c r="F109" s="5">
        <v>8.0488448110484221</v>
      </c>
      <c r="G109" s="5" t="e">
        <v>#N/A</v>
      </c>
      <c r="H109" s="5" t="e">
        <v>#N/A</v>
      </c>
      <c r="I109" s="5" t="e">
        <v>#N/A</v>
      </c>
      <c r="J109" s="5">
        <v>3.4511551889515779</v>
      </c>
      <c r="K109" s="5">
        <v>0.2</v>
      </c>
    </row>
    <row r="110" spans="1:11" x14ac:dyDescent="0.25">
      <c r="A110" s="4">
        <v>2023</v>
      </c>
      <c r="B110" s="7">
        <v>0.2</v>
      </c>
      <c r="C110" s="7" t="e">
        <v>#N/A</v>
      </c>
      <c r="D110" s="7" t="e">
        <v>#N/A</v>
      </c>
      <c r="E110" s="7" t="e">
        <v>#N/A</v>
      </c>
      <c r="F110" s="7">
        <v>8.470603461909425</v>
      </c>
      <c r="G110" s="7" t="e">
        <v>#N/A</v>
      </c>
      <c r="H110" s="7" t="e">
        <v>#N/A</v>
      </c>
      <c r="I110" s="7" t="e">
        <v>#N/A</v>
      </c>
      <c r="J110" s="7">
        <v>3.029396538090575</v>
      </c>
      <c r="K110" s="7">
        <v>0.2</v>
      </c>
    </row>
    <row r="117" spans="1:11" x14ac:dyDescent="0.25">
      <c r="A117" s="8" t="s">
        <v>17</v>
      </c>
      <c r="B117" t="s">
        <v>18</v>
      </c>
    </row>
    <row r="119" spans="1:11" x14ac:dyDescent="0.25">
      <c r="A119" s="8" t="s">
        <v>19</v>
      </c>
      <c r="B119" t="s">
        <v>30</v>
      </c>
      <c r="C119" t="s">
        <v>48</v>
      </c>
      <c r="D119" t="s">
        <v>49</v>
      </c>
      <c r="E119" t="s">
        <v>50</v>
      </c>
      <c r="F119" t="s">
        <v>51</v>
      </c>
      <c r="G119" t="s">
        <v>52</v>
      </c>
      <c r="H119" t="s">
        <v>53</v>
      </c>
      <c r="I119" t="s">
        <v>54</v>
      </c>
      <c r="J119" t="s">
        <v>55</v>
      </c>
      <c r="K119" t="s">
        <v>39</v>
      </c>
    </row>
    <row r="120" spans="1:11" x14ac:dyDescent="0.25">
      <c r="A120" s="4">
        <v>2017</v>
      </c>
      <c r="B120" s="5">
        <v>0.2</v>
      </c>
      <c r="C120" s="5" t="e">
        <v>#N/A</v>
      </c>
      <c r="D120" s="5" t="e">
        <v>#N/A</v>
      </c>
      <c r="E120" s="5" t="e">
        <v>#N/A</v>
      </c>
      <c r="F120" s="5">
        <v>9.2251084558087619</v>
      </c>
      <c r="G120" s="5" t="e">
        <v>#N/A</v>
      </c>
      <c r="H120" s="5" t="e">
        <v>#N/A</v>
      </c>
      <c r="I120" s="5" t="e">
        <v>#N/A</v>
      </c>
      <c r="J120" s="5">
        <v>0.27489154419123807</v>
      </c>
      <c r="K120" s="5">
        <v>0.2</v>
      </c>
    </row>
    <row r="121" spans="1:11" x14ac:dyDescent="0.25">
      <c r="A121" s="4">
        <v>2018</v>
      </c>
      <c r="B121" s="5">
        <v>0.2</v>
      </c>
      <c r="C121" s="5" t="e">
        <v>#N/A</v>
      </c>
      <c r="D121" s="5" t="e">
        <v>#N/A</v>
      </c>
      <c r="E121" s="5" t="e">
        <v>#N/A</v>
      </c>
      <c r="F121" s="5">
        <v>7.6364967151005638</v>
      </c>
      <c r="G121" s="5" t="e">
        <v>#N/A</v>
      </c>
      <c r="H121" s="5" t="e">
        <v>#N/A</v>
      </c>
      <c r="I121" s="5" t="e">
        <v>#N/A</v>
      </c>
      <c r="J121" s="5">
        <v>1.8635032848994362</v>
      </c>
      <c r="K121" s="5">
        <v>0.2</v>
      </c>
    </row>
    <row r="122" spans="1:11" x14ac:dyDescent="0.25">
      <c r="A122" s="4">
        <v>2019</v>
      </c>
      <c r="B122" s="5">
        <v>0.2</v>
      </c>
      <c r="C122" s="5" t="e">
        <v>#N/A</v>
      </c>
      <c r="D122" s="5" t="e">
        <v>#N/A</v>
      </c>
      <c r="E122" s="5" t="e">
        <v>#N/A</v>
      </c>
      <c r="F122" s="5">
        <v>8.7059960760339372</v>
      </c>
      <c r="G122" s="5" t="e">
        <v>#N/A</v>
      </c>
      <c r="H122" s="5" t="e">
        <v>#N/A</v>
      </c>
      <c r="I122" s="5" t="e">
        <v>#N/A</v>
      </c>
      <c r="J122" s="5">
        <v>0.79400392396606279</v>
      </c>
      <c r="K122" s="5">
        <v>0.2</v>
      </c>
    </row>
    <row r="123" spans="1:11" x14ac:dyDescent="0.25">
      <c r="A123" s="4">
        <v>2020</v>
      </c>
      <c r="B123" s="5">
        <v>0.2</v>
      </c>
      <c r="C123" s="5" t="e">
        <v>#N/A</v>
      </c>
      <c r="D123" s="5" t="e">
        <v>#N/A</v>
      </c>
      <c r="E123" s="5" t="e">
        <v>#N/A</v>
      </c>
      <c r="F123" s="5">
        <v>7.9986899776203373</v>
      </c>
      <c r="G123" s="5" t="e">
        <v>#N/A</v>
      </c>
      <c r="H123" s="5" t="e">
        <v>#N/A</v>
      </c>
      <c r="I123" s="5" t="e">
        <v>#N/A</v>
      </c>
      <c r="J123" s="5">
        <v>1.5013100223796627</v>
      </c>
      <c r="K123" s="5">
        <v>0.2</v>
      </c>
    </row>
    <row r="124" spans="1:11" x14ac:dyDescent="0.25">
      <c r="A124" s="4">
        <v>2021</v>
      </c>
      <c r="B124" s="5">
        <v>0.2</v>
      </c>
      <c r="C124" s="5" t="e">
        <v>#N/A</v>
      </c>
      <c r="D124" s="5" t="e">
        <v>#N/A</v>
      </c>
      <c r="E124" s="5" t="e">
        <v>#N/A</v>
      </c>
      <c r="F124" s="5">
        <v>8.6110410815421439</v>
      </c>
      <c r="G124" s="5" t="e">
        <v>#N/A</v>
      </c>
      <c r="H124" s="5" t="e">
        <v>#N/A</v>
      </c>
      <c r="I124" s="5" t="e">
        <v>#N/A</v>
      </c>
      <c r="J124" s="5">
        <v>0.88895891845785613</v>
      </c>
      <c r="K124" s="5">
        <v>0.2</v>
      </c>
    </row>
    <row r="125" spans="1:11" x14ac:dyDescent="0.25">
      <c r="A125" s="4">
        <v>2022</v>
      </c>
      <c r="B125" s="5">
        <v>0.2</v>
      </c>
      <c r="C125" s="5" t="e">
        <v>#N/A</v>
      </c>
      <c r="D125" s="5" t="e">
        <v>#N/A</v>
      </c>
      <c r="E125" s="5" t="e">
        <v>#N/A</v>
      </c>
      <c r="F125" s="5">
        <v>6.4012804440240725</v>
      </c>
      <c r="G125" s="5" t="e">
        <v>#N/A</v>
      </c>
      <c r="H125" s="5" t="e">
        <v>#N/A</v>
      </c>
      <c r="I125" s="5" t="e">
        <v>#N/A</v>
      </c>
      <c r="J125" s="5">
        <v>3.0987195559759275</v>
      </c>
      <c r="K125" s="5">
        <v>0.2</v>
      </c>
    </row>
    <row r="126" spans="1:11" x14ac:dyDescent="0.25">
      <c r="A126" s="4">
        <v>2023</v>
      </c>
      <c r="B126" s="7">
        <v>0.2</v>
      </c>
      <c r="C126" s="7" t="e">
        <v>#N/A</v>
      </c>
      <c r="D126" s="7" t="e">
        <v>#N/A</v>
      </c>
      <c r="E126" s="7" t="e">
        <v>#N/A</v>
      </c>
      <c r="F126" s="7">
        <v>6.7270625499894239</v>
      </c>
      <c r="G126" s="7" t="e">
        <v>#N/A</v>
      </c>
      <c r="H126" s="7" t="e">
        <v>#N/A</v>
      </c>
      <c r="I126" s="7" t="e">
        <v>#N/A</v>
      </c>
      <c r="J126" s="7">
        <v>2.7729374500105761</v>
      </c>
      <c r="K126" s="7">
        <v>0.2</v>
      </c>
    </row>
    <row r="134" spans="1:11" x14ac:dyDescent="0.25">
      <c r="A134" s="8" t="s">
        <v>17</v>
      </c>
      <c r="B134" t="s">
        <v>18</v>
      </c>
    </row>
    <row r="136" spans="1:11" x14ac:dyDescent="0.25">
      <c r="A136" s="8" t="s">
        <v>19</v>
      </c>
      <c r="B136" t="s">
        <v>30</v>
      </c>
      <c r="C136" t="s">
        <v>56</v>
      </c>
      <c r="D136" t="s">
        <v>57</v>
      </c>
      <c r="E136" t="s">
        <v>58</v>
      </c>
      <c r="F136" t="s">
        <v>59</v>
      </c>
      <c r="G136" t="s">
        <v>60</v>
      </c>
      <c r="H136" t="s">
        <v>61</v>
      </c>
      <c r="I136" t="s">
        <v>62</v>
      </c>
      <c r="J136" t="s">
        <v>63</v>
      </c>
      <c r="K136" t="s">
        <v>39</v>
      </c>
    </row>
    <row r="137" spans="1:11" x14ac:dyDescent="0.25">
      <c r="A137" s="4">
        <v>2017</v>
      </c>
      <c r="B137" s="5">
        <v>0.2</v>
      </c>
      <c r="C137" s="5" t="e">
        <v>#N/A</v>
      </c>
      <c r="D137" s="5" t="e">
        <v>#N/A</v>
      </c>
      <c r="E137" s="5" t="e">
        <v>#N/A</v>
      </c>
      <c r="F137" s="5">
        <v>47.917868505861904</v>
      </c>
      <c r="G137" s="5" t="e">
        <v>#N/A</v>
      </c>
      <c r="H137" s="5" t="e">
        <v>#N/A</v>
      </c>
      <c r="I137" s="5" t="e">
        <v>#N/A</v>
      </c>
      <c r="J137" s="5">
        <v>15.582131494138096</v>
      </c>
      <c r="K137" s="5">
        <v>0.2</v>
      </c>
    </row>
    <row r="138" spans="1:11" x14ac:dyDescent="0.25">
      <c r="A138" s="4">
        <v>2018</v>
      </c>
      <c r="B138" s="5">
        <v>0.2</v>
      </c>
      <c r="C138" s="5" t="e">
        <v>#N/A</v>
      </c>
      <c r="D138" s="5" t="e">
        <v>#N/A</v>
      </c>
      <c r="E138" s="5" t="e">
        <v>#N/A</v>
      </c>
      <c r="F138" s="5">
        <v>52.01083586415627</v>
      </c>
      <c r="G138" s="5" t="e">
        <v>#N/A</v>
      </c>
      <c r="H138" s="5" t="e">
        <v>#N/A</v>
      </c>
      <c r="I138" s="5" t="e">
        <v>#N/A</v>
      </c>
      <c r="J138" s="5">
        <v>11.48916413584373</v>
      </c>
      <c r="K138" s="5">
        <v>0.2</v>
      </c>
    </row>
    <row r="139" spans="1:11" x14ac:dyDescent="0.25">
      <c r="A139" s="4">
        <v>2019</v>
      </c>
      <c r="B139" s="5">
        <v>0.2</v>
      </c>
      <c r="C139" s="5" t="e">
        <v>#N/A</v>
      </c>
      <c r="D139" s="5" t="e">
        <v>#N/A</v>
      </c>
      <c r="E139" s="5" t="e">
        <v>#N/A</v>
      </c>
      <c r="F139" s="5">
        <v>63.340103152903083</v>
      </c>
      <c r="G139" s="5" t="e">
        <v>#N/A</v>
      </c>
      <c r="H139" s="5" t="e">
        <v>#N/A</v>
      </c>
      <c r="I139" s="5" t="e">
        <v>#N/A</v>
      </c>
      <c r="J139" s="5">
        <v>0.15989684709691687</v>
      </c>
      <c r="K139" s="5">
        <v>0.2</v>
      </c>
    </row>
    <row r="140" spans="1:11" x14ac:dyDescent="0.25">
      <c r="A140" s="4">
        <v>2020</v>
      </c>
      <c r="B140" s="5">
        <v>0.2</v>
      </c>
      <c r="C140" s="5" t="e">
        <v>#N/A</v>
      </c>
      <c r="D140" s="5" t="e">
        <v>#N/A</v>
      </c>
      <c r="E140" s="5" t="e">
        <v>#N/A</v>
      </c>
      <c r="F140" s="5">
        <v>60.46017276917906</v>
      </c>
      <c r="G140" s="5" t="e">
        <v>#N/A</v>
      </c>
      <c r="H140" s="5" t="e">
        <v>#N/A</v>
      </c>
      <c r="I140" s="5" t="e">
        <v>#N/A</v>
      </c>
      <c r="J140" s="5">
        <v>3.03982723082094</v>
      </c>
      <c r="K140" s="5">
        <v>0.2</v>
      </c>
    </row>
    <row r="141" spans="1:11" x14ac:dyDescent="0.25">
      <c r="A141" s="4">
        <v>2021</v>
      </c>
      <c r="B141" s="5">
        <v>0.2</v>
      </c>
      <c r="C141" s="5" t="e">
        <v>#N/A</v>
      </c>
      <c r="D141" s="5" t="e">
        <v>#N/A</v>
      </c>
      <c r="E141" s="5" t="e">
        <v>#N/A</v>
      </c>
      <c r="F141" s="5">
        <v>55.93984591324201</v>
      </c>
      <c r="G141" s="5" t="e">
        <v>#N/A</v>
      </c>
      <c r="H141" s="5" t="e">
        <v>#N/A</v>
      </c>
      <c r="I141" s="5" t="e">
        <v>#N/A</v>
      </c>
      <c r="J141" s="5">
        <v>7.5601540867579899</v>
      </c>
      <c r="K141" s="5">
        <v>0.2</v>
      </c>
    </row>
    <row r="142" spans="1:11" x14ac:dyDescent="0.25">
      <c r="A142" s="4">
        <v>2022</v>
      </c>
      <c r="B142" s="5">
        <v>0.2</v>
      </c>
      <c r="C142" s="5" t="e">
        <v>#N/A</v>
      </c>
      <c r="D142" s="5" t="e">
        <v>#N/A</v>
      </c>
      <c r="E142" s="5" t="e">
        <v>#N/A</v>
      </c>
      <c r="F142" s="5">
        <v>53.509738908609307</v>
      </c>
      <c r="G142" s="5" t="e">
        <v>#N/A</v>
      </c>
      <c r="H142" s="5" t="e">
        <v>#N/A</v>
      </c>
      <c r="I142" s="5" t="e">
        <v>#N/A</v>
      </c>
      <c r="J142" s="5">
        <v>9.9902610913906926</v>
      </c>
      <c r="K142" s="5">
        <v>0.2</v>
      </c>
    </row>
    <row r="143" spans="1:11" x14ac:dyDescent="0.25">
      <c r="A143" s="4">
        <v>2023</v>
      </c>
      <c r="B143" s="7">
        <v>0.2</v>
      </c>
      <c r="C143" s="7" t="e">
        <v>#N/A</v>
      </c>
      <c r="D143" s="7" t="e">
        <v>#N/A</v>
      </c>
      <c r="E143" s="7" t="e">
        <v>#N/A</v>
      </c>
      <c r="F143" s="7">
        <v>51.895453493272527</v>
      </c>
      <c r="G143" s="7" t="e">
        <v>#N/A</v>
      </c>
      <c r="H143" s="7" t="e">
        <v>#N/A</v>
      </c>
      <c r="I143" s="7" t="e">
        <v>#N/A</v>
      </c>
      <c r="J143" s="7">
        <v>11.604546506727473</v>
      </c>
      <c r="K143" s="7">
        <v>0.2</v>
      </c>
    </row>
    <row r="150" spans="1:3" x14ac:dyDescent="0.25">
      <c r="A150" s="69" t="s">
        <v>17</v>
      </c>
      <c r="B150" s="70" t="s">
        <v>18</v>
      </c>
    </row>
    <row r="152" spans="1:3" x14ac:dyDescent="0.25">
      <c r="A152" s="69" t="s">
        <v>19</v>
      </c>
      <c r="B152" s="70" t="s">
        <v>64</v>
      </c>
      <c r="C152" s="70" t="s">
        <v>65</v>
      </c>
    </row>
    <row r="153" spans="1:3" x14ac:dyDescent="0.25">
      <c r="A153" s="71">
        <v>2017</v>
      </c>
      <c r="B153" s="67">
        <v>11.6806395224407</v>
      </c>
      <c r="C153" s="67">
        <v>10.44</v>
      </c>
    </row>
    <row r="154" spans="1:3" x14ac:dyDescent="0.25">
      <c r="A154" s="71">
        <v>2018</v>
      </c>
      <c r="B154" s="67">
        <v>10.067747995676868</v>
      </c>
      <c r="C154" s="67">
        <v>7.84</v>
      </c>
    </row>
    <row r="155" spans="1:3" x14ac:dyDescent="0.25">
      <c r="A155" s="71">
        <v>2019</v>
      </c>
      <c r="B155" s="67">
        <v>11.088784424243245</v>
      </c>
      <c r="C155" s="67">
        <v>8.92</v>
      </c>
    </row>
    <row r="156" spans="1:3" x14ac:dyDescent="0.25">
      <c r="A156" s="71">
        <v>2020</v>
      </c>
      <c r="B156" s="67">
        <v>10.087592485428708</v>
      </c>
      <c r="C156" s="67">
        <v>9.24</v>
      </c>
    </row>
    <row r="157" spans="1:3" x14ac:dyDescent="0.25">
      <c r="A157" s="71">
        <v>2021</v>
      </c>
      <c r="B157" s="67">
        <v>10.458174750891581</v>
      </c>
      <c r="C157" s="67">
        <v>8.9600000000000009</v>
      </c>
    </row>
    <row r="158" spans="1:3" x14ac:dyDescent="0.25">
      <c r="A158" s="71">
        <v>2022</v>
      </c>
      <c r="B158" s="67">
        <v>8.441470918396444</v>
      </c>
      <c r="C158" s="67">
        <v>7.32</v>
      </c>
    </row>
    <row r="159" spans="1:3" x14ac:dyDescent="0.25">
      <c r="A159" s="71">
        <v>2023</v>
      </c>
      <c r="B159" s="67">
        <v>8.9804349227190468</v>
      </c>
      <c r="C159" s="67">
        <v>7.0768000000000004</v>
      </c>
    </row>
    <row r="165" spans="1:3" x14ac:dyDescent="0.25">
      <c r="A165" s="69" t="s">
        <v>17</v>
      </c>
      <c r="B165" s="70" t="s">
        <v>18</v>
      </c>
    </row>
    <row r="167" spans="1:3" x14ac:dyDescent="0.25">
      <c r="A167" s="69" t="s">
        <v>19</v>
      </c>
      <c r="B167" s="70" t="s">
        <v>64</v>
      </c>
      <c r="C167" s="70" t="s">
        <v>66</v>
      </c>
    </row>
    <row r="168" spans="1:3" x14ac:dyDescent="0.25">
      <c r="A168" s="71">
        <v>2017</v>
      </c>
      <c r="B168" s="67">
        <v>11.6806395224407</v>
      </c>
      <c r="C168" s="67">
        <v>11.123217565529201</v>
      </c>
    </row>
    <row r="169" spans="1:3" x14ac:dyDescent="0.25">
      <c r="A169" s="71">
        <v>2018</v>
      </c>
      <c r="B169" s="67">
        <v>10.067747995676868</v>
      </c>
      <c r="C169" s="67">
        <v>9.8104657758563878</v>
      </c>
    </row>
    <row r="170" spans="1:3" x14ac:dyDescent="0.25">
      <c r="A170" s="71">
        <v>2019</v>
      </c>
      <c r="B170" s="67">
        <v>11.088784424243245</v>
      </c>
      <c r="C170" s="67">
        <v>10.953593077441445</v>
      </c>
    </row>
    <row r="171" spans="1:3" x14ac:dyDescent="0.25">
      <c r="A171" s="71">
        <v>2020</v>
      </c>
      <c r="B171" s="67">
        <v>10.087592485428708</v>
      </c>
      <c r="C171" s="67">
        <v>9.8499522157460913</v>
      </c>
    </row>
    <row r="172" spans="1:3" x14ac:dyDescent="0.25">
      <c r="A172" s="71">
        <v>2021</v>
      </c>
      <c r="B172" s="67">
        <v>10.458174750891581</v>
      </c>
      <c r="C172" s="67">
        <v>10.022744333729589</v>
      </c>
    </row>
    <row r="173" spans="1:3" x14ac:dyDescent="0.25">
      <c r="A173" s="71">
        <v>2022</v>
      </c>
      <c r="B173" s="67">
        <v>8.441470918396444</v>
      </c>
      <c r="C173" s="67">
        <v>9.3724759637317518</v>
      </c>
    </row>
    <row r="174" spans="1:3" x14ac:dyDescent="0.25">
      <c r="A174" s="71">
        <v>2023</v>
      </c>
      <c r="B174" s="67">
        <v>8.9804349227190468</v>
      </c>
      <c r="C174" s="67">
        <v>9.7873932989862436</v>
      </c>
    </row>
    <row r="182" spans="1:4" x14ac:dyDescent="0.25">
      <c r="A182" s="69" t="s">
        <v>17</v>
      </c>
      <c r="B182" s="70" t="s">
        <v>18</v>
      </c>
    </row>
    <row r="184" spans="1:4" x14ac:dyDescent="0.25">
      <c r="A184" s="69" t="s">
        <v>19</v>
      </c>
      <c r="B184" s="70" t="s">
        <v>67</v>
      </c>
      <c r="C184" s="70" t="s">
        <v>68</v>
      </c>
      <c r="D184" s="70" t="s">
        <v>69</v>
      </c>
    </row>
    <row r="185" spans="1:4" x14ac:dyDescent="0.25">
      <c r="A185" s="71">
        <v>2017</v>
      </c>
      <c r="B185" s="67">
        <v>4.4899723263127127</v>
      </c>
      <c r="C185" s="67">
        <v>1.8645096099489238</v>
      </c>
      <c r="D185" s="67">
        <v>2.1354895052553147</v>
      </c>
    </row>
    <row r="186" spans="1:4" x14ac:dyDescent="0.25">
      <c r="A186" s="71">
        <v>2018</v>
      </c>
      <c r="B186" s="67">
        <v>4.7670143593212524</v>
      </c>
      <c r="C186" s="67">
        <v>1.939167396103211</v>
      </c>
      <c r="D186" s="67">
        <v>2.0608323998669276</v>
      </c>
    </row>
    <row r="187" spans="1:4" x14ac:dyDescent="0.25">
      <c r="A187" s="71">
        <v>2019</v>
      </c>
      <c r="B187" s="67">
        <v>4.5289129387046021</v>
      </c>
      <c r="C187" s="67">
        <v>1.8071466220073418</v>
      </c>
      <c r="D187" s="67">
        <v>2.1928521293983576</v>
      </c>
    </row>
    <row r="188" spans="1:4" x14ac:dyDescent="0.25">
      <c r="A188" s="71">
        <v>2020</v>
      </c>
      <c r="B188" s="67">
        <v>3.420787917670018</v>
      </c>
      <c r="C188" s="67">
        <v>1.652098787866044</v>
      </c>
      <c r="D188" s="67">
        <v>2.347900456824529</v>
      </c>
    </row>
    <row r="189" spans="1:4" x14ac:dyDescent="0.25">
      <c r="A189" s="71">
        <v>2021</v>
      </c>
      <c r="B189" s="67">
        <v>3.7432509858199787</v>
      </c>
      <c r="C189" s="67">
        <v>1.7503124859493013</v>
      </c>
      <c r="D189" s="67">
        <v>2.2496874270980709</v>
      </c>
    </row>
    <row r="190" spans="1:4" x14ac:dyDescent="0.25">
      <c r="A190" s="71">
        <v>2022</v>
      </c>
      <c r="B190" s="67">
        <v>3.5561697510372592</v>
      </c>
      <c r="C190" s="67">
        <v>1.723485403596466</v>
      </c>
      <c r="D190" s="67">
        <v>2.2765145119983248</v>
      </c>
    </row>
    <row r="191" spans="1:4" x14ac:dyDescent="0.25">
      <c r="A191" s="71">
        <v>2023</v>
      </c>
      <c r="B191" s="67">
        <v>4.0094052444479056</v>
      </c>
      <c r="C191" s="67">
        <v>1.776586000728974</v>
      </c>
      <c r="D191" s="67">
        <v>2.2234141413050477</v>
      </c>
    </row>
    <row r="197" spans="1:6" x14ac:dyDescent="0.25">
      <c r="A197" s="69" t="s">
        <v>17</v>
      </c>
      <c r="B197" s="70" t="s">
        <v>18</v>
      </c>
    </row>
    <row r="199" spans="1:6" x14ac:dyDescent="0.25">
      <c r="A199" s="69" t="s">
        <v>19</v>
      </c>
      <c r="B199" s="70" t="s">
        <v>70</v>
      </c>
      <c r="C199" s="70" t="s">
        <v>71</v>
      </c>
      <c r="D199" s="70" t="s">
        <v>72</v>
      </c>
      <c r="E199" s="70" t="s">
        <v>73</v>
      </c>
      <c r="F199" s="70" t="s">
        <v>74</v>
      </c>
    </row>
    <row r="200" spans="1:6" x14ac:dyDescent="0.25">
      <c r="A200" s="71">
        <v>2017</v>
      </c>
      <c r="B200" s="72">
        <v>89.208722739286813</v>
      </c>
      <c r="C200" s="72">
        <v>212.49233838968718</v>
      </c>
      <c r="D200" s="72">
        <v>398.94196176153656</v>
      </c>
      <c r="E200" s="72">
        <v>0</v>
      </c>
      <c r="F200" s="72">
        <v>-97.240900632562571</v>
      </c>
    </row>
    <row r="201" spans="1:6" x14ac:dyDescent="0.25">
      <c r="A201" s="71">
        <v>2018</v>
      </c>
      <c r="B201" s="72">
        <v>110.44107065090434</v>
      </c>
      <c r="C201" s="72">
        <v>242.53135571555123</v>
      </c>
      <c r="D201" s="72">
        <v>306.74917081220332</v>
      </c>
      <c r="E201" s="72">
        <v>0</v>
      </c>
      <c r="F201" s="72">
        <v>46.223255554252219</v>
      </c>
    </row>
    <row r="202" spans="1:6" x14ac:dyDescent="0.25">
      <c r="A202" s="71">
        <v>2019</v>
      </c>
      <c r="B202" s="72">
        <v>112.82839673899129</v>
      </c>
      <c r="C202" s="72">
        <v>227.22037870453713</v>
      </c>
      <c r="D202" s="72">
        <v>301.50932544385796</v>
      </c>
      <c r="E202" s="72">
        <v>0</v>
      </c>
      <c r="F202" s="72">
        <v>38.539449999670481</v>
      </c>
    </row>
    <row r="203" spans="1:6" x14ac:dyDescent="0.25">
      <c r="A203" s="71">
        <v>2020</v>
      </c>
      <c r="B203" s="72">
        <v>71.185821864701737</v>
      </c>
      <c r="C203" s="72">
        <v>238.42105990711093</v>
      </c>
      <c r="D203" s="72">
        <v>332.68948743017421</v>
      </c>
      <c r="E203" s="72">
        <v>0</v>
      </c>
      <c r="F203" s="72">
        <v>-23.082605658361494</v>
      </c>
    </row>
    <row r="204" spans="1:6" x14ac:dyDescent="0.25">
      <c r="A204" s="71">
        <v>2021</v>
      </c>
      <c r="B204" s="72">
        <v>70.297169360672243</v>
      </c>
      <c r="C204" s="72">
        <v>188.41236865686116</v>
      </c>
      <c r="D204" s="72">
        <v>265.17053065068023</v>
      </c>
      <c r="E204" s="72">
        <v>0</v>
      </c>
      <c r="F204" s="72">
        <v>-6.4609926331468586</v>
      </c>
    </row>
    <row r="205" spans="1:6" x14ac:dyDescent="0.25">
      <c r="A205" s="71">
        <v>2022</v>
      </c>
      <c r="B205" s="72">
        <v>129.51048037864805</v>
      </c>
      <c r="C205" s="72">
        <v>153.46644093373288</v>
      </c>
      <c r="D205" s="72">
        <v>305.80873221196333</v>
      </c>
      <c r="E205" s="72">
        <v>0</v>
      </c>
      <c r="F205" s="72">
        <v>-22.831810899582386</v>
      </c>
    </row>
    <row r="206" spans="1:6" x14ac:dyDescent="0.25">
      <c r="A206" s="71">
        <v>2023</v>
      </c>
      <c r="B206" s="72">
        <v>162.97401302815746</v>
      </c>
      <c r="C206" s="72">
        <v>242.84453330759186</v>
      </c>
      <c r="D206" s="72">
        <v>331.02540413872742</v>
      </c>
      <c r="E206" s="72">
        <v>0</v>
      </c>
      <c r="F206" s="72">
        <v>74.793142197021922</v>
      </c>
    </row>
    <row r="216" spans="1:4" x14ac:dyDescent="0.25">
      <c r="A216" s="69" t="s">
        <v>17</v>
      </c>
      <c r="B216" s="70" t="s">
        <v>18</v>
      </c>
    </row>
    <row r="218" spans="1:4" x14ac:dyDescent="0.25">
      <c r="A218" s="69" t="s">
        <v>19</v>
      </c>
      <c r="B218" s="70" t="s">
        <v>75</v>
      </c>
      <c r="C218" s="70" t="s">
        <v>76</v>
      </c>
      <c r="D218" s="70" t="s">
        <v>77</v>
      </c>
    </row>
    <row r="219" spans="1:4" x14ac:dyDescent="0.25">
      <c r="A219" s="71">
        <v>2017</v>
      </c>
      <c r="B219" s="72">
        <v>186.44962337184938</v>
      </c>
      <c r="C219" s="72">
        <v>186.44962337184938</v>
      </c>
      <c r="D219" s="72" t="e">
        <v>#N/A</v>
      </c>
    </row>
    <row r="220" spans="1:4" x14ac:dyDescent="0.25">
      <c r="A220" s="71">
        <v>2018</v>
      </c>
      <c r="B220" s="72">
        <v>64.217815096652132</v>
      </c>
      <c r="C220" s="72">
        <v>64.217815096652132</v>
      </c>
      <c r="D220" s="72" t="e">
        <v>#N/A</v>
      </c>
    </row>
    <row r="221" spans="1:4" x14ac:dyDescent="0.25">
      <c r="A221" s="71">
        <v>2019</v>
      </c>
      <c r="B221" s="72">
        <v>74.288946739320807</v>
      </c>
      <c r="C221" s="72">
        <v>74.288946739320807</v>
      </c>
      <c r="D221" s="72" t="e">
        <v>#N/A</v>
      </c>
    </row>
    <row r="222" spans="1:4" x14ac:dyDescent="0.25">
      <c r="A222" s="71">
        <v>2020</v>
      </c>
      <c r="B222" s="72">
        <v>94.268427523063252</v>
      </c>
      <c r="C222" s="72">
        <v>94.268427523063252</v>
      </c>
      <c r="D222" s="72" t="e">
        <v>#N/A</v>
      </c>
    </row>
    <row r="223" spans="1:4" x14ac:dyDescent="0.25">
      <c r="A223" s="71">
        <v>2021</v>
      </c>
      <c r="B223" s="72">
        <v>76.758161993819101</v>
      </c>
      <c r="C223" s="72">
        <v>76.758161993819101</v>
      </c>
      <c r="D223" s="72" t="e">
        <v>#N/A</v>
      </c>
    </row>
    <row r="224" spans="1:4" x14ac:dyDescent="0.25">
      <c r="A224" s="71">
        <v>2022</v>
      </c>
      <c r="B224" s="72">
        <v>152.34229127823048</v>
      </c>
      <c r="C224" s="72">
        <v>152.34229127823048</v>
      </c>
      <c r="D224" s="72" t="e">
        <v>#N/A</v>
      </c>
    </row>
    <row r="225" spans="1:4" x14ac:dyDescent="0.25">
      <c r="A225" s="71">
        <v>2023</v>
      </c>
      <c r="B225" s="72">
        <v>88.180870831135536</v>
      </c>
      <c r="C225" s="72">
        <v>88.180870831135536</v>
      </c>
      <c r="D225" s="72" t="e">
        <v>#N/A</v>
      </c>
    </row>
    <row r="231" spans="1:4" x14ac:dyDescent="0.25">
      <c r="A231" s="8" t="s">
        <v>17</v>
      </c>
      <c r="B231" t="s" vm="1">
        <v>184</v>
      </c>
    </row>
    <row r="233" spans="1:4" x14ac:dyDescent="0.25">
      <c r="A233" s="8" t="s">
        <v>19</v>
      </c>
      <c r="B233" t="s">
        <v>187</v>
      </c>
      <c r="C233" t="s">
        <v>188</v>
      </c>
    </row>
    <row r="234" spans="1:4" x14ac:dyDescent="0.25">
      <c r="A234" s="4">
        <v>2017</v>
      </c>
      <c r="B234" s="65">
        <v>1766.6389999999999</v>
      </c>
      <c r="C234" s="65">
        <v>2055.2682</v>
      </c>
    </row>
    <row r="235" spans="1:4" x14ac:dyDescent="0.25">
      <c r="A235" s="4">
        <v>2018</v>
      </c>
      <c r="B235" s="65">
        <v>3427.9319999999998</v>
      </c>
      <c r="C235" s="65">
        <v>2636.1412999999998</v>
      </c>
    </row>
    <row r="236" spans="1:4" x14ac:dyDescent="0.25">
      <c r="A236" s="4">
        <v>2019</v>
      </c>
      <c r="B236" s="65">
        <v>3634.0940000000001</v>
      </c>
      <c r="C236" s="65">
        <v>3214.7006000000001</v>
      </c>
    </row>
    <row r="237" spans="1:4" x14ac:dyDescent="0.25">
      <c r="A237" s="4">
        <v>2020</v>
      </c>
      <c r="B237" s="65">
        <v>5045.9380000000001</v>
      </c>
      <c r="C237" s="65">
        <v>5683.2871999999998</v>
      </c>
    </row>
    <row r="238" spans="1:4" x14ac:dyDescent="0.25">
      <c r="A238" s="4">
        <v>2021</v>
      </c>
      <c r="B238" s="65">
        <v>8035.3879999999999</v>
      </c>
      <c r="C238" s="65">
        <v>6061.8548000000001</v>
      </c>
    </row>
    <row r="239" spans="1:4" x14ac:dyDescent="0.25">
      <c r="A239" s="4">
        <v>2022</v>
      </c>
      <c r="B239" s="65">
        <v>7158.9549999999999</v>
      </c>
      <c r="C239" s="65">
        <v>5550.4038</v>
      </c>
    </row>
    <row r="240" spans="1:4" x14ac:dyDescent="0.25">
      <c r="A240" s="4">
        <v>2023</v>
      </c>
      <c r="B240" s="65">
        <v>3289.105</v>
      </c>
      <c r="C240" s="65">
        <v>2365.1230999999998</v>
      </c>
    </row>
    <row r="241" spans="1:4" x14ac:dyDescent="0.25">
      <c r="A241" s="4" t="s">
        <v>186</v>
      </c>
      <c r="B241" s="65">
        <v>32358.050999999999</v>
      </c>
      <c r="C241" s="65">
        <v>27566.778999999999</v>
      </c>
    </row>
    <row r="248" spans="1:4" x14ac:dyDescent="0.25">
      <c r="A248" s="8" t="s">
        <v>17</v>
      </c>
      <c r="B248" t="s" vm="1">
        <v>184</v>
      </c>
    </row>
    <row r="250" spans="1:4" x14ac:dyDescent="0.25">
      <c r="A250" s="8" t="s">
        <v>19</v>
      </c>
      <c r="B250" t="s">
        <v>189</v>
      </c>
      <c r="C250" t="s">
        <v>190</v>
      </c>
      <c r="D250" t="s">
        <v>191</v>
      </c>
    </row>
    <row r="251" spans="1:4" x14ac:dyDescent="0.25">
      <c r="A251" s="4">
        <v>2017</v>
      </c>
      <c r="B251" s="66">
        <v>1.6103346994208407</v>
      </c>
      <c r="C251" s="66">
        <v>2.4729478321264295</v>
      </c>
      <c r="D251" s="66">
        <v>0.48440066462811737</v>
      </c>
    </row>
    <row r="252" spans="1:4" x14ac:dyDescent="0.25">
      <c r="A252" s="4">
        <v>2018</v>
      </c>
      <c r="B252" s="66">
        <v>1.538129776475198</v>
      </c>
      <c r="C252" s="66">
        <v>1.8770491846752044</v>
      </c>
      <c r="D252" s="66">
        <v>0.65061398738351817</v>
      </c>
    </row>
    <row r="253" spans="1:4" x14ac:dyDescent="0.25">
      <c r="A253" s="4">
        <v>2019</v>
      </c>
      <c r="B253" s="66">
        <v>1.5988579686554081</v>
      </c>
      <c r="C253" s="66">
        <v>1.8305810302488366</v>
      </c>
      <c r="D253" s="66">
        <v>0.57279830880085003</v>
      </c>
    </row>
    <row r="254" spans="1:4" x14ac:dyDescent="0.25">
      <c r="A254" s="4">
        <v>2020</v>
      </c>
      <c r="B254" s="66">
        <v>1.4281453331330494</v>
      </c>
      <c r="C254" s="66">
        <v>1.8168427883323948</v>
      </c>
      <c r="D254" s="66">
        <v>0.63428598765086819</v>
      </c>
    </row>
    <row r="255" spans="1:4" x14ac:dyDescent="0.25">
      <c r="A255" s="4">
        <v>2021</v>
      </c>
      <c r="B255" s="66">
        <v>1.3152667274381273</v>
      </c>
      <c r="C255" s="66">
        <v>1.6340703179057459</v>
      </c>
      <c r="D255" s="66">
        <v>0.86679430807887914</v>
      </c>
    </row>
    <row r="256" spans="1:4" x14ac:dyDescent="0.25">
      <c r="A256" s="4">
        <v>2022</v>
      </c>
      <c r="B256" s="66">
        <v>1.2728785603395949</v>
      </c>
      <c r="C256" s="66">
        <v>1.7027302332784853</v>
      </c>
      <c r="D256" s="66">
        <v>0.75991204131320467</v>
      </c>
    </row>
    <row r="257" spans="1:5" x14ac:dyDescent="0.25">
      <c r="A257" s="4">
        <v>2023</v>
      </c>
      <c r="B257" s="66">
        <v>1.3807117393920154</v>
      </c>
      <c r="C257" s="66">
        <v>1.9624298886208436</v>
      </c>
      <c r="D257" s="66">
        <v>-4.6405177066143721E-2</v>
      </c>
    </row>
    <row r="258" spans="1:5" x14ac:dyDescent="0.25">
      <c r="A258" s="4" t="s">
        <v>186</v>
      </c>
      <c r="B258" s="65">
        <v>10.144324804854234</v>
      </c>
      <c r="C258" s="65">
        <v>13.296651275187941</v>
      </c>
      <c r="D258" s="65">
        <v>3.9224001207892938</v>
      </c>
    </row>
    <row r="263" spans="1:5" x14ac:dyDescent="0.25">
      <c r="A263" s="8" t="s">
        <v>17</v>
      </c>
      <c r="B263" t="s" vm="1">
        <v>184</v>
      </c>
    </row>
    <row r="265" spans="1:5" x14ac:dyDescent="0.25">
      <c r="A265" s="8" t="s">
        <v>19</v>
      </c>
      <c r="B265" t="s">
        <v>192</v>
      </c>
      <c r="C265" t="s">
        <v>193</v>
      </c>
      <c r="D265" t="s">
        <v>194</v>
      </c>
      <c r="E265" t="s">
        <v>195</v>
      </c>
    </row>
    <row r="266" spans="1:5" x14ac:dyDescent="0.25">
      <c r="A266" s="4">
        <v>2017</v>
      </c>
      <c r="B266" s="6">
        <v>0.48231444097391829</v>
      </c>
      <c r="C266" s="6">
        <v>0.52097615886865489</v>
      </c>
      <c r="D266" s="6">
        <v>2.0912591170068424</v>
      </c>
      <c r="E266" s="6">
        <v>8.4899729760314617</v>
      </c>
    </row>
    <row r="267" spans="1:5" x14ac:dyDescent="0.25">
      <c r="A267" s="4">
        <v>2018</v>
      </c>
      <c r="B267" s="6">
        <v>0.60580168919741129</v>
      </c>
      <c r="C267" s="6">
        <v>0.51206096162112913</v>
      </c>
      <c r="D267" s="6">
        <v>2.3431893168503581</v>
      </c>
      <c r="E267" s="6">
        <v>8.7670146111645355</v>
      </c>
    </row>
    <row r="268" spans="1:5" x14ac:dyDescent="0.25">
      <c r="A268" s="4">
        <v>2019</v>
      </c>
      <c r="B268" s="6">
        <v>0.60055081005311772</v>
      </c>
      <c r="C268" s="6">
        <v>0.54674223262467148</v>
      </c>
      <c r="D268" s="6">
        <v>2.4529473114612839</v>
      </c>
      <c r="E268" s="6">
        <v>8.528915055360601</v>
      </c>
    </row>
    <row r="269" spans="1:5" x14ac:dyDescent="0.25">
      <c r="A269" s="4">
        <v>2020</v>
      </c>
      <c r="B269" s="6">
        <v>0.6394076701471253</v>
      </c>
      <c r="C269" s="6">
        <v>0.80216066361147842</v>
      </c>
      <c r="D269" s="6">
        <v>2.2252767567195884</v>
      </c>
      <c r="E269" s="6">
        <v>7.4207892330304137</v>
      </c>
    </row>
    <row r="270" spans="1:5" x14ac:dyDescent="0.25">
      <c r="A270" s="4">
        <v>2021</v>
      </c>
      <c r="B270" s="6">
        <v>0.60168183906900363</v>
      </c>
      <c r="C270" s="6">
        <v>0.64276914889556136</v>
      </c>
      <c r="D270" s="6">
        <v>2.1571926894492561</v>
      </c>
      <c r="E270" s="6">
        <v>7.7432510993185311</v>
      </c>
    </row>
    <row r="271" spans="1:5" x14ac:dyDescent="0.25">
      <c r="A271" s="4">
        <v>2022</v>
      </c>
      <c r="B271" s="6">
        <v>0.48776672527435816</v>
      </c>
      <c r="C271" s="6">
        <v>0.55111089609710895</v>
      </c>
      <c r="D271" s="6">
        <v>2.1072939964616517</v>
      </c>
      <c r="E271" s="6">
        <v>7.556169859633405</v>
      </c>
    </row>
    <row r="272" spans="1:5" x14ac:dyDescent="0.25">
      <c r="A272" s="4">
        <v>2023</v>
      </c>
      <c r="B272" s="6">
        <v>-0.15680019269452006</v>
      </c>
      <c r="C272" s="6">
        <v>-0.10442409675619799</v>
      </c>
      <c r="D272" s="6">
        <v>1.8386084249753889</v>
      </c>
      <c r="E272" s="6">
        <v>8.0094050655767628</v>
      </c>
    </row>
    <row r="273" spans="1:6" x14ac:dyDescent="0.25">
      <c r="A273" s="4" t="s">
        <v>186</v>
      </c>
      <c r="B273" s="65">
        <v>3.2607229820204142</v>
      </c>
      <c r="C273" s="65">
        <v>3.4713959649624062</v>
      </c>
      <c r="D273" s="65">
        <v>15.21576761292437</v>
      </c>
      <c r="E273" s="65">
        <v>56.515517900115725</v>
      </c>
    </row>
    <row r="278" spans="1:6" x14ac:dyDescent="0.25">
      <c r="A278" s="8" t="s">
        <v>17</v>
      </c>
      <c r="B278" t="s" vm="1">
        <v>184</v>
      </c>
    </row>
    <row r="280" spans="1:6" x14ac:dyDescent="0.25">
      <c r="A280" s="8" t="s">
        <v>196</v>
      </c>
      <c r="B280" s="8" t="s">
        <v>185</v>
      </c>
    </row>
    <row r="281" spans="1:6" x14ac:dyDescent="0.25">
      <c r="A281" s="8" t="s">
        <v>19</v>
      </c>
      <c r="B281" t="s">
        <v>179</v>
      </c>
      <c r="C281" t="s">
        <v>180</v>
      </c>
      <c r="D281" t="s">
        <v>101</v>
      </c>
      <c r="E281" t="s">
        <v>181</v>
      </c>
      <c r="F281" t="s">
        <v>186</v>
      </c>
    </row>
    <row r="282" spans="1:6" x14ac:dyDescent="0.25">
      <c r="A282" s="4">
        <v>2017</v>
      </c>
      <c r="B282" s="73">
        <v>-4.2875333333333332</v>
      </c>
      <c r="C282" s="73"/>
      <c r="D282" s="73">
        <v>-38.613124999999997</v>
      </c>
      <c r="E282" s="73"/>
      <c r="F282" s="73">
        <v>-42.900658333333332</v>
      </c>
    </row>
    <row r="283" spans="1:6" x14ac:dyDescent="0.25">
      <c r="A283" s="4">
        <v>2018</v>
      </c>
      <c r="B283" s="73"/>
      <c r="C283" s="73"/>
      <c r="D283" s="73">
        <v>-57.489091666666667</v>
      </c>
      <c r="E283" s="73"/>
      <c r="F283" s="73">
        <v>-57.489091666666667</v>
      </c>
    </row>
    <row r="284" spans="1:6" x14ac:dyDescent="0.25">
      <c r="A284" s="4">
        <v>2019</v>
      </c>
      <c r="B284" s="73"/>
      <c r="C284" s="73"/>
      <c r="D284" s="73">
        <v>-52.058555555555557</v>
      </c>
      <c r="E284" s="73"/>
      <c r="F284" s="73">
        <v>-52.058555555555557</v>
      </c>
    </row>
    <row r="285" spans="1:6" x14ac:dyDescent="0.25">
      <c r="A285" s="4">
        <v>2020</v>
      </c>
      <c r="B285" s="73"/>
      <c r="C285" s="73"/>
      <c r="D285" s="73">
        <v>-171.28584242424242</v>
      </c>
      <c r="E285" s="73"/>
      <c r="F285" s="73">
        <v>-171.28584242424242</v>
      </c>
    </row>
    <row r="286" spans="1:6" x14ac:dyDescent="0.25">
      <c r="A286" s="4">
        <v>2021</v>
      </c>
      <c r="B286" s="73"/>
      <c r="C286" s="73"/>
      <c r="D286" s="73">
        <v>-187.12579829059828</v>
      </c>
      <c r="E286" s="73"/>
      <c r="F286" s="73">
        <v>-187.12579829059828</v>
      </c>
    </row>
    <row r="287" spans="1:6" x14ac:dyDescent="0.25">
      <c r="A287" s="4">
        <v>2022</v>
      </c>
      <c r="B287" s="73"/>
      <c r="C287" s="73">
        <v>5.6154799999999998</v>
      </c>
      <c r="D287" s="73">
        <v>63.166142639393925</v>
      </c>
      <c r="E287" s="73"/>
      <c r="F287" s="73">
        <v>68.781622639393916</v>
      </c>
    </row>
    <row r="288" spans="1:6" x14ac:dyDescent="0.25">
      <c r="A288" s="4">
        <v>2023</v>
      </c>
      <c r="B288" s="73"/>
      <c r="C288" s="73"/>
      <c r="D288" s="73">
        <v>-44.595530482236811</v>
      </c>
      <c r="E288" s="73">
        <v>14.187255813953488</v>
      </c>
      <c r="F288" s="73">
        <v>-30.408274668283326</v>
      </c>
    </row>
    <row r="289" spans="1:6" x14ac:dyDescent="0.25">
      <c r="A289" s="4" t="s">
        <v>186</v>
      </c>
      <c r="B289" s="73">
        <v>-4.2875333333333332</v>
      </c>
      <c r="C289" s="73">
        <v>5.6154799999999998</v>
      </c>
      <c r="D289" s="73">
        <v>-488.00180077990581</v>
      </c>
      <c r="E289" s="73">
        <v>14.187255813953488</v>
      </c>
      <c r="F289" s="73">
        <v>-472.48659829928567</v>
      </c>
    </row>
    <row r="293" spans="1:6" x14ac:dyDescent="0.25">
      <c r="A293" s="8" t="s">
        <v>17</v>
      </c>
      <c r="B293" t="s" vm="1">
        <v>184</v>
      </c>
    </row>
    <row r="295" spans="1:6" x14ac:dyDescent="0.25">
      <c r="A295" s="8" t="s">
        <v>19</v>
      </c>
      <c r="B295" t="s">
        <v>197</v>
      </c>
      <c r="C295" t="s">
        <v>198</v>
      </c>
    </row>
    <row r="296" spans="1:6" x14ac:dyDescent="0.25">
      <c r="A296" s="4">
        <v>2017</v>
      </c>
      <c r="B296" s="73">
        <v>6.4081167441763665</v>
      </c>
      <c r="C296" s="73">
        <v>6.3174802247397679</v>
      </c>
    </row>
    <row r="297" spans="1:6" x14ac:dyDescent="0.25">
      <c r="A297" s="4">
        <v>2018</v>
      </c>
      <c r="B297" s="73">
        <v>1.1984981030364319</v>
      </c>
      <c r="C297" s="73">
        <v>0.25786961606260861</v>
      </c>
    </row>
    <row r="298" spans="1:6" x14ac:dyDescent="0.25">
      <c r="A298" s="4">
        <v>2019</v>
      </c>
      <c r="B298" s="73">
        <v>0.11137373290761138</v>
      </c>
      <c r="C298" s="73">
        <v>0.10737645219123651</v>
      </c>
    </row>
    <row r="299" spans="1:6" x14ac:dyDescent="0.25">
      <c r="A299" s="4">
        <v>2020</v>
      </c>
      <c r="B299" s="73">
        <v>-0.11293091534196061</v>
      </c>
      <c r="C299" s="73">
        <v>-6.086523114263033E-2</v>
      </c>
    </row>
    <row r="300" spans="1:6" x14ac:dyDescent="0.25">
      <c r="A300" s="4">
        <v>2021</v>
      </c>
      <c r="B300" s="73">
        <v>0.47664773553092843</v>
      </c>
      <c r="C300" s="73">
        <v>0.14292624906033327</v>
      </c>
    </row>
    <row r="301" spans="1:6" x14ac:dyDescent="0.25">
      <c r="A301" s="4">
        <v>2022</v>
      </c>
      <c r="B301" s="73">
        <v>-0.24694204499129241</v>
      </c>
      <c r="C301" s="73">
        <v>0.10089416597898986</v>
      </c>
    </row>
    <row r="302" spans="1:6" x14ac:dyDescent="0.25">
      <c r="A302" s="4">
        <v>2023</v>
      </c>
      <c r="B302" s="73">
        <v>-0.44249175206517488</v>
      </c>
      <c r="C302" s="73">
        <v>0.29245694373378606</v>
      </c>
    </row>
    <row r="303" spans="1:6" x14ac:dyDescent="0.25">
      <c r="A303" s="4" t="s">
        <v>186</v>
      </c>
      <c r="B303" s="73">
        <v>7.3922716032529117</v>
      </c>
      <c r="C303" s="73">
        <v>7.1581384206240912</v>
      </c>
    </row>
    <row r="307" spans="1:2" x14ac:dyDescent="0.25">
      <c r="A307" s="8" t="s">
        <v>17</v>
      </c>
      <c r="B307" t="s" vm="1">
        <v>184</v>
      </c>
    </row>
    <row r="309" spans="1:2" x14ac:dyDescent="0.25">
      <c r="A309" s="8" t="s">
        <v>19</v>
      </c>
      <c r="B309" t="s">
        <v>199</v>
      </c>
    </row>
    <row r="310" spans="1:2" x14ac:dyDescent="0.25">
      <c r="A310" s="4">
        <v>2017</v>
      </c>
      <c r="B310" s="73">
        <v>2.1919267108247817</v>
      </c>
    </row>
    <row r="311" spans="1:2" x14ac:dyDescent="0.25">
      <c r="A311" s="4">
        <v>2018</v>
      </c>
      <c r="B311" s="73">
        <v>1.747113547419775</v>
      </c>
    </row>
    <row r="312" spans="1:2" x14ac:dyDescent="0.25">
      <c r="A312" s="4">
        <v>2019</v>
      </c>
      <c r="B312" s="73">
        <v>1.783765573845892</v>
      </c>
    </row>
    <row r="313" spans="1:2" x14ac:dyDescent="0.25">
      <c r="A313" s="4">
        <v>2020</v>
      </c>
      <c r="B313" s="73">
        <v>1.6578538272772729</v>
      </c>
    </row>
    <row r="314" spans="1:2" x14ac:dyDescent="0.25">
      <c r="A314" s="4">
        <v>2021</v>
      </c>
      <c r="B314" s="73">
        <v>1.4578746308864432</v>
      </c>
    </row>
    <row r="315" spans="1:2" x14ac:dyDescent="0.25">
      <c r="A315" s="4">
        <v>2022</v>
      </c>
      <c r="B315" s="73">
        <v>1.5818500895067267</v>
      </c>
    </row>
    <row r="316" spans="1:2" x14ac:dyDescent="0.25">
      <c r="A316" s="4">
        <v>2023</v>
      </c>
      <c r="B316" s="73">
        <v>2.2023243042797032</v>
      </c>
    </row>
    <row r="317" spans="1:2" x14ac:dyDescent="0.25">
      <c r="A317" s="4" t="s">
        <v>186</v>
      </c>
      <c r="B317" s="73">
        <v>12.622708684040592</v>
      </c>
    </row>
    <row r="323" spans="1:2" x14ac:dyDescent="0.25">
      <c r="A323" s="8" t="s">
        <v>17</v>
      </c>
      <c r="B323" t="s" vm="1">
        <v>184</v>
      </c>
    </row>
    <row r="325" spans="1:2" x14ac:dyDescent="0.25">
      <c r="A325" s="8" t="s">
        <v>19</v>
      </c>
      <c r="B325" t="s">
        <v>200</v>
      </c>
    </row>
    <row r="326" spans="1:2" x14ac:dyDescent="0.25">
      <c r="A326" s="4">
        <v>2017</v>
      </c>
      <c r="B326" s="73">
        <v>0.25824576212169165</v>
      </c>
    </row>
    <row r="327" spans="1:2" x14ac:dyDescent="0.25">
      <c r="A327" s="4">
        <v>2018</v>
      </c>
      <c r="B327" s="73">
        <v>0.30308605551743761</v>
      </c>
    </row>
    <row r="328" spans="1:2" x14ac:dyDescent="0.25">
      <c r="A328" s="4">
        <v>2019</v>
      </c>
      <c r="B328" s="73">
        <v>0.33762362162246817</v>
      </c>
    </row>
    <row r="329" spans="1:2" x14ac:dyDescent="0.25">
      <c r="A329" s="4">
        <v>2020</v>
      </c>
      <c r="B329" s="73">
        <v>0.45409527812255801</v>
      </c>
    </row>
    <row r="330" spans="1:2" x14ac:dyDescent="0.25">
      <c r="A330" s="4">
        <v>2021</v>
      </c>
      <c r="B330" s="73">
        <v>0.37810478837145078</v>
      </c>
    </row>
    <row r="331" spans="1:2" x14ac:dyDescent="0.25">
      <c r="A331" s="4">
        <v>2022</v>
      </c>
      <c r="B331" s="73">
        <v>0.31639920164090346</v>
      </c>
    </row>
    <row r="332" spans="1:2" x14ac:dyDescent="0.25">
      <c r="A332" s="4">
        <v>2023</v>
      </c>
      <c r="B332" s="73">
        <v>3.4497739167179339E-2</v>
      </c>
    </row>
    <row r="333" spans="1:2" x14ac:dyDescent="0.25">
      <c r="A333" s="4" t="s">
        <v>186</v>
      </c>
      <c r="B333" s="73">
        <v>2.0820524465636896</v>
      </c>
    </row>
    <row r="338" spans="1:3" x14ac:dyDescent="0.25">
      <c r="A338" s="8" t="s">
        <v>17</v>
      </c>
      <c r="B338" t="s" vm="1">
        <v>184</v>
      </c>
    </row>
    <row r="340" spans="1:3" x14ac:dyDescent="0.25">
      <c r="A340" s="8" t="s">
        <v>19</v>
      </c>
      <c r="B340" t="s">
        <v>187</v>
      </c>
      <c r="C340" t="s">
        <v>201</v>
      </c>
    </row>
    <row r="341" spans="1:3" x14ac:dyDescent="0.25">
      <c r="A341" s="4">
        <v>2017</v>
      </c>
      <c r="B341" s="73">
        <v>1766.6389999999999</v>
      </c>
      <c r="C341" s="73">
        <v>1347.9387999999999</v>
      </c>
    </row>
    <row r="342" spans="1:3" x14ac:dyDescent="0.25">
      <c r="A342" s="4">
        <v>2018</v>
      </c>
      <c r="B342" s="73">
        <v>3427.9319999999998</v>
      </c>
      <c r="C342" s="73">
        <v>2982.3788</v>
      </c>
    </row>
    <row r="343" spans="1:3" x14ac:dyDescent="0.25">
      <c r="A343" s="4">
        <v>2019</v>
      </c>
      <c r="B343" s="73">
        <v>3634.0940000000001</v>
      </c>
      <c r="C343" s="73">
        <v>1845.5968</v>
      </c>
    </row>
    <row r="344" spans="1:3" x14ac:dyDescent="0.25">
      <c r="A344" s="4">
        <v>2020</v>
      </c>
      <c r="B344" s="73">
        <v>5045.9380000000001</v>
      </c>
      <c r="C344" s="73">
        <v>113.2514</v>
      </c>
    </row>
    <row r="345" spans="1:3" x14ac:dyDescent="0.25">
      <c r="A345" s="4">
        <v>2021</v>
      </c>
      <c r="B345" s="73">
        <v>8035.3879999999999</v>
      </c>
      <c r="C345" s="73">
        <v>5154.6084000000001</v>
      </c>
    </row>
    <row r="346" spans="1:3" x14ac:dyDescent="0.25">
      <c r="A346" s="4">
        <v>2022</v>
      </c>
      <c r="B346" s="73">
        <v>7158.9549999999999</v>
      </c>
      <c r="C346" s="73">
        <v>-1788.1642999999999</v>
      </c>
    </row>
    <row r="347" spans="1:3" x14ac:dyDescent="0.25">
      <c r="A347" s="4">
        <v>2023</v>
      </c>
      <c r="B347" s="73">
        <v>3289.105</v>
      </c>
      <c r="C347" s="73">
        <v>79.127499999999998</v>
      </c>
    </row>
    <row r="348" spans="1:3" x14ac:dyDescent="0.25">
      <c r="A348" s="4" t="s">
        <v>186</v>
      </c>
      <c r="B348" s="73">
        <v>32358.050999999999</v>
      </c>
      <c r="C348" s="73">
        <v>9734.7374</v>
      </c>
    </row>
    <row r="353" spans="1:3" x14ac:dyDescent="0.25">
      <c r="A353" s="8" t="s">
        <v>17</v>
      </c>
      <c r="B353" t="s" vm="1">
        <v>184</v>
      </c>
    </row>
    <row r="355" spans="1:3" x14ac:dyDescent="0.25">
      <c r="A355" s="8" t="s">
        <v>19</v>
      </c>
      <c r="B355" t="s">
        <v>188</v>
      </c>
      <c r="C355" t="s">
        <v>201</v>
      </c>
    </row>
    <row r="356" spans="1:3" x14ac:dyDescent="0.25">
      <c r="A356" s="4">
        <v>2017</v>
      </c>
      <c r="B356" s="73">
        <v>2055.2682</v>
      </c>
      <c r="C356" s="73">
        <v>1347.9387999999999</v>
      </c>
    </row>
    <row r="357" spans="1:3" x14ac:dyDescent="0.25">
      <c r="A357" s="4">
        <v>2018</v>
      </c>
      <c r="B357" s="73">
        <v>2636.1412999999998</v>
      </c>
      <c r="C357" s="73">
        <v>2982.3788</v>
      </c>
    </row>
    <row r="358" spans="1:3" x14ac:dyDescent="0.25">
      <c r="A358" s="4">
        <v>2019</v>
      </c>
      <c r="B358" s="73">
        <v>3214.7006000000001</v>
      </c>
      <c r="C358" s="73">
        <v>1845.5968</v>
      </c>
    </row>
    <row r="359" spans="1:3" x14ac:dyDescent="0.25">
      <c r="A359" s="4">
        <v>2020</v>
      </c>
      <c r="B359" s="73">
        <v>5683.2871999999998</v>
      </c>
      <c r="C359" s="73">
        <v>113.2514</v>
      </c>
    </row>
    <row r="360" spans="1:3" x14ac:dyDescent="0.25">
      <c r="A360" s="4">
        <v>2021</v>
      </c>
      <c r="B360" s="73">
        <v>6061.8548000000001</v>
      </c>
      <c r="C360" s="73">
        <v>5154.6084000000001</v>
      </c>
    </row>
    <row r="361" spans="1:3" x14ac:dyDescent="0.25">
      <c r="A361" s="4">
        <v>2022</v>
      </c>
      <c r="B361" s="73">
        <v>5550.4038</v>
      </c>
      <c r="C361" s="73">
        <v>-1788.1642999999999</v>
      </c>
    </row>
    <row r="362" spans="1:3" x14ac:dyDescent="0.25">
      <c r="A362" s="4">
        <v>2023</v>
      </c>
      <c r="B362" s="73">
        <v>2365.1230999999998</v>
      </c>
      <c r="C362" s="73">
        <v>79.127499999999998</v>
      </c>
    </row>
    <row r="363" spans="1:3" x14ac:dyDescent="0.25">
      <c r="A363" s="4" t="s">
        <v>186</v>
      </c>
      <c r="B363" s="73">
        <v>27566.778999999999</v>
      </c>
      <c r="C363" s="73">
        <v>9734.7374</v>
      </c>
    </row>
    <row r="369" spans="1:3" x14ac:dyDescent="0.25">
      <c r="A369" s="8" t="s">
        <v>17</v>
      </c>
      <c r="B369" t="s" vm="1">
        <v>184</v>
      </c>
    </row>
    <row r="371" spans="1:3" x14ac:dyDescent="0.25">
      <c r="A371" s="8" t="s">
        <v>19</v>
      </c>
      <c r="B371" t="s">
        <v>200</v>
      </c>
      <c r="C371" t="s">
        <v>203</v>
      </c>
    </row>
    <row r="372" spans="1:3" x14ac:dyDescent="0.25">
      <c r="A372" s="4">
        <v>2017</v>
      </c>
      <c r="B372" s="66">
        <v>0.25824576212169165</v>
      </c>
      <c r="C372" s="66">
        <v>0.2750802881521911</v>
      </c>
    </row>
    <row r="373" spans="1:3" x14ac:dyDescent="0.25">
      <c r="A373" s="4">
        <v>2018</v>
      </c>
      <c r="B373" s="66">
        <v>0.30308605551743761</v>
      </c>
      <c r="C373" s="66">
        <v>0.26441133462851329</v>
      </c>
    </row>
    <row r="374" spans="1:3" x14ac:dyDescent="0.25">
      <c r="A374" s="4">
        <v>2019</v>
      </c>
      <c r="B374" s="66">
        <v>0.33762362162246817</v>
      </c>
      <c r="C374" s="66">
        <v>0.23402794701109245</v>
      </c>
    </row>
    <row r="375" spans="1:3" x14ac:dyDescent="0.25">
      <c r="A375" s="4">
        <v>2020</v>
      </c>
      <c r="B375" s="66">
        <v>0.45409527812255801</v>
      </c>
      <c r="C375" s="66">
        <v>8.5604539465640228E-2</v>
      </c>
    </row>
    <row r="376" spans="1:3" x14ac:dyDescent="0.25">
      <c r="A376" s="4">
        <v>2021</v>
      </c>
      <c r="B376" s="66">
        <v>0.37810478837145078</v>
      </c>
      <c r="C376" s="66">
        <v>0.36871686329541481</v>
      </c>
    </row>
    <row r="377" spans="1:3" x14ac:dyDescent="0.25">
      <c r="A377" s="4">
        <v>2022</v>
      </c>
      <c r="B377" s="66">
        <v>0.31639920164090346</v>
      </c>
      <c r="C377" s="66">
        <v>-0.16353757196888091</v>
      </c>
    </row>
    <row r="378" spans="1:3" x14ac:dyDescent="0.25">
      <c r="A378" s="4">
        <v>2023</v>
      </c>
      <c r="B378" s="66">
        <v>3.4497739167179339E-2</v>
      </c>
      <c r="C378" s="66">
        <v>-7.5764528712675555E-3</v>
      </c>
    </row>
    <row r="379" spans="1:3" x14ac:dyDescent="0.25">
      <c r="A379" s="4" t="s">
        <v>186</v>
      </c>
      <c r="B379" s="73">
        <v>2.0820524465636896</v>
      </c>
      <c r="C379" s="73">
        <v>1.0567269477127035</v>
      </c>
    </row>
    <row r="384" spans="1:3" x14ac:dyDescent="0.25">
      <c r="A384" s="8" t="s">
        <v>17</v>
      </c>
      <c r="B384" t="s" vm="1">
        <v>184</v>
      </c>
    </row>
    <row r="386" spans="1:3" x14ac:dyDescent="0.25">
      <c r="A386" s="8" t="s">
        <v>19</v>
      </c>
      <c r="B386" t="s">
        <v>192</v>
      </c>
      <c r="C386" t="s">
        <v>204</v>
      </c>
    </row>
    <row r="387" spans="1:3" x14ac:dyDescent="0.25">
      <c r="A387" s="4">
        <v>2017</v>
      </c>
      <c r="B387" s="66">
        <v>0.48231444097391829</v>
      </c>
      <c r="C387" s="66">
        <v>0.62864768256275438</v>
      </c>
    </row>
    <row r="388" spans="1:3" x14ac:dyDescent="0.25">
      <c r="A388" s="4">
        <v>2018</v>
      </c>
      <c r="B388" s="66">
        <v>0.60580168919741129</v>
      </c>
      <c r="C388" s="66">
        <v>0.40596884445248815</v>
      </c>
    </row>
    <row r="389" spans="1:3" x14ac:dyDescent="0.25">
      <c r="A389" s="4">
        <v>2019</v>
      </c>
      <c r="B389" s="66">
        <v>0.60055081005311772</v>
      </c>
      <c r="C389" s="66">
        <v>0.54801335244436222</v>
      </c>
    </row>
    <row r="390" spans="1:3" x14ac:dyDescent="0.25">
      <c r="A390" s="4">
        <v>2020</v>
      </c>
      <c r="B390" s="66">
        <v>0.6394076701471253</v>
      </c>
      <c r="C390" s="66">
        <v>0.21618317104275897</v>
      </c>
    </row>
    <row r="391" spans="1:3" x14ac:dyDescent="0.25">
      <c r="A391" s="4">
        <v>2021</v>
      </c>
      <c r="B391" s="66">
        <v>0.60168183906900363</v>
      </c>
      <c r="C391" s="66">
        <v>0.72341009570341641</v>
      </c>
    </row>
    <row r="392" spans="1:3" x14ac:dyDescent="0.25">
      <c r="A392" s="4">
        <v>2022</v>
      </c>
      <c r="B392" s="66">
        <v>0.48776672527435816</v>
      </c>
      <c r="C392" s="66">
        <v>-0.34832675603367114</v>
      </c>
    </row>
    <row r="393" spans="1:3" x14ac:dyDescent="0.25">
      <c r="A393" s="4">
        <v>2023</v>
      </c>
      <c r="B393" s="66">
        <v>-0.15680019269452006</v>
      </c>
      <c r="C393" s="66">
        <v>-2.329005482503925E-2</v>
      </c>
    </row>
    <row r="394" spans="1:3" x14ac:dyDescent="0.25">
      <c r="A394" s="4" t="s">
        <v>186</v>
      </c>
      <c r="B394" s="73">
        <v>3.2607229820204142</v>
      </c>
      <c r="C394" s="73">
        <v>2.1506063353470699</v>
      </c>
    </row>
    <row r="398" spans="1:3" x14ac:dyDescent="0.25">
      <c r="A398" s="8" t="s">
        <v>17</v>
      </c>
      <c r="B398" t="s" vm="1">
        <v>184</v>
      </c>
    </row>
    <row r="400" spans="1:3" x14ac:dyDescent="0.25">
      <c r="A400" s="8" t="s">
        <v>19</v>
      </c>
      <c r="B400" t="s">
        <v>193</v>
      </c>
      <c r="C400" t="s">
        <v>205</v>
      </c>
    </row>
    <row r="401" spans="1:3" x14ac:dyDescent="0.25">
      <c r="A401" s="4">
        <v>2017</v>
      </c>
      <c r="B401" s="66">
        <v>0.52097615886865489</v>
      </c>
      <c r="C401" s="66">
        <v>0.54619688153179169</v>
      </c>
    </row>
    <row r="402" spans="1:3" x14ac:dyDescent="0.25">
      <c r="A402" s="4">
        <v>2018</v>
      </c>
      <c r="B402" s="66">
        <v>0.51206096162112913</v>
      </c>
      <c r="C402" s="66">
        <v>0.42644357114641951</v>
      </c>
    </row>
    <row r="403" spans="1:3" x14ac:dyDescent="0.25">
      <c r="A403" s="4">
        <v>2019</v>
      </c>
      <c r="B403" s="66">
        <v>0.54674223262467148</v>
      </c>
      <c r="C403" s="66">
        <v>0.38950713147768751</v>
      </c>
    </row>
    <row r="404" spans="1:3" x14ac:dyDescent="0.25">
      <c r="A404" s="4">
        <v>2020</v>
      </c>
      <c r="B404" s="66">
        <v>0.80216066361147842</v>
      </c>
      <c r="C404" s="66">
        <v>0.12037428012132041</v>
      </c>
    </row>
    <row r="405" spans="1:3" x14ac:dyDescent="0.25">
      <c r="A405" s="4">
        <v>2021</v>
      </c>
      <c r="B405" s="66">
        <v>0.64276914889556136</v>
      </c>
      <c r="C405" s="66">
        <v>0.72154173050028159</v>
      </c>
    </row>
    <row r="406" spans="1:3" x14ac:dyDescent="0.25">
      <c r="A406" s="4">
        <v>2022</v>
      </c>
      <c r="B406" s="66">
        <v>0.55111089609710895</v>
      </c>
      <c r="C406" s="66">
        <v>-0.3513497503847034</v>
      </c>
    </row>
    <row r="407" spans="1:3" x14ac:dyDescent="0.25">
      <c r="A407" s="4">
        <v>2023</v>
      </c>
      <c r="B407" s="66">
        <v>-0.10442409675619799</v>
      </c>
      <c r="C407" s="66">
        <v>-7.3427505912102259E-2</v>
      </c>
    </row>
    <row r="408" spans="1:3" x14ac:dyDescent="0.25">
      <c r="A408" s="4" t="s">
        <v>186</v>
      </c>
      <c r="B408" s="73">
        <v>3.4713959649624062</v>
      </c>
      <c r="C408" s="73">
        <v>1.779286338480695</v>
      </c>
    </row>
    <row r="413" spans="1:3" x14ac:dyDescent="0.25">
      <c r="A413" s="8" t="s">
        <v>17</v>
      </c>
      <c r="B413" t="s" vm="1">
        <v>184</v>
      </c>
    </row>
    <row r="415" spans="1:3" x14ac:dyDescent="0.25">
      <c r="A415" s="8" t="s">
        <v>19</v>
      </c>
      <c r="B415" t="s">
        <v>200</v>
      </c>
      <c r="C415" t="s">
        <v>202</v>
      </c>
    </row>
    <row r="416" spans="1:3" x14ac:dyDescent="0.25">
      <c r="A416" s="4">
        <v>2017</v>
      </c>
      <c r="B416" s="66">
        <v>0.25824576212169165</v>
      </c>
      <c r="C416" s="66">
        <v>0.59707007929013911</v>
      </c>
    </row>
    <row r="417" spans="1:3" x14ac:dyDescent="0.25">
      <c r="A417" s="4">
        <v>2018</v>
      </c>
      <c r="B417" s="66">
        <v>0.30308605551743761</v>
      </c>
      <c r="C417" s="66">
        <v>0.66870148812229235</v>
      </c>
    </row>
    <row r="418" spans="1:3" x14ac:dyDescent="0.25">
      <c r="A418" s="4">
        <v>2019</v>
      </c>
      <c r="B418" s="66">
        <v>0.33762362162246817</v>
      </c>
      <c r="C418" s="66">
        <v>0.7680650513190499</v>
      </c>
    </row>
    <row r="419" spans="1:3" x14ac:dyDescent="0.25">
      <c r="A419" s="4">
        <v>2020</v>
      </c>
      <c r="B419" s="66">
        <v>0.45409527812255801</v>
      </c>
      <c r="C419" s="66">
        <v>0.64661490118904541</v>
      </c>
    </row>
    <row r="420" spans="1:3" x14ac:dyDescent="0.25">
      <c r="A420" s="4">
        <v>2021</v>
      </c>
      <c r="B420" s="66">
        <v>0.37810478837145078</v>
      </c>
      <c r="C420" s="66">
        <v>0.7431350285395536</v>
      </c>
    </row>
    <row r="421" spans="1:3" x14ac:dyDescent="0.25">
      <c r="A421" s="4">
        <v>2022</v>
      </c>
      <c r="B421" s="66">
        <v>0.31639920164090346</v>
      </c>
      <c r="C421" s="66">
        <v>0.42811903774581606</v>
      </c>
    </row>
    <row r="422" spans="1:3" x14ac:dyDescent="0.25">
      <c r="A422" s="4">
        <v>2023</v>
      </c>
      <c r="B422" s="66">
        <v>3.4497739167179339E-2</v>
      </c>
      <c r="C422" s="66">
        <v>0.37598280331933243</v>
      </c>
    </row>
    <row r="423" spans="1:3" x14ac:dyDescent="0.25">
      <c r="A423" s="4" t="s">
        <v>186</v>
      </c>
      <c r="B423" s="73">
        <v>2.0820524465636896</v>
      </c>
      <c r="C423" s="73">
        <v>4.2276883895252295</v>
      </c>
    </row>
    <row r="429" spans="1:3" x14ac:dyDescent="0.25">
      <c r="A429" s="8" t="s">
        <v>17</v>
      </c>
      <c r="B429" t="s" vm="1">
        <v>184</v>
      </c>
    </row>
    <row r="431" spans="1:3" x14ac:dyDescent="0.25">
      <c r="A431" s="8" t="s">
        <v>19</v>
      </c>
      <c r="B431" t="s">
        <v>192</v>
      </c>
      <c r="C431" t="s">
        <v>206</v>
      </c>
    </row>
    <row r="432" spans="1:3" x14ac:dyDescent="0.25">
      <c r="A432" s="4">
        <v>2017</v>
      </c>
      <c r="B432" s="66">
        <v>0.48231444097391829</v>
      </c>
      <c r="C432" s="66">
        <v>1.3798292190180597</v>
      </c>
    </row>
    <row r="433" spans="1:3" x14ac:dyDescent="0.25">
      <c r="A433" s="4">
        <v>2018</v>
      </c>
      <c r="B433" s="66">
        <v>0.60580168919741129</v>
      </c>
      <c r="C433" s="66">
        <v>1.5918433451282086</v>
      </c>
    </row>
    <row r="434" spans="1:3" x14ac:dyDescent="0.25">
      <c r="A434" s="4">
        <v>2019</v>
      </c>
      <c r="B434" s="66">
        <v>0.60055081005311772</v>
      </c>
      <c r="C434" s="66">
        <v>1.8809994373126129</v>
      </c>
    </row>
    <row r="435" spans="1:3" x14ac:dyDescent="0.25">
      <c r="A435" s="4">
        <v>2020</v>
      </c>
      <c r="B435" s="66">
        <v>0.6394076701471253</v>
      </c>
      <c r="C435" s="66">
        <v>1.1907833819499545</v>
      </c>
    </row>
    <row r="436" spans="1:3" x14ac:dyDescent="0.25">
      <c r="A436" s="4">
        <v>2021</v>
      </c>
      <c r="B436" s="66">
        <v>0.60168183906900363</v>
      </c>
      <c r="C436" s="66">
        <v>1.4223310413303856</v>
      </c>
    </row>
    <row r="437" spans="1:3" x14ac:dyDescent="0.25">
      <c r="A437" s="4">
        <v>2022</v>
      </c>
      <c r="B437" s="66">
        <v>0.48776672527435816</v>
      </c>
      <c r="C437" s="66">
        <v>0.84685565547778463</v>
      </c>
    </row>
    <row r="438" spans="1:3" x14ac:dyDescent="0.25">
      <c r="A438" s="4">
        <v>2023</v>
      </c>
      <c r="B438" s="66">
        <v>-0.15680019269452006</v>
      </c>
      <c r="C438" s="66">
        <v>0.82022622683117663</v>
      </c>
    </row>
    <row r="439" spans="1:3" x14ac:dyDescent="0.25">
      <c r="A439" s="4" t="s">
        <v>186</v>
      </c>
      <c r="B439" s="73">
        <v>3.2607229820204142</v>
      </c>
      <c r="C439" s="73">
        <v>9.1328683070481844</v>
      </c>
    </row>
    <row r="444" spans="1:3" x14ac:dyDescent="0.25">
      <c r="A444" s="8" t="s">
        <v>17</v>
      </c>
      <c r="B444" t="s" vm="1">
        <v>184</v>
      </c>
    </row>
    <row r="446" spans="1:3" x14ac:dyDescent="0.25">
      <c r="A446" s="8" t="s">
        <v>19</v>
      </c>
      <c r="B446" t="s">
        <v>193</v>
      </c>
      <c r="C446" t="s">
        <v>207</v>
      </c>
    </row>
    <row r="447" spans="1:3" x14ac:dyDescent="0.25">
      <c r="A447" s="4">
        <v>2017</v>
      </c>
      <c r="B447" s="66">
        <v>0.52097615886865489</v>
      </c>
      <c r="C447" s="66">
        <v>1.0362477280411433</v>
      </c>
    </row>
    <row r="448" spans="1:3" x14ac:dyDescent="0.25">
      <c r="A448" s="4">
        <v>2018</v>
      </c>
      <c r="B448" s="66">
        <v>0.51206096162112913</v>
      </c>
      <c r="C448" s="66">
        <v>1.1470667702240802</v>
      </c>
    </row>
    <row r="449" spans="1:3" x14ac:dyDescent="0.25">
      <c r="A449" s="4">
        <v>2019</v>
      </c>
      <c r="B449" s="66">
        <v>0.54674223262467148</v>
      </c>
      <c r="C449" s="66">
        <v>1.297562565968376</v>
      </c>
    </row>
    <row r="450" spans="1:3" x14ac:dyDescent="0.25">
      <c r="A450" s="4">
        <v>2020</v>
      </c>
      <c r="B450" s="66">
        <v>0.80216066361147842</v>
      </c>
      <c r="C450" s="66">
        <v>1.1887208045881599</v>
      </c>
    </row>
    <row r="451" spans="1:3" x14ac:dyDescent="0.25">
      <c r="A451" s="4">
        <v>2021</v>
      </c>
      <c r="B451" s="66">
        <v>0.64276914889556136</v>
      </c>
      <c r="C451" s="66">
        <v>1.3928175710280821</v>
      </c>
    </row>
    <row r="452" spans="1:3" x14ac:dyDescent="0.25">
      <c r="A452" s="4">
        <v>2022</v>
      </c>
      <c r="B452" s="66">
        <v>0.55111089609710895</v>
      </c>
      <c r="C452" s="66">
        <v>0.84816792877303437</v>
      </c>
    </row>
    <row r="453" spans="1:3" x14ac:dyDescent="0.25">
      <c r="A453" s="4">
        <v>2023</v>
      </c>
      <c r="B453" s="66">
        <v>-0.10442409675619799</v>
      </c>
      <c r="C453" s="66">
        <v>0.79058877578101117</v>
      </c>
    </row>
    <row r="454" spans="1:3" x14ac:dyDescent="0.25">
      <c r="A454" s="4" t="s">
        <v>186</v>
      </c>
      <c r="B454" s="73">
        <v>3.4713959649624062</v>
      </c>
      <c r="C454" s="73">
        <v>7.7011721444038868</v>
      </c>
    </row>
  </sheetData>
  <pageMargins left="0.7" right="0.7" top="0.75" bottom="0.75" header="0.3" footer="0.3"/>
  <drawing r:id="rId30"/>
  <extLst>
    <ext xmlns:x14="http://schemas.microsoft.com/office/spreadsheetml/2009/9/main" uri="{A8765BA9-456A-4dab-B4F3-ACF838C121DE}">
      <x14:slicerList>
        <x14:slicer r:id="rId31"/>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97F3-3EEC-48E6-AD06-2397B81BF302}">
  <dimension ref="A1:BQ30"/>
  <sheetViews>
    <sheetView workbookViewId="0">
      <selection activeCell="J3" sqref="J3"/>
    </sheetView>
  </sheetViews>
  <sheetFormatPr defaultRowHeight="15" x14ac:dyDescent="0.25"/>
  <cols>
    <col min="1" max="1" width="21.7109375" style="4" bestFit="1" customWidth="1"/>
    <col min="2" max="2" width="10.28515625" style="64" bestFit="1" customWidth="1"/>
    <col min="3" max="3" width="14" style="64" bestFit="1" customWidth="1"/>
    <col min="4" max="4" width="28" style="64" bestFit="1" customWidth="1"/>
    <col min="5" max="5" width="19.7109375" style="64" bestFit="1" customWidth="1"/>
    <col min="6" max="6" width="33.85546875" style="64" bestFit="1" customWidth="1"/>
    <col min="7" max="7" width="17.42578125" style="64" bestFit="1" customWidth="1"/>
    <col min="8" max="8" width="31.28515625" style="64" bestFit="1" customWidth="1"/>
    <col min="9" max="9" width="24" style="64" bestFit="1" customWidth="1"/>
    <col min="10" max="10" width="33.28515625" style="64" bestFit="1" customWidth="1"/>
    <col min="11" max="11" width="23.28515625" style="64" bestFit="1" customWidth="1"/>
    <col min="12" max="12" width="33" style="64" bestFit="1" customWidth="1"/>
    <col min="13" max="13" width="35.7109375" style="64" bestFit="1" customWidth="1"/>
    <col min="14" max="14" width="48.5703125" style="64" bestFit="1" customWidth="1"/>
    <col min="15" max="15" width="29.42578125" style="64" bestFit="1" customWidth="1"/>
    <col min="16" max="16" width="32.28515625" style="64" bestFit="1" customWidth="1"/>
    <col min="17" max="17" width="27.5703125" style="64" bestFit="1" customWidth="1"/>
    <col min="18" max="18" width="28.85546875" style="64" bestFit="1" customWidth="1"/>
    <col min="19" max="19" width="30.140625" style="64" bestFit="1" customWidth="1"/>
    <col min="20" max="20" width="32.140625" style="64" bestFit="1" customWidth="1"/>
    <col min="21" max="21" width="22.28515625" style="64" bestFit="1" customWidth="1"/>
    <col min="22" max="22" width="34.85546875" style="64" bestFit="1" customWidth="1"/>
    <col min="23" max="23" width="34" style="64" bestFit="1" customWidth="1"/>
    <col min="24" max="24" width="16.85546875" style="64" bestFit="1" customWidth="1"/>
    <col min="25" max="25" width="15.85546875" style="64" bestFit="1" customWidth="1"/>
    <col min="26" max="26" width="19.5703125" style="64" bestFit="1" customWidth="1"/>
    <col min="27" max="27" width="11.85546875" style="64" bestFit="1" customWidth="1"/>
    <col min="28" max="28" width="12.28515625" style="64" bestFit="1" customWidth="1"/>
    <col min="29" max="30" width="11.85546875" style="64" bestFit="1" customWidth="1"/>
    <col min="31" max="32" width="12.42578125" style="64" bestFit="1" customWidth="1"/>
    <col min="33" max="33" width="12.85546875" style="64" bestFit="1" customWidth="1"/>
    <col min="34" max="34" width="17.42578125" style="64" bestFit="1" customWidth="1"/>
    <col min="35" max="35" width="15.140625" style="64" bestFit="1" customWidth="1"/>
    <col min="36" max="36" width="12.28515625" bestFit="1" customWidth="1"/>
    <col min="37" max="37" width="15.42578125" bestFit="1" customWidth="1"/>
    <col min="38" max="40" width="15" bestFit="1" customWidth="1"/>
    <col min="41" max="41" width="17.140625" bestFit="1" customWidth="1"/>
    <col min="42" max="42" width="14.42578125" bestFit="1" customWidth="1"/>
    <col min="43" max="43" width="12.7109375" bestFit="1" customWidth="1"/>
    <col min="44" max="44" width="12.28515625" bestFit="1" customWidth="1"/>
    <col min="45" max="45" width="12.42578125" bestFit="1" customWidth="1"/>
    <col min="46" max="46" width="10.28515625" bestFit="1" customWidth="1"/>
    <col min="47" max="47" width="10.7109375" bestFit="1" customWidth="1"/>
    <col min="48" max="52" width="10.7109375" customWidth="1"/>
    <col min="53" max="53" width="13.85546875" bestFit="1" customWidth="1"/>
    <col min="54" max="54" width="15.140625" bestFit="1" customWidth="1"/>
    <col min="55" max="55" width="12.28515625" bestFit="1" customWidth="1"/>
    <col min="56" max="61" width="12.28515625" customWidth="1"/>
    <col min="62" max="62" width="12.28515625" bestFit="1" customWidth="1"/>
    <col min="63" max="63" width="14.28515625" bestFit="1" customWidth="1"/>
    <col min="64" max="64" width="14.42578125" bestFit="1" customWidth="1"/>
    <col min="65" max="65" width="17.140625" bestFit="1" customWidth="1"/>
    <col min="66" max="66" width="16.7109375" bestFit="1" customWidth="1"/>
    <col min="70" max="71" width="2.42578125" bestFit="1" customWidth="1"/>
    <col min="72" max="72" width="8.42578125" bestFit="1" customWidth="1"/>
    <col min="73" max="75" width="9.5703125" bestFit="1" customWidth="1"/>
    <col min="76" max="76" width="7.140625" bestFit="1" customWidth="1"/>
    <col min="77" max="77" width="4.85546875" bestFit="1" customWidth="1"/>
    <col min="78" max="78" width="9" bestFit="1" customWidth="1"/>
  </cols>
  <sheetData>
    <row r="1" spans="1:69" ht="57" x14ac:dyDescent="0.25">
      <c r="A1" s="10" t="s">
        <v>17</v>
      </c>
      <c r="B1" s="11" t="s">
        <v>115</v>
      </c>
      <c r="C1" s="12" t="s">
        <v>116</v>
      </c>
      <c r="D1" s="11" t="s">
        <v>117</v>
      </c>
      <c r="E1" s="11" t="s">
        <v>118</v>
      </c>
      <c r="F1" s="11" t="s">
        <v>119</v>
      </c>
      <c r="G1" s="11" t="s">
        <v>120</v>
      </c>
      <c r="H1" s="11" t="s">
        <v>121</v>
      </c>
      <c r="I1" s="11" t="s">
        <v>122</v>
      </c>
      <c r="J1" s="11" t="s">
        <v>123</v>
      </c>
      <c r="K1" s="11" t="s">
        <v>124</v>
      </c>
      <c r="L1" s="11" t="s">
        <v>125</v>
      </c>
      <c r="M1" s="11" t="s">
        <v>126</v>
      </c>
      <c r="N1" s="11" t="s">
        <v>127</v>
      </c>
      <c r="O1" s="11" t="s">
        <v>128</v>
      </c>
      <c r="P1" s="11" t="s">
        <v>129</v>
      </c>
      <c r="Q1" s="11" t="s">
        <v>130</v>
      </c>
      <c r="R1" s="11" t="s">
        <v>131</v>
      </c>
      <c r="S1" s="11" t="s">
        <v>132</v>
      </c>
      <c r="T1" s="11" t="s">
        <v>133</v>
      </c>
      <c r="U1" s="11" t="s">
        <v>134</v>
      </c>
      <c r="V1" s="11" t="s">
        <v>135</v>
      </c>
      <c r="W1" s="11" t="s">
        <v>136</v>
      </c>
      <c r="X1" s="11" t="s">
        <v>137</v>
      </c>
      <c r="Y1" s="11" t="s">
        <v>138</v>
      </c>
      <c r="Z1" s="11" t="s">
        <v>139</v>
      </c>
      <c r="AA1" s="11" t="s">
        <v>140</v>
      </c>
      <c r="AB1" s="11" t="s">
        <v>90</v>
      </c>
      <c r="AC1" s="11" t="s">
        <v>141</v>
      </c>
      <c r="AD1" s="11" t="s">
        <v>142</v>
      </c>
      <c r="AE1" s="11" t="s">
        <v>143</v>
      </c>
      <c r="AF1" s="11" t="s">
        <v>144</v>
      </c>
      <c r="AG1" s="11" t="s">
        <v>87</v>
      </c>
      <c r="AH1" s="11" t="s">
        <v>145</v>
      </c>
      <c r="AI1" s="11" t="s">
        <v>146</v>
      </c>
      <c r="AJ1" s="13" t="s">
        <v>147</v>
      </c>
      <c r="AK1" s="13" t="s">
        <v>148</v>
      </c>
      <c r="AL1" s="13" t="s">
        <v>149</v>
      </c>
      <c r="AM1" s="13" t="s">
        <v>150</v>
      </c>
      <c r="AN1" s="13" t="s">
        <v>93</v>
      </c>
      <c r="AO1" s="13" t="s">
        <v>151</v>
      </c>
      <c r="AP1" s="13" t="s">
        <v>152</v>
      </c>
      <c r="AQ1" s="13" t="s">
        <v>91</v>
      </c>
      <c r="AR1" s="13" t="s">
        <v>92</v>
      </c>
      <c r="AS1" s="13" t="s">
        <v>153</v>
      </c>
      <c r="AT1" s="13" t="s">
        <v>154</v>
      </c>
      <c r="AU1" s="13" t="s">
        <v>155</v>
      </c>
      <c r="AV1" s="13" t="s">
        <v>156</v>
      </c>
      <c r="AW1" s="13" t="s">
        <v>157</v>
      </c>
      <c r="AX1" s="13" t="s">
        <v>158</v>
      </c>
      <c r="AY1" s="13" t="s">
        <v>159</v>
      </c>
      <c r="AZ1" s="13" t="s">
        <v>160</v>
      </c>
      <c r="BA1" s="13" t="s">
        <v>161</v>
      </c>
      <c r="BB1" s="13" t="s">
        <v>162</v>
      </c>
      <c r="BC1" s="13" t="s">
        <v>163</v>
      </c>
      <c r="BD1" s="13" t="s">
        <v>164</v>
      </c>
      <c r="BE1" s="13" t="s">
        <v>94</v>
      </c>
      <c r="BF1" s="13" t="s">
        <v>165</v>
      </c>
      <c r="BG1" s="13" t="s">
        <v>166</v>
      </c>
      <c r="BH1" s="13" t="s">
        <v>167</v>
      </c>
      <c r="BI1" s="13" t="s">
        <v>168</v>
      </c>
      <c r="BJ1" s="13" t="s">
        <v>169</v>
      </c>
      <c r="BK1" s="13" t="s">
        <v>170</v>
      </c>
      <c r="BL1" s="13" t="s">
        <v>171</v>
      </c>
      <c r="BM1" s="13" t="s">
        <v>172</v>
      </c>
      <c r="BN1" s="13" t="s">
        <v>173</v>
      </c>
      <c r="BO1" s="14" t="s">
        <v>174</v>
      </c>
      <c r="BP1" s="15" t="s">
        <v>175</v>
      </c>
      <c r="BQ1" s="16" t="s">
        <v>176</v>
      </c>
    </row>
    <row r="2" spans="1:69" ht="15.75" x14ac:dyDescent="0.25">
      <c r="A2" s="17" t="s">
        <v>177</v>
      </c>
      <c r="B2" s="18">
        <v>2017</v>
      </c>
      <c r="C2" s="19">
        <v>4060</v>
      </c>
      <c r="D2" s="20"/>
      <c r="E2" s="19">
        <v>7718</v>
      </c>
      <c r="F2" s="20"/>
      <c r="G2" s="19">
        <v>4845</v>
      </c>
      <c r="H2" s="20"/>
      <c r="I2" s="19">
        <v>3658</v>
      </c>
      <c r="J2" s="21"/>
      <c r="K2" s="19">
        <v>5199</v>
      </c>
      <c r="L2" s="20"/>
      <c r="M2" s="22">
        <f>G2/K2</f>
        <v>0.93190998268897862</v>
      </c>
      <c r="N2" s="20"/>
      <c r="O2" s="23">
        <f>K2/E2</f>
        <v>0.67362010883648615</v>
      </c>
      <c r="P2" s="24">
        <f>1-O2</f>
        <v>0.32637989116351385</v>
      </c>
      <c r="Q2" s="19">
        <v>2415</v>
      </c>
      <c r="R2" s="23">
        <f t="shared" ref="R2:R29" si="0">Q2/I2</f>
        <v>0.66019682886823405</v>
      </c>
      <c r="S2" s="19">
        <f>I2-Q2</f>
        <v>1243</v>
      </c>
      <c r="T2" s="24">
        <f t="shared" ref="T2:T29" si="1">1-R2</f>
        <v>0.33980317113176595</v>
      </c>
      <c r="U2" s="23">
        <f>Table1[[#This Row],[Current Assets]]/Table1[[#This Row],[Current Liabilities]]</f>
        <v>2.1527950310559008</v>
      </c>
      <c r="V2" s="25">
        <v>2.61</v>
      </c>
      <c r="W2" s="25">
        <v>2.7808043913823002</v>
      </c>
      <c r="X2" s="23">
        <v>2.1527950310559008</v>
      </c>
      <c r="Y2" s="23">
        <v>1.8766045548654244</v>
      </c>
      <c r="Z2" s="23">
        <v>4.2662912308930006</v>
      </c>
      <c r="AA2" s="23">
        <f>Table1[[#This Row],[Total Liabilities]]/Table1[[#This Row],[Equity]]</f>
        <v>0.90098522167487682</v>
      </c>
      <c r="AB2" s="23">
        <f>Table1[[#This Row],[Total Liabilities]]/Table1[[#This Row],[Total Assets]]</f>
        <v>0.4739569836745271</v>
      </c>
      <c r="AC2" s="23">
        <f>Table1[[#This Row],[Equity]]/Table1[[#This Row],[Total Assets]]</f>
        <v>0.5260430163254729</v>
      </c>
      <c r="AD2" s="26">
        <v>0</v>
      </c>
      <c r="AE2" s="26">
        <v>27.045407636738904</v>
      </c>
      <c r="AF2" s="26">
        <v>24.464560862865945</v>
      </c>
      <c r="AG2" s="26">
        <v>2.5808467738729597</v>
      </c>
      <c r="AH2" s="19">
        <v>0</v>
      </c>
      <c r="AI2" s="26">
        <v>-2.5808467738729597</v>
      </c>
      <c r="AJ2" s="27">
        <v>1224</v>
      </c>
      <c r="AK2" s="27">
        <v>967</v>
      </c>
      <c r="AL2" s="28">
        <v>0.2679050567595459</v>
      </c>
      <c r="AM2" s="28">
        <v>0.47822497420020638</v>
      </c>
      <c r="AN2" s="28">
        <v>0.25263157894736843</v>
      </c>
      <c r="AO2" s="29">
        <v>-27.2</v>
      </c>
      <c r="AP2" s="27" t="s">
        <v>101</v>
      </c>
      <c r="AQ2" s="30">
        <v>0.12529152630215082</v>
      </c>
      <c r="AR2" s="30">
        <v>0.23817733990147782</v>
      </c>
      <c r="AS2" s="30">
        <v>0.19958720330237359</v>
      </c>
      <c r="AT2" s="31">
        <v>0.6277533039647577</v>
      </c>
      <c r="AU2" s="31">
        <v>1.9009852216748768</v>
      </c>
      <c r="AV2" s="31">
        <v>72</v>
      </c>
      <c r="AW2" s="31">
        <v>1578</v>
      </c>
      <c r="AX2" s="31">
        <v>-759</v>
      </c>
      <c r="AY2" s="31">
        <v>-729</v>
      </c>
      <c r="AZ2" s="32">
        <v>9.3288416688261204E-3</v>
      </c>
      <c r="BA2" s="32">
        <v>1.7733990147783252E-2</v>
      </c>
      <c r="BB2" s="32">
        <v>1.4860681114551083E-2</v>
      </c>
      <c r="BC2" s="32">
        <v>0.20445711324177249</v>
      </c>
      <c r="BD2" s="32">
        <v>0.38866995073891625</v>
      </c>
      <c r="BE2" s="32">
        <v>0.32569659442724458</v>
      </c>
      <c r="BF2" s="33">
        <v>2.1762205053873478</v>
      </c>
      <c r="BG2" s="33">
        <v>18.023525257824993</v>
      </c>
      <c r="BH2" s="33">
        <v>0.30402473921831036</v>
      </c>
      <c r="BI2" s="33">
        <v>4.6284996319380998</v>
      </c>
      <c r="BJ2" s="27">
        <v>3547</v>
      </c>
      <c r="BK2" s="27">
        <v>8800</v>
      </c>
      <c r="BL2" s="27">
        <f>(Table1[[#This Row],[Revenues]]/Table1[[#This Row],[No Emp]])*100</f>
        <v>55.05681818181818</v>
      </c>
      <c r="BM2" s="27">
        <v>1112</v>
      </c>
      <c r="BN2" s="27">
        <f>(Table1[[#This Row],[SGA]]/Table1[[#This Row],[No Emp]])*100</f>
        <v>12.636363636363637</v>
      </c>
      <c r="BO2" s="29">
        <f>Table1[[#This Row],[SGA]]/Table1[[#This Row],[Value Added]]</f>
        <v>0.31350436989004793</v>
      </c>
      <c r="BP2" s="27"/>
      <c r="BQ2" s="29"/>
    </row>
    <row r="3" spans="1:69" ht="15.75" x14ac:dyDescent="0.25">
      <c r="A3" s="17" t="s">
        <v>177</v>
      </c>
      <c r="B3" s="34">
        <v>2018</v>
      </c>
      <c r="C3" s="35">
        <v>4595</v>
      </c>
      <c r="D3" s="36">
        <v>0.13177339901477833</v>
      </c>
      <c r="E3" s="35">
        <v>8584</v>
      </c>
      <c r="F3" s="36">
        <v>0.11220523451671417</v>
      </c>
      <c r="G3" s="35">
        <v>5150</v>
      </c>
      <c r="H3" s="36">
        <v>6.2951496388028896E-2</v>
      </c>
      <c r="I3" s="35">
        <v>3989</v>
      </c>
      <c r="J3" s="37">
        <f>(I3-I2)/I2</f>
        <v>9.0486604702022966E-2</v>
      </c>
      <c r="K3" s="35">
        <v>6004</v>
      </c>
      <c r="L3" s="36">
        <v>0.15483746874398924</v>
      </c>
      <c r="M3" s="38">
        <f t="shared" ref="M3:M29" si="2">G3/K3</f>
        <v>0.85776149233844101</v>
      </c>
      <c r="N3" s="36">
        <f>(M3-M2)/M2</f>
        <v>-7.9566150945809086E-2</v>
      </c>
      <c r="O3" s="39">
        <f t="shared" ref="O3:O29" si="3">K3/E3</f>
        <v>0.69944082013047526</v>
      </c>
      <c r="P3" s="40">
        <f t="shared" ref="P3:P29" si="4">1-O3</f>
        <v>0.30055917986952474</v>
      </c>
      <c r="Q3" s="35">
        <v>2491</v>
      </c>
      <c r="R3" s="39">
        <f t="shared" si="0"/>
        <v>0.62446728503384308</v>
      </c>
      <c r="S3" s="35">
        <f t="shared" ref="S3:S29" si="5">I3-Q3</f>
        <v>1498</v>
      </c>
      <c r="T3" s="40">
        <f t="shared" si="1"/>
        <v>0.37553271496615692</v>
      </c>
      <c r="U3" s="23">
        <f>Table1[[#This Row],[Current Assets]]/Table1[[#This Row],[Current Liabilities]]</f>
        <v>2.4102769971898836</v>
      </c>
      <c r="V3" s="41">
        <v>1.96</v>
      </c>
      <c r="W3" s="41">
        <v>2.4526164439640969</v>
      </c>
      <c r="X3" s="39">
        <v>2.4102769971898836</v>
      </c>
      <c r="Y3" s="39">
        <v>2.1401043757527098</v>
      </c>
      <c r="Z3" s="39">
        <v>4.067423230974633</v>
      </c>
      <c r="AA3" s="23">
        <f>Table1[[#This Row],[Total Liabilities]]/Table1[[#This Row],[Equity]]</f>
        <v>0.86811751904243739</v>
      </c>
      <c r="AB3" s="23">
        <f>Table1[[#This Row],[Total Liabilities]]/Table1[[#This Row],[Total Assets]]</f>
        <v>0.46470177073625352</v>
      </c>
      <c r="AC3" s="23">
        <f>Table1[[#This Row],[Equity]]/Table1[[#This Row],[Total Assets]]</f>
        <v>0.53529822926374648</v>
      </c>
      <c r="AD3" s="42">
        <v>0</v>
      </c>
      <c r="AE3" s="42">
        <v>27.28640776699029</v>
      </c>
      <c r="AF3" s="42">
        <v>20.007830853563039</v>
      </c>
      <c r="AG3" s="42">
        <v>7.2785769134272513</v>
      </c>
      <c r="AH3" s="35">
        <v>0</v>
      </c>
      <c r="AI3" s="42">
        <v>-7.2785769134272513</v>
      </c>
      <c r="AJ3" s="43">
        <v>1434</v>
      </c>
      <c r="AK3" s="43">
        <v>1043</v>
      </c>
      <c r="AL3" s="44">
        <v>0.24796116504854368</v>
      </c>
      <c r="AM3" s="44">
        <v>0.47184466019417476</v>
      </c>
      <c r="AN3" s="44">
        <v>0.27844660194174758</v>
      </c>
      <c r="AO3" s="45">
        <v>-31.866666666666667</v>
      </c>
      <c r="AP3" s="43" t="s">
        <v>101</v>
      </c>
      <c r="AQ3" s="46">
        <v>0.12150512581547064</v>
      </c>
      <c r="AR3" s="46">
        <v>0.22698585418933623</v>
      </c>
      <c r="AS3" s="46">
        <v>0.20252427184466018</v>
      </c>
      <c r="AT3" s="47">
        <v>0.59995340167753963</v>
      </c>
      <c r="AU3" s="47">
        <v>1.8681175190424375</v>
      </c>
      <c r="AV3" s="47">
        <v>1693</v>
      </c>
      <c r="AW3" s="47">
        <v>1692</v>
      </c>
      <c r="AX3" s="47">
        <v>622</v>
      </c>
      <c r="AY3" s="47">
        <v>-643</v>
      </c>
      <c r="AZ3" s="48">
        <v>0.19722739981360671</v>
      </c>
      <c r="BA3" s="48">
        <v>0.36844396082698583</v>
      </c>
      <c r="BB3" s="48">
        <v>0.32873786407766992</v>
      </c>
      <c r="BC3" s="48">
        <v>0.19711090400745573</v>
      </c>
      <c r="BD3" s="48">
        <v>0.36822633297062024</v>
      </c>
      <c r="BE3" s="48">
        <v>0.32854368932038835</v>
      </c>
      <c r="BF3" s="33">
        <v>2.2958363364174592</v>
      </c>
      <c r="BG3" s="33">
        <v>21.379245995113607</v>
      </c>
      <c r="BH3" s="33">
        <v>0.3177837011514531</v>
      </c>
      <c r="BI3" s="33">
        <v>5.6916878124259185</v>
      </c>
      <c r="BJ3" s="43">
        <v>3873</v>
      </c>
      <c r="BK3" s="43">
        <v>9300</v>
      </c>
      <c r="BL3" s="27">
        <f>(Table1[[#This Row],[Revenues]]/Table1[[#This Row],[No Emp]])*100</f>
        <v>55.376344086021504</v>
      </c>
      <c r="BM3" s="43">
        <v>1110</v>
      </c>
      <c r="BN3" s="27">
        <f>(Table1[[#This Row],[SGA]]/Table1[[#This Row],[No Emp]])*100</f>
        <v>11.935483870967742</v>
      </c>
      <c r="BO3" s="29">
        <f>Table1[[#This Row],[SGA]]/Table1[[#This Row],[Value Added]]</f>
        <v>0.28659953524399689</v>
      </c>
      <c r="BP3" s="46">
        <f>(Table1[[#This Row],[Emp Prod]]-BL2)/BL2</f>
        <v>5.8035664746940224E-3</v>
      </c>
      <c r="BQ3" s="46">
        <f>(Table1[[#This Row],[AvgAnSal]]-BN2)/BN2</f>
        <v>-5.5465305175214689E-2</v>
      </c>
    </row>
    <row r="4" spans="1:69" ht="15.75" x14ac:dyDescent="0.25">
      <c r="A4" s="17" t="s">
        <v>177</v>
      </c>
      <c r="B4" s="18">
        <v>2019</v>
      </c>
      <c r="C4" s="19">
        <v>5331</v>
      </c>
      <c r="D4" s="20">
        <v>0.16017410228509249</v>
      </c>
      <c r="E4" s="19">
        <v>8957</v>
      </c>
      <c r="F4" s="20">
        <v>4.3452935694315006E-2</v>
      </c>
      <c r="G4" s="19">
        <v>4950</v>
      </c>
      <c r="H4" s="20">
        <v>-3.8834951456310676E-2</v>
      </c>
      <c r="I4" s="19">
        <v>3626</v>
      </c>
      <c r="J4" s="21">
        <f t="shared" ref="J4:J28" si="6">(I4-I3)/I3</f>
        <v>-9.1000250689395837E-2</v>
      </c>
      <c r="K4" s="19">
        <v>6381</v>
      </c>
      <c r="L4" s="20">
        <v>6.2791472351765493E-2</v>
      </c>
      <c r="M4" s="22">
        <f t="shared" si="2"/>
        <v>0.7757404795486601</v>
      </c>
      <c r="N4" s="20">
        <f t="shared" ref="N4:N8" si="7">(M4-M3)/M3</f>
        <v>-9.5622167143659148E-2</v>
      </c>
      <c r="O4" s="23">
        <f t="shared" si="3"/>
        <v>0.71240370659819141</v>
      </c>
      <c r="P4" s="24">
        <f t="shared" si="4"/>
        <v>0.28759629340180859</v>
      </c>
      <c r="Q4" s="19">
        <v>2265</v>
      </c>
      <c r="R4" s="23">
        <f t="shared" si="0"/>
        <v>0.62465526751241041</v>
      </c>
      <c r="S4" s="19">
        <f t="shared" si="5"/>
        <v>1361</v>
      </c>
      <c r="T4" s="24">
        <f t="shared" si="1"/>
        <v>0.37534473248758959</v>
      </c>
      <c r="U4" s="23">
        <f>Table1[[#This Row],[Current Assets]]/Table1[[#This Row],[Current Liabilities]]</f>
        <v>2.8172185430463577</v>
      </c>
      <c r="V4" s="25">
        <v>2.23</v>
      </c>
      <c r="W4" s="25">
        <v>2.7383982693603612</v>
      </c>
      <c r="X4" s="23">
        <v>2.8172185430463577</v>
      </c>
      <c r="Y4" s="23">
        <v>2.4039735099337749</v>
      </c>
      <c r="Z4" s="23">
        <v>4.9169728141072744</v>
      </c>
      <c r="AA4" s="23">
        <f>Table1[[#This Row],[Total Liabilities]]/Table1[[#This Row],[Equity]]</f>
        <v>0.68017257550178201</v>
      </c>
      <c r="AB4" s="23">
        <f>Table1[[#This Row],[Total Liabilities]]/Table1[[#This Row],[Total Assets]]</f>
        <v>0.40482304342971975</v>
      </c>
      <c r="AC4" s="23">
        <f>Table1[[#This Row],[Equity]]/Table1[[#This Row],[Total Assets]]</f>
        <v>0.59517695657028025</v>
      </c>
      <c r="AD4" s="26">
        <v>0</v>
      </c>
      <c r="AE4" s="26">
        <v>45.938383838383842</v>
      </c>
      <c r="AF4" s="26">
        <v>16.841906202723148</v>
      </c>
      <c r="AG4" s="26">
        <v>29.096477635660694</v>
      </c>
      <c r="AH4" s="19">
        <v>0</v>
      </c>
      <c r="AI4" s="26">
        <v>-29.096477635660694</v>
      </c>
      <c r="AJ4" s="49">
        <v>996</v>
      </c>
      <c r="AK4" s="49">
        <v>1019</v>
      </c>
      <c r="AL4" s="50">
        <v>0.26707070707070707</v>
      </c>
      <c r="AM4" s="50">
        <v>0.52424242424242429</v>
      </c>
      <c r="AN4" s="50">
        <v>0.2012121212121212</v>
      </c>
      <c r="AO4" s="51">
        <v>-22.133333333333333</v>
      </c>
      <c r="AP4" s="49" t="s">
        <v>101</v>
      </c>
      <c r="AQ4" s="52">
        <v>0.11376576978899185</v>
      </c>
      <c r="AR4" s="52">
        <v>0.19114612643031326</v>
      </c>
      <c r="AS4" s="52">
        <v>0.20585858585858585</v>
      </c>
      <c r="AT4" s="53">
        <v>0.55264039298872392</v>
      </c>
      <c r="AU4" s="53">
        <v>1.680172575501782</v>
      </c>
      <c r="AV4" s="53">
        <v>450</v>
      </c>
      <c r="AW4" s="53">
        <v>1547</v>
      </c>
      <c r="AX4" s="53">
        <v>169</v>
      </c>
      <c r="AY4" s="53">
        <v>-1253</v>
      </c>
      <c r="AZ4" s="54">
        <v>5.0240035726247627E-2</v>
      </c>
      <c r="BA4" s="54">
        <v>8.4411930219471021E-2</v>
      </c>
      <c r="BB4" s="54">
        <v>9.0909090909090912E-2</v>
      </c>
      <c r="BC4" s="54">
        <v>0.17271407837445574</v>
      </c>
      <c r="BD4" s="54">
        <v>0.29018945788782591</v>
      </c>
      <c r="BE4" s="54">
        <v>0.31252525252525254</v>
      </c>
      <c r="BF4" s="33">
        <v>2.3506677506387232</v>
      </c>
      <c r="BG4" s="33">
        <v>22.394008038724088</v>
      </c>
      <c r="BH4" s="33">
        <v>0.29206830742168555</v>
      </c>
      <c r="BI4" s="33">
        <v>5.2233426507883349</v>
      </c>
      <c r="BJ4" s="49">
        <v>3628</v>
      </c>
      <c r="BK4" s="49">
        <v>9700</v>
      </c>
      <c r="BL4" s="27">
        <f>(Table1[[#This Row],[Revenues]]/Table1[[#This Row],[No Emp]])*100</f>
        <v>51.030927835051543</v>
      </c>
      <c r="BM4" s="49">
        <v>1162</v>
      </c>
      <c r="BN4" s="27">
        <f>(Table1[[#This Row],[SGA]]/Table1[[#This Row],[No Emp]])*100</f>
        <v>11.979381443298969</v>
      </c>
      <c r="BO4" s="29">
        <f>Table1[[#This Row],[SGA]]/Table1[[#This Row],[Value Added]]</f>
        <v>0.3202866593164278</v>
      </c>
      <c r="BP4" s="46">
        <f>(Table1[[#This Row],[Emp Prod]]-BL3)/BL3</f>
        <v>-7.8470623561205127E-2</v>
      </c>
      <c r="BQ4" s="46">
        <f>(Table1[[#This Row],[AvgAnSal]]-BN3)/BN3</f>
        <v>3.6779047088325452E-3</v>
      </c>
    </row>
    <row r="5" spans="1:69" ht="15.75" x14ac:dyDescent="0.25">
      <c r="A5" s="17" t="s">
        <v>177</v>
      </c>
      <c r="B5" s="34">
        <v>2020</v>
      </c>
      <c r="C5" s="35">
        <v>7461</v>
      </c>
      <c r="D5" s="36">
        <v>0.39954980303882948</v>
      </c>
      <c r="E5" s="35">
        <v>11112</v>
      </c>
      <c r="F5" s="36">
        <v>0.24059394886680807</v>
      </c>
      <c r="G5" s="35">
        <v>5537</v>
      </c>
      <c r="H5" s="36">
        <v>0.11858585858585859</v>
      </c>
      <c r="I5" s="35">
        <v>3651</v>
      </c>
      <c r="J5" s="37">
        <f t="shared" si="6"/>
        <v>6.8946497517926092E-3</v>
      </c>
      <c r="K5" s="35">
        <v>6517</v>
      </c>
      <c r="L5" s="36">
        <v>2.1313273781538945E-2</v>
      </c>
      <c r="M5" s="38">
        <f t="shared" si="2"/>
        <v>0.84962406015037595</v>
      </c>
      <c r="N5" s="36">
        <f t="shared" si="7"/>
        <v>9.5242652084757337E-2</v>
      </c>
      <c r="O5" s="39">
        <f t="shared" si="3"/>
        <v>0.5864830813534917</v>
      </c>
      <c r="P5" s="40">
        <f>1-O5</f>
        <v>0.4135169186465083</v>
      </c>
      <c r="Q5" s="35">
        <v>2664</v>
      </c>
      <c r="R5" s="39">
        <f t="shared" si="0"/>
        <v>0.7296631059983566</v>
      </c>
      <c r="S5" s="35">
        <f t="shared" si="5"/>
        <v>987</v>
      </c>
      <c r="T5" s="40">
        <f t="shared" si="1"/>
        <v>0.2703368940016434</v>
      </c>
      <c r="U5" s="23">
        <f>Table1[[#This Row],[Current Assets]]/Table1[[#This Row],[Current Liabilities]]</f>
        <v>2.4463213213213213</v>
      </c>
      <c r="V5" s="41">
        <v>2.31</v>
      </c>
      <c r="W5" s="41">
        <v>2.4624880539365228</v>
      </c>
      <c r="X5" s="39">
        <v>2.4463213213213213</v>
      </c>
      <c r="Y5" s="39">
        <v>2.1527777777777777</v>
      </c>
      <c r="Z5" s="39">
        <v>8.5592705167173246</v>
      </c>
      <c r="AA5" s="23">
        <f>Table1[[#This Row],[Total Liabilities]]/Table1[[#This Row],[Equity]]</f>
        <v>0.48934459187776436</v>
      </c>
      <c r="AB5" s="23">
        <f>Table1[[#This Row],[Total Liabilities]]/Table1[[#This Row],[Total Assets]]</f>
        <v>0.32856371490280778</v>
      </c>
      <c r="AC5" s="23">
        <f>Table1[[#This Row],[Equity]]/Table1[[#This Row],[Total Assets]]</f>
        <v>0.67143628509719222</v>
      </c>
      <c r="AD5" s="42">
        <v>0</v>
      </c>
      <c r="AE5" s="42">
        <v>30.389199927758714</v>
      </c>
      <c r="AF5" s="42">
        <v>23.728999269539809</v>
      </c>
      <c r="AG5" s="42">
        <v>6.6602006582189048</v>
      </c>
      <c r="AH5" s="35">
        <v>0</v>
      </c>
      <c r="AI5" s="42">
        <v>-6.6602006582189048</v>
      </c>
      <c r="AJ5" s="43">
        <v>1445</v>
      </c>
      <c r="AK5" s="43">
        <v>3039</v>
      </c>
      <c r="AL5" s="44">
        <v>0.24724580097525736</v>
      </c>
      <c r="AM5" s="44">
        <v>0.48690626693155137</v>
      </c>
      <c r="AN5" s="44">
        <v>0.26097164529528627</v>
      </c>
      <c r="AO5" s="45">
        <v>-32.840909090909093</v>
      </c>
      <c r="AP5" s="43" t="s">
        <v>101</v>
      </c>
      <c r="AQ5" s="46">
        <v>0.27348812095032399</v>
      </c>
      <c r="AR5" s="46">
        <v>0.40731805388017694</v>
      </c>
      <c r="AS5" s="46">
        <v>0.54885316958641861</v>
      </c>
      <c r="AT5" s="47">
        <v>0.49829013678905687</v>
      </c>
      <c r="AU5" s="47">
        <v>1.4893445918777644</v>
      </c>
      <c r="AV5" s="47">
        <v>-940</v>
      </c>
      <c r="AW5" s="47">
        <v>1797</v>
      </c>
      <c r="AX5" s="47">
        <v>-1357</v>
      </c>
      <c r="AY5" s="47">
        <v>-1358</v>
      </c>
      <c r="AZ5" s="48">
        <v>-8.4593232541396682E-2</v>
      </c>
      <c r="BA5" s="48">
        <v>-0.12598847339498725</v>
      </c>
      <c r="BB5" s="48">
        <v>-0.16976702185298898</v>
      </c>
      <c r="BC5" s="48">
        <v>0.16171706263498919</v>
      </c>
      <c r="BD5" s="48">
        <v>0.24085243264977885</v>
      </c>
      <c r="BE5" s="48">
        <v>0.32454397688278852</v>
      </c>
      <c r="BF5" s="33">
        <v>2.5805207208238459</v>
      </c>
      <c r="BG5" s="33">
        <v>22.510780055087146</v>
      </c>
      <c r="BH5" s="33">
        <v>0.31428182399397409</v>
      </c>
      <c r="BI5" s="33">
        <v>7.0880083210997089</v>
      </c>
      <c r="BJ5" s="43">
        <v>4168</v>
      </c>
      <c r="BK5" s="43">
        <v>9800</v>
      </c>
      <c r="BL5" s="27">
        <f>(Table1[[#This Row],[Revenues]]/Table1[[#This Row],[No Emp]])*100</f>
        <v>56.499999999999993</v>
      </c>
      <c r="BM5" s="43">
        <v>1137</v>
      </c>
      <c r="BN5" s="27">
        <f>(Table1[[#This Row],[SGA]]/Table1[[#This Row],[No Emp]])*100</f>
        <v>11.602040816326531</v>
      </c>
      <c r="BO5" s="29">
        <f>Table1[[#This Row],[SGA]]/Table1[[#This Row],[Value Added]]</f>
        <v>0.27279270633397312</v>
      </c>
      <c r="BP5" s="46">
        <f>(Table1[[#This Row],[Emp Prod]]-BL4)/BL4</f>
        <v>0.10717171717171711</v>
      </c>
      <c r="BQ5" s="46">
        <f>(Table1[[#This Row],[AvgAnSal]]-BN4)/BN4</f>
        <v>-3.1499174540728529E-2</v>
      </c>
    </row>
    <row r="6" spans="1:69" ht="15.75" x14ac:dyDescent="0.25">
      <c r="A6" s="17" t="s">
        <v>177</v>
      </c>
      <c r="B6" s="18">
        <v>2021</v>
      </c>
      <c r="C6" s="19">
        <v>7840</v>
      </c>
      <c r="D6" s="20">
        <v>5.0797480230532099E-2</v>
      </c>
      <c r="E6" s="19">
        <v>13288</v>
      </c>
      <c r="F6" s="20">
        <v>0.19582433405327573</v>
      </c>
      <c r="G6" s="19">
        <v>5629</v>
      </c>
      <c r="H6" s="20">
        <v>1.6615495755824453E-2</v>
      </c>
      <c r="I6" s="19">
        <v>5448</v>
      </c>
      <c r="J6" s="21">
        <f t="shared" si="6"/>
        <v>0.49219391947411667</v>
      </c>
      <c r="K6" s="19">
        <v>7213</v>
      </c>
      <c r="L6" s="20">
        <v>0.10679760626054934</v>
      </c>
      <c r="M6" s="22">
        <f t="shared" si="2"/>
        <v>0.7803965063080549</v>
      </c>
      <c r="N6" s="20">
        <f t="shared" si="7"/>
        <v>-8.148021823919202E-2</v>
      </c>
      <c r="O6" s="23">
        <f t="shared" si="3"/>
        <v>0.54282059000602045</v>
      </c>
      <c r="P6" s="24">
        <f t="shared" si="4"/>
        <v>0.45717940999397955</v>
      </c>
      <c r="Q6" s="19">
        <v>2964</v>
      </c>
      <c r="R6" s="23">
        <f t="shared" si="0"/>
        <v>0.54405286343612336</v>
      </c>
      <c r="S6" s="19">
        <f t="shared" si="5"/>
        <v>2484</v>
      </c>
      <c r="T6" s="24">
        <f t="shared" si="1"/>
        <v>0.45594713656387664</v>
      </c>
      <c r="U6" s="23">
        <f>Table1[[#This Row],[Current Assets]]/Table1[[#This Row],[Current Liabilities]]</f>
        <v>2.4335357624831309</v>
      </c>
      <c r="V6" s="25">
        <v>2.2400000000000002</v>
      </c>
      <c r="W6" s="25">
        <v>2.5056860834323973</v>
      </c>
      <c r="X6" s="23">
        <v>2.4335357624831309</v>
      </c>
      <c r="Y6" s="23">
        <v>2.1477732793522266</v>
      </c>
      <c r="Z6" s="23">
        <v>4.1561996779388082</v>
      </c>
      <c r="AA6" s="23">
        <f>Table1[[#This Row],[Total Liabilities]]/Table1[[#This Row],[Equity]]</f>
        <v>0.69489795918367347</v>
      </c>
      <c r="AB6" s="23">
        <f>Table1[[#This Row],[Total Liabilities]]/Table1[[#This Row],[Total Assets]]</f>
        <v>0.4099939795304034</v>
      </c>
      <c r="AC6" s="23">
        <f>Table1[[#This Row],[Equity]]/Table1[[#This Row],[Total Assets]]</f>
        <v>0.5900060204695966</v>
      </c>
      <c r="AD6" s="26">
        <v>0</v>
      </c>
      <c r="AE6" s="26">
        <v>33.783087582163795</v>
      </c>
      <c r="AF6" s="26">
        <v>23.453815261044173</v>
      </c>
      <c r="AG6" s="26">
        <v>10.329272321119621</v>
      </c>
      <c r="AH6" s="19">
        <v>0</v>
      </c>
      <c r="AI6" s="26">
        <v>-10.329272321119621</v>
      </c>
      <c r="AJ6" s="49">
        <v>1046</v>
      </c>
      <c r="AK6" s="49">
        <v>837</v>
      </c>
      <c r="AL6" s="50">
        <v>0.2654112631017943</v>
      </c>
      <c r="AM6" s="50">
        <v>0.5434357790015989</v>
      </c>
      <c r="AN6" s="50">
        <v>0.18582341446082787</v>
      </c>
      <c r="AO6" s="51">
        <v>-23.244444444444444</v>
      </c>
      <c r="AP6" s="49" t="s">
        <v>101</v>
      </c>
      <c r="AQ6" s="52">
        <v>6.2989163154726066E-2</v>
      </c>
      <c r="AR6" s="52">
        <v>0.10676020408163266</v>
      </c>
      <c r="AS6" s="52">
        <v>0.14869426185823414</v>
      </c>
      <c r="AT6" s="53">
        <v>0.42361529199277542</v>
      </c>
      <c r="AU6" s="53">
        <v>1.6948979591836735</v>
      </c>
      <c r="AV6" s="53">
        <v>1492</v>
      </c>
      <c r="AW6" s="53">
        <v>1934</v>
      </c>
      <c r="AX6" s="53">
        <v>-505</v>
      </c>
      <c r="AY6" s="53">
        <v>-15</v>
      </c>
      <c r="AZ6" s="54">
        <v>0.11228175797712221</v>
      </c>
      <c r="BA6" s="54">
        <v>0.1903061224489796</v>
      </c>
      <c r="BB6" s="54">
        <v>0.26505596020607569</v>
      </c>
      <c r="BC6" s="54">
        <v>0.14554485249849489</v>
      </c>
      <c r="BD6" s="54">
        <v>0.24668367346938774</v>
      </c>
      <c r="BE6" s="54">
        <v>0.34357790015988632</v>
      </c>
      <c r="BF6" s="33">
        <v>2.0037495066927997</v>
      </c>
      <c r="BG6" s="33">
        <v>18.457065661480883</v>
      </c>
      <c r="BH6" s="33">
        <v>0.27343509795284515</v>
      </c>
      <c r="BI6" s="33">
        <v>5.1849981936986893</v>
      </c>
      <c r="BJ6" s="49">
        <v>4135</v>
      </c>
      <c r="BK6" s="49">
        <v>11000</v>
      </c>
      <c r="BL6" s="27">
        <f>(Table1[[#This Row],[Revenues]]/Table1[[#This Row],[No Emp]])*100</f>
        <v>51.172727272727272</v>
      </c>
      <c r="BM6" s="49">
        <v>1281</v>
      </c>
      <c r="BN6" s="27">
        <f>(Table1[[#This Row],[SGA]]/Table1[[#This Row],[No Emp]])*100</f>
        <v>11.645454545454545</v>
      </c>
      <c r="BO6" s="29">
        <f>Table1[[#This Row],[SGA]]/Table1[[#This Row],[Value Added]]</f>
        <v>0.3097944377267231</v>
      </c>
      <c r="BP6" s="46">
        <f>(Table1[[#This Row],[Emp Prod]]-BL5)/BL5</f>
        <v>-9.4288012872083563E-2</v>
      </c>
      <c r="BQ6" s="46">
        <f>(Table1[[#This Row],[AvgAnSal]]-BN5)/BN5</f>
        <v>3.7419045334611987E-3</v>
      </c>
    </row>
    <row r="7" spans="1:69" ht="15.75" x14ac:dyDescent="0.25">
      <c r="A7" s="17" t="s">
        <v>177</v>
      </c>
      <c r="B7" s="34">
        <v>2022</v>
      </c>
      <c r="C7" s="35">
        <v>7625</v>
      </c>
      <c r="D7" s="36">
        <v>-2.7423469387755101E-2</v>
      </c>
      <c r="E7" s="35">
        <v>13800</v>
      </c>
      <c r="F7" s="36">
        <v>3.8531005418422637E-2</v>
      </c>
      <c r="G7" s="35">
        <v>6991</v>
      </c>
      <c r="H7" s="36">
        <v>0.24196127198436668</v>
      </c>
      <c r="I7" s="35">
        <v>6175</v>
      </c>
      <c r="J7" s="37">
        <f t="shared" si="6"/>
        <v>0.13344346549192365</v>
      </c>
      <c r="K7" s="35">
        <v>4151</v>
      </c>
      <c r="L7" s="36">
        <v>-0.42451129904339385</v>
      </c>
      <c r="M7" s="38">
        <f t="shared" si="2"/>
        <v>1.6841724885569742</v>
      </c>
      <c r="N7" s="36">
        <f t="shared" si="7"/>
        <v>1.1580984473194982</v>
      </c>
      <c r="O7" s="39">
        <f t="shared" si="3"/>
        <v>0.30079710144927535</v>
      </c>
      <c r="P7" s="40">
        <f t="shared" si="4"/>
        <v>0.69920289855072459</v>
      </c>
      <c r="Q7" s="35">
        <v>3513</v>
      </c>
      <c r="R7" s="39">
        <f t="shared" si="0"/>
        <v>0.56890688259109312</v>
      </c>
      <c r="S7" s="35">
        <f t="shared" si="5"/>
        <v>2662</v>
      </c>
      <c r="T7" s="40">
        <f t="shared" si="1"/>
        <v>0.43109311740890688</v>
      </c>
      <c r="U7" s="23">
        <f>Table1[[#This Row],[Current Assets]]/Table1[[#This Row],[Current Liabilities]]</f>
        <v>1.1816111585539426</v>
      </c>
      <c r="V7" s="41">
        <v>1.83</v>
      </c>
      <c r="W7" s="41">
        <v>2.343118990932938</v>
      </c>
      <c r="X7" s="39">
        <v>1.1816111585539426</v>
      </c>
      <c r="Y7" s="39">
        <v>0.87161969826359242</v>
      </c>
      <c r="Z7" s="39">
        <v>3.8643876784372653</v>
      </c>
      <c r="AA7" s="23">
        <f>Table1[[#This Row],[Total Liabilities]]/Table1[[#This Row],[Equity]]</f>
        <v>0.80983606557377052</v>
      </c>
      <c r="AB7" s="23">
        <f>Table1[[#This Row],[Total Liabilities]]/Table1[[#This Row],[Total Assets]]</f>
        <v>0.44746376811594202</v>
      </c>
      <c r="AC7" s="23">
        <f>Table1[[#This Row],[Equity]]/Table1[[#This Row],[Total Assets]]</f>
        <v>0.55253623188405798</v>
      </c>
      <c r="AD7" s="42">
        <v>0</v>
      </c>
      <c r="AE7" s="42">
        <v>33.936489772564727</v>
      </c>
      <c r="AF7" s="42">
        <v>12.173211403980636</v>
      </c>
      <c r="AG7" s="42">
        <v>21.763278368584089</v>
      </c>
      <c r="AH7" s="35">
        <v>0</v>
      </c>
      <c r="AI7" s="42">
        <v>-21.763278368584089</v>
      </c>
      <c r="AJ7" s="43">
        <v>1129</v>
      </c>
      <c r="AK7" s="43">
        <v>789</v>
      </c>
      <c r="AL7" s="44">
        <v>0.26591331712201399</v>
      </c>
      <c r="AM7" s="44">
        <v>0.54641682162780714</v>
      </c>
      <c r="AN7" s="44">
        <v>0.16149334859104564</v>
      </c>
      <c r="AO7" s="45">
        <v>19.46551724137931</v>
      </c>
      <c r="AP7" s="43" t="s">
        <v>101</v>
      </c>
      <c r="AQ7" s="46">
        <v>5.7173913043478262E-2</v>
      </c>
      <c r="AR7" s="46">
        <v>0.10347540983606557</v>
      </c>
      <c r="AS7" s="46">
        <v>0.11285939064511515</v>
      </c>
      <c r="AT7" s="47">
        <v>0.50659420289855073</v>
      </c>
      <c r="AU7" s="47">
        <v>1.8098360655737704</v>
      </c>
      <c r="AV7" s="47">
        <v>-2528</v>
      </c>
      <c r="AW7" s="47">
        <v>1899</v>
      </c>
      <c r="AX7" s="47">
        <v>-2804</v>
      </c>
      <c r="AY7" s="47">
        <v>-1620</v>
      </c>
      <c r="AZ7" s="48">
        <v>-0.18318840579710144</v>
      </c>
      <c r="BA7" s="48">
        <v>-0.33154098360655737</v>
      </c>
      <c r="BB7" s="48">
        <v>-0.36160778143327132</v>
      </c>
      <c r="BC7" s="48">
        <v>0.1376086956521739</v>
      </c>
      <c r="BD7" s="48">
        <v>0.24904918032786885</v>
      </c>
      <c r="BE7" s="48">
        <v>0.27163495923329994</v>
      </c>
      <c r="BF7" s="33">
        <v>1.7784347861292025</v>
      </c>
      <c r="BG7" s="33">
        <v>7.1548338172975825</v>
      </c>
      <c r="BH7" s="33">
        <v>0.22504745082555902</v>
      </c>
      <c r="BI7" s="33">
        <v>3.1394969360077867</v>
      </c>
      <c r="BJ7" s="43">
        <v>5132</v>
      </c>
      <c r="BK7" s="43">
        <v>12900</v>
      </c>
      <c r="BL7" s="27">
        <f>(Table1[[#This Row],[Revenues]]/Table1[[#This Row],[No Emp]])*100</f>
        <v>54.193798449612409</v>
      </c>
      <c r="BM7" s="43">
        <v>1634</v>
      </c>
      <c r="BN7" s="27">
        <f>(Table1[[#This Row],[SGA]]/Table1[[#This Row],[No Emp]])*100</f>
        <v>12.666666666666668</v>
      </c>
      <c r="BO7" s="29">
        <f>Table1[[#This Row],[SGA]]/Table1[[#This Row],[Value Added]]</f>
        <v>0.31839438815276694</v>
      </c>
      <c r="BP7" s="46">
        <f>(Table1[[#This Row],[Emp Prod]]-BL6)/BL6</f>
        <v>5.9036743552560854E-2</v>
      </c>
      <c r="BQ7" s="46">
        <f>(Table1[[#This Row],[AvgAnSal]]-BN6)/BN6</f>
        <v>8.7691907364038688E-2</v>
      </c>
    </row>
    <row r="8" spans="1:69" ht="15.75" x14ac:dyDescent="0.25">
      <c r="A8" s="17" t="s">
        <v>177</v>
      </c>
      <c r="B8" s="18">
        <v>2023</v>
      </c>
      <c r="C8" s="19">
        <v>7293</v>
      </c>
      <c r="D8" s="20">
        <v>-4.3540983606557379E-2</v>
      </c>
      <c r="E8" s="19">
        <v>13459</v>
      </c>
      <c r="F8" s="20">
        <v>-2.4710144927536232E-2</v>
      </c>
      <c r="G8" s="19">
        <v>7426</v>
      </c>
      <c r="H8" s="20">
        <v>6.2222857960234586E-2</v>
      </c>
      <c r="I8" s="19">
        <v>6166</v>
      </c>
      <c r="J8" s="21">
        <f t="shared" si="6"/>
        <v>-1.4574898785425102E-3</v>
      </c>
      <c r="K8" s="19">
        <v>3969</v>
      </c>
      <c r="L8" s="20">
        <v>-4.3844856661045532E-2</v>
      </c>
      <c r="M8" s="22">
        <f t="shared" si="2"/>
        <v>1.871000251952633</v>
      </c>
      <c r="N8" s="20">
        <f t="shared" si="7"/>
        <v>0.11093148989491912</v>
      </c>
      <c r="O8" s="23">
        <f t="shared" si="3"/>
        <v>0.29489560888624711</v>
      </c>
      <c r="P8" s="24">
        <f t="shared" si="4"/>
        <v>0.70510439111375289</v>
      </c>
      <c r="Q8" s="19">
        <v>3285</v>
      </c>
      <c r="R8" s="23">
        <f t="shared" si="0"/>
        <v>0.53276029841063899</v>
      </c>
      <c r="S8" s="19">
        <f t="shared" si="5"/>
        <v>2881</v>
      </c>
      <c r="T8" s="24">
        <f t="shared" si="1"/>
        <v>0.46723970158936101</v>
      </c>
      <c r="U8" s="23">
        <f>Table1[[#This Row],[Current Assets]]/Table1[[#This Row],[Current Liabilities]]</f>
        <v>1.2082191780821918</v>
      </c>
      <c r="V8" s="25">
        <v>1.7692000000000001</v>
      </c>
      <c r="W8" s="25">
        <v>2.4468483247465609</v>
      </c>
      <c r="X8" s="23">
        <v>1.2082191780821918</v>
      </c>
      <c r="Y8" s="23">
        <v>0.8423135464231355</v>
      </c>
      <c r="Z8" s="23">
        <v>3.5314127039222494</v>
      </c>
      <c r="AA8" s="23">
        <f>Table1[[#This Row],[Total Liabilities]]/Table1[[#This Row],[Equity]]</f>
        <v>0.84546825723296315</v>
      </c>
      <c r="AB8" s="23">
        <f>Table1[[#This Row],[Total Liabilities]]/Table1[[#This Row],[Total Assets]]</f>
        <v>0.45813210491121181</v>
      </c>
      <c r="AC8" s="23">
        <f>Table1[[#This Row],[Equity]]/Table1[[#This Row],[Total Assets]]</f>
        <v>0.54186789508878819</v>
      </c>
      <c r="AD8" s="26">
        <v>0</v>
      </c>
      <c r="AE8" s="26">
        <v>33.619714516563427</v>
      </c>
      <c r="AF8" s="26">
        <v>12.628348214285715</v>
      </c>
      <c r="AG8" s="26">
        <v>20.991366302277711</v>
      </c>
      <c r="AH8" s="19">
        <v>0</v>
      </c>
      <c r="AI8" s="26">
        <v>-20.991366302277711</v>
      </c>
      <c r="AJ8" s="49">
        <v>1332</v>
      </c>
      <c r="AK8" s="49">
        <v>802</v>
      </c>
      <c r="AL8" s="50">
        <v>0.24131430110422838</v>
      </c>
      <c r="AM8" s="50">
        <v>0.54309183948289796</v>
      </c>
      <c r="AN8" s="50">
        <v>0.17936978184756261</v>
      </c>
      <c r="AO8" s="51">
        <v>-22.96551724137931</v>
      </c>
      <c r="AP8" s="49" t="s">
        <v>101</v>
      </c>
      <c r="AQ8" s="52">
        <v>5.9588379522995762E-2</v>
      </c>
      <c r="AR8" s="52">
        <v>0.10996846290963938</v>
      </c>
      <c r="AS8" s="52">
        <v>0.10799892270401293</v>
      </c>
      <c r="AT8" s="53">
        <v>0.55174975852589347</v>
      </c>
      <c r="AU8" s="53">
        <v>1.845468257232963</v>
      </c>
      <c r="AV8" s="53">
        <v>-308</v>
      </c>
      <c r="AW8" s="53">
        <v>1550</v>
      </c>
      <c r="AX8" s="53">
        <v>-217</v>
      </c>
      <c r="AY8" s="53">
        <v>-1600</v>
      </c>
      <c r="AZ8" s="54">
        <v>-2.2884315328033287E-2</v>
      </c>
      <c r="BA8" s="54">
        <v>-4.2232277526395176E-2</v>
      </c>
      <c r="BB8" s="54">
        <v>-4.1475895502289251E-2</v>
      </c>
      <c r="BC8" s="54">
        <v>0.11516457389107661</v>
      </c>
      <c r="BD8" s="54">
        <v>0.21253256547374194</v>
      </c>
      <c r="BE8" s="54">
        <v>0.20872609749528684</v>
      </c>
      <c r="BF8" s="33">
        <v>1.8543320035859558</v>
      </c>
      <c r="BG8" s="33">
        <v>8.4202517842857887</v>
      </c>
      <c r="BH8" s="33">
        <v>0.22961477463898364</v>
      </c>
      <c r="BI8" s="33">
        <v>3.9162512562726786</v>
      </c>
      <c r="BJ8" s="49">
        <v>5634</v>
      </c>
      <c r="BK8" s="49">
        <v>13400</v>
      </c>
      <c r="BL8" s="27">
        <f>(Table1[[#This Row],[Revenues]]/Table1[[#This Row],[No Emp]])*100</f>
        <v>55.417910447761201</v>
      </c>
      <c r="BM8" s="49">
        <v>1705</v>
      </c>
      <c r="BN8" s="27">
        <f>(Table1[[#This Row],[SGA]]/Table1[[#This Row],[No Emp]])*100</f>
        <v>12.723880597014926</v>
      </c>
      <c r="BO8" s="29">
        <f>Table1[[#This Row],[SGA]]/Table1[[#This Row],[Value Added]]</f>
        <v>0.30262690805821796</v>
      </c>
      <c r="BP8" s="46">
        <f>(Table1[[#This Row],[Emp Prod]]-BL7)/BL7</f>
        <v>2.2587676693061685E-2</v>
      </c>
      <c r="BQ8" s="46">
        <f>(Table1[[#This Row],[AvgAnSal]]-BN7)/BN7</f>
        <v>4.5168892380203635E-3</v>
      </c>
    </row>
    <row r="9" spans="1:69" ht="15.75" x14ac:dyDescent="0.25">
      <c r="A9" s="17" t="s">
        <v>178</v>
      </c>
      <c r="B9" s="18">
        <v>2017</v>
      </c>
      <c r="C9" s="19">
        <v>1244.25</v>
      </c>
      <c r="D9" s="20"/>
      <c r="E9" s="26">
        <v>2833.4810000000002</v>
      </c>
      <c r="F9" s="20"/>
      <c r="G9" s="19">
        <v>1602.066</v>
      </c>
      <c r="H9" s="20"/>
      <c r="I9" s="26">
        <v>1589.232</v>
      </c>
      <c r="J9" s="37"/>
      <c r="K9" s="26">
        <v>1606.7909999999999</v>
      </c>
      <c r="L9" s="20"/>
      <c r="M9" s="22">
        <f t="shared" si="2"/>
        <v>0.99705935619504971</v>
      </c>
      <c r="N9" s="20"/>
      <c r="O9" s="23">
        <f t="shared" si="3"/>
        <v>0.5670731513639935</v>
      </c>
      <c r="P9" s="24">
        <f t="shared" si="4"/>
        <v>0.4329268486360065</v>
      </c>
      <c r="Q9" s="26">
        <v>791.63800000000003</v>
      </c>
      <c r="R9" s="23">
        <f t="shared" si="0"/>
        <v>0.49812613891489727</v>
      </c>
      <c r="S9" s="19">
        <f t="shared" si="5"/>
        <v>797.59399999999994</v>
      </c>
      <c r="T9" s="24">
        <f t="shared" si="1"/>
        <v>0.50187386108510279</v>
      </c>
      <c r="U9" s="23">
        <f>Table1[[#This Row],[Current Assets]]/Table1[[#This Row],[Current Liabilities]]</f>
        <v>2.0297042335006656</v>
      </c>
      <c r="V9" s="25">
        <v>2.61</v>
      </c>
      <c r="W9" s="25">
        <v>2.7808043913823002</v>
      </c>
      <c r="X9" s="23">
        <v>1.9945505395142729</v>
      </c>
      <c r="Y9" s="23">
        <v>1.1836129645115572</v>
      </c>
      <c r="Z9" s="23">
        <v>2.5600029588988886</v>
      </c>
      <c r="AA9" s="23">
        <f>Table1[[#This Row],[Total Liabilities]]/Table1[[#This Row],[Equity]]</f>
        <v>1.2772610006027727</v>
      </c>
      <c r="AB9" s="23">
        <f>Table1[[#This Row],[Total Liabilities]]/Table1[[#This Row],[Total Assets]]</f>
        <v>0.56087618021790153</v>
      </c>
      <c r="AC9" s="23">
        <f>Table1[[#This Row],[Equity]]/Table1[[#This Row],[Total Assets]]</f>
        <v>0.43912417270488135</v>
      </c>
      <c r="AD9" s="26">
        <v>34.169444715428007</v>
      </c>
      <c r="AE9" s="26">
        <v>61.815643584316092</v>
      </c>
      <c r="AF9" s="26">
        <v>228.37747375290562</v>
      </c>
      <c r="AG9" s="26">
        <v>-132.39238545316152</v>
      </c>
      <c r="AH9" s="19">
        <v>0</v>
      </c>
      <c r="AI9" s="26">
        <v>166.56183016858952</v>
      </c>
      <c r="AJ9" s="43">
        <v>192.93899999999999</v>
      </c>
      <c r="AK9" s="43">
        <v>118.31399999999999</v>
      </c>
      <c r="AL9" s="44">
        <v>0.1855550270712942</v>
      </c>
      <c r="AM9" s="44">
        <v>1.2914260710857104</v>
      </c>
      <c r="AN9" s="44">
        <v>0.12043136799607507</v>
      </c>
      <c r="AO9" s="45">
        <v>-4.2875333333333332</v>
      </c>
      <c r="AP9" s="43" t="s">
        <v>179</v>
      </c>
      <c r="AQ9" s="46">
        <v>4.1755706143785674E-2</v>
      </c>
      <c r="AR9" s="46">
        <v>9.5088607594936703E-2</v>
      </c>
      <c r="AS9" s="46">
        <v>7.3850890038238123E-2</v>
      </c>
      <c r="AT9" s="47">
        <v>0.56540559121448142</v>
      </c>
      <c r="AU9" s="47">
        <v>2.2772601969057669</v>
      </c>
      <c r="AV9" s="47">
        <v>413.30939999999998</v>
      </c>
      <c r="AW9" s="47">
        <v>708.60329999999999</v>
      </c>
      <c r="AX9" s="47">
        <v>-730.42290000000003</v>
      </c>
      <c r="AY9" s="47">
        <v>435.25409999999999</v>
      </c>
      <c r="AZ9" s="48">
        <v>0.14586630367382028</v>
      </c>
      <c r="BA9" s="48">
        <v>0.3321755274261603</v>
      </c>
      <c r="BB9" s="48">
        <v>0.25798525154394386</v>
      </c>
      <c r="BC9" s="48">
        <v>0.25008224865457007</v>
      </c>
      <c r="BD9" s="48">
        <v>0.56950235081374323</v>
      </c>
      <c r="BE9" s="48">
        <v>0.44230593496148096</v>
      </c>
      <c r="BF9" s="33">
        <v>1.3463050250487092</v>
      </c>
      <c r="BG9" s="33">
        <v>14.627206921806739</v>
      </c>
      <c r="BH9" s="33">
        <v>0.24769674464283067</v>
      </c>
      <c r="BI9" s="33">
        <v>4.4876896423015831</v>
      </c>
      <c r="BJ9" s="43">
        <v>1304.7950000000001</v>
      </c>
      <c r="BK9" s="43">
        <v>11907</v>
      </c>
      <c r="BL9" s="27">
        <f>(Table1[[#This Row],[Revenues]]/Table1[[#This Row],[No Emp]])*100</f>
        <v>13.454824892920131</v>
      </c>
      <c r="BM9" s="43">
        <v>482.1361</v>
      </c>
      <c r="BN9" s="27">
        <f>(Table1[[#This Row],[SGA]]/Table1[[#This Row],[No Emp]])*100</f>
        <v>4.0491819937851687</v>
      </c>
      <c r="BO9" s="29">
        <f>Table1[[#This Row],[SGA]]/Table1[[#This Row],[Value Added]]</f>
        <v>0.36951099598021142</v>
      </c>
      <c r="BP9" s="46">
        <f>(Table1[[#This Row],[Emp Prod]]-BL8)/BL8</f>
        <v>-0.75721161652958568</v>
      </c>
      <c r="BQ9" s="46">
        <f>(Table1[[#This Row],[AvgAnSal]]-BN8)/BN8</f>
        <v>-0.68176516881688409</v>
      </c>
    </row>
    <row r="10" spans="1:69" ht="15.75" x14ac:dyDescent="0.25">
      <c r="A10" s="17" t="s">
        <v>178</v>
      </c>
      <c r="B10" s="34">
        <v>2018</v>
      </c>
      <c r="C10" s="35">
        <v>1041.405</v>
      </c>
      <c r="D10" s="36">
        <v>-0.16302591922845089</v>
      </c>
      <c r="E10" s="42">
        <v>3284.7979999999998</v>
      </c>
      <c r="F10" s="36">
        <v>0.15928005163966144</v>
      </c>
      <c r="G10" s="35">
        <v>2028.048</v>
      </c>
      <c r="H10" s="36">
        <v>0.26589541254854665</v>
      </c>
      <c r="I10" s="42">
        <v>2243.393</v>
      </c>
      <c r="J10" s="21">
        <f>(I10-I9)/I9</f>
        <v>0.41162083320748644</v>
      </c>
      <c r="K10" s="42">
        <v>1707.7339999999999</v>
      </c>
      <c r="L10" s="36">
        <v>6.2822731767852816E-2</v>
      </c>
      <c r="M10" s="38">
        <f t="shared" si="2"/>
        <v>1.1875666819305584</v>
      </c>
      <c r="N10" s="36">
        <f t="shared" ref="N10:N15" si="8">(M10-M9)/M9</f>
        <v>0.19106919217178547</v>
      </c>
      <c r="O10" s="39">
        <f t="shared" si="3"/>
        <v>0.51989011196426693</v>
      </c>
      <c r="P10" s="40">
        <f t="shared" si="4"/>
        <v>0.48010988803573307</v>
      </c>
      <c r="Q10" s="42">
        <v>1021.9930000000001</v>
      </c>
      <c r="R10" s="39">
        <f t="shared" si="0"/>
        <v>0.45555682842908041</v>
      </c>
      <c r="S10" s="35">
        <f t="shared" si="5"/>
        <v>1221.4000000000001</v>
      </c>
      <c r="T10" s="40">
        <f t="shared" si="1"/>
        <v>0.54444317157091959</v>
      </c>
      <c r="U10" s="23">
        <f>Table1[[#This Row],[Current Assets]]/Table1[[#This Row],[Current Liabilities]]</f>
        <v>1.6709840478359439</v>
      </c>
      <c r="V10" s="41">
        <v>1.96</v>
      </c>
      <c r="W10" s="41">
        <v>2.4526164439640969</v>
      </c>
      <c r="X10" s="39">
        <v>1.6477656891974797</v>
      </c>
      <c r="Y10" s="39">
        <v>0.86537579024513867</v>
      </c>
      <c r="Z10" s="39">
        <v>1.8526337421268562</v>
      </c>
      <c r="AA10" s="23">
        <f>Table1[[#This Row],[Total Liabilities]]/Table1[[#This Row],[Equity]]</f>
        <v>2.1541984146417579</v>
      </c>
      <c r="AB10" s="23">
        <f>Table1[[#This Row],[Total Liabilities]]/Table1[[#This Row],[Total Assets]]</f>
        <v>0.68296223999162209</v>
      </c>
      <c r="AC10" s="23">
        <f>Table1[[#This Row],[Equity]]/Table1[[#This Row],[Total Assets]]</f>
        <v>0.31703776000837802</v>
      </c>
      <c r="AD10" s="42">
        <v>24.918535802241809</v>
      </c>
      <c r="AE10" s="42">
        <v>71.74831598285364</v>
      </c>
      <c r="AF10" s="42">
        <v>184.82288765622482</v>
      </c>
      <c r="AG10" s="42">
        <v>-88.156035871129376</v>
      </c>
      <c r="AH10" s="35">
        <v>0</v>
      </c>
      <c r="AI10" s="42">
        <v>113.07457167337118</v>
      </c>
      <c r="AJ10" s="49">
        <v>260.334</v>
      </c>
      <c r="AK10" s="49">
        <v>163.29830000000001</v>
      </c>
      <c r="AL10" s="50">
        <v>0.17138460233682831</v>
      </c>
      <c r="AM10" s="50">
        <v>0.80054692985570353</v>
      </c>
      <c r="AN10" s="50">
        <v>0.12836678421812503</v>
      </c>
      <c r="AO10" s="51">
        <v>-8.6777999999999995</v>
      </c>
      <c r="AP10" s="49" t="s">
        <v>101</v>
      </c>
      <c r="AQ10" s="52">
        <v>4.9713346147921431E-2</v>
      </c>
      <c r="AR10" s="52">
        <v>0.15680575760631071</v>
      </c>
      <c r="AS10" s="52">
        <v>8.0519938384101375E-2</v>
      </c>
      <c r="AT10" s="53">
        <v>0.61740417523391089</v>
      </c>
      <c r="AU10" s="53">
        <v>3.1541984146417579</v>
      </c>
      <c r="AV10" s="53">
        <v>-57.3322</v>
      </c>
      <c r="AW10" s="53">
        <v>809.34249999999997</v>
      </c>
      <c r="AX10" s="53">
        <v>-889.87570000000005</v>
      </c>
      <c r="AY10" s="53">
        <v>55.9223</v>
      </c>
      <c r="AZ10" s="54">
        <v>-1.7453797767777501E-2</v>
      </c>
      <c r="BA10" s="54">
        <v>-5.5052741248601648E-2</v>
      </c>
      <c r="BB10" s="54">
        <v>-2.8269646477795396E-2</v>
      </c>
      <c r="BC10" s="54">
        <v>0.24639034120210743</v>
      </c>
      <c r="BD10" s="54">
        <v>0.77716402360272896</v>
      </c>
      <c r="BE10" s="54">
        <v>0.39907462742499189</v>
      </c>
      <c r="BF10" s="33">
        <v>1.2491698018728892</v>
      </c>
      <c r="BG10" s="33">
        <v>10.804122949392093</v>
      </c>
      <c r="BH10" s="33">
        <v>0.23235700462072895</v>
      </c>
      <c r="BI10" s="33">
        <v>2.9106947826975826</v>
      </c>
      <c r="BJ10" s="49">
        <v>1680.472</v>
      </c>
      <c r="BK10" s="49">
        <v>11700</v>
      </c>
      <c r="BL10" s="27">
        <f>(Table1[[#This Row],[Revenues]]/Table1[[#This Row],[No Emp]])*100</f>
        <v>17.333743589743587</v>
      </c>
      <c r="BM10" s="49">
        <v>566.67380000000003</v>
      </c>
      <c r="BN10" s="27">
        <f>(Table1[[#This Row],[SGA]]/Table1[[#This Row],[No Emp]])*100</f>
        <v>4.8433658119658123</v>
      </c>
      <c r="BO10" s="29">
        <f>Table1[[#This Row],[SGA]]/Table1[[#This Row],[Value Added]]</f>
        <v>0.33721109307385072</v>
      </c>
      <c r="BP10" s="46">
        <f>(Table1[[#This Row],[Emp Prod]]-BL9)/BL9</f>
        <v>0.28829202369363616</v>
      </c>
      <c r="BQ10" s="46">
        <f>(Table1[[#This Row],[AvgAnSal]]-BN9)/BN9</f>
        <v>0.19613438452496965</v>
      </c>
    </row>
    <row r="11" spans="1:69" ht="15.75" x14ac:dyDescent="0.25">
      <c r="A11" s="17" t="s">
        <v>178</v>
      </c>
      <c r="B11" s="18">
        <v>2019</v>
      </c>
      <c r="C11" s="19">
        <v>1065.3810000000001</v>
      </c>
      <c r="D11" s="20">
        <v>2.3022743313120365E-2</v>
      </c>
      <c r="E11" s="26">
        <v>3808.3829999999998</v>
      </c>
      <c r="F11" s="20">
        <v>0.15939640732854807</v>
      </c>
      <c r="G11" s="19">
        <v>2137.1149999999998</v>
      </c>
      <c r="H11" s="20">
        <v>5.377929910929119E-2</v>
      </c>
      <c r="I11" s="26">
        <v>2743.0010000000002</v>
      </c>
      <c r="J11" s="37">
        <f t="shared" si="6"/>
        <v>0.22270195190945152</v>
      </c>
      <c r="K11" s="26">
        <v>2058.9760000000001</v>
      </c>
      <c r="L11" s="20">
        <v>0.2056772307631049</v>
      </c>
      <c r="M11" s="22">
        <f t="shared" si="2"/>
        <v>1.0379504180718957</v>
      </c>
      <c r="N11" s="20">
        <f t="shared" si="8"/>
        <v>-0.12598556875597097</v>
      </c>
      <c r="O11" s="23">
        <f t="shared" si="3"/>
        <v>0.5406431023350331</v>
      </c>
      <c r="P11" s="24">
        <f t="shared" si="4"/>
        <v>0.4593568976649669</v>
      </c>
      <c r="Q11" s="26">
        <v>1544.3330000000001</v>
      </c>
      <c r="R11" s="23">
        <f t="shared" si="0"/>
        <v>0.56300854429145308</v>
      </c>
      <c r="S11" s="19">
        <f t="shared" si="5"/>
        <v>1198.6680000000001</v>
      </c>
      <c r="T11" s="24">
        <f t="shared" si="1"/>
        <v>0.43699145570854692</v>
      </c>
      <c r="U11" s="23">
        <f>Table1[[#This Row],[Current Assets]]/Table1[[#This Row],[Current Liabilities]]</f>
        <v>1.3332461327964888</v>
      </c>
      <c r="V11" s="25">
        <v>2.23</v>
      </c>
      <c r="W11" s="25">
        <v>2.7383982693603612</v>
      </c>
      <c r="X11" s="23">
        <v>1.3093413143408839</v>
      </c>
      <c r="Y11" s="23">
        <v>0.78732048075123684</v>
      </c>
      <c r="Z11" s="23">
        <v>1.8888033310279981</v>
      </c>
      <c r="AA11" s="23">
        <f>Table1[[#This Row],[Total Liabilities]]/Table1[[#This Row],[Equity]]</f>
        <v>2.5746667154754967</v>
      </c>
      <c r="AB11" s="23">
        <f>Table1[[#This Row],[Total Liabilities]]/Table1[[#This Row],[Total Assets]]</f>
        <v>0.72025345139918973</v>
      </c>
      <c r="AC11" s="23">
        <f>Table1[[#This Row],[Equity]]/Table1[[#This Row],[Total Assets]]</f>
        <v>0.27974628602217794</v>
      </c>
      <c r="AD11" s="26">
        <v>35.371321695760599</v>
      </c>
      <c r="AE11" s="26">
        <v>60.427331622051092</v>
      </c>
      <c r="AF11" s="26">
        <v>180.12862580391129</v>
      </c>
      <c r="AG11" s="26">
        <v>-84.329972486099592</v>
      </c>
      <c r="AH11" s="19">
        <v>0</v>
      </c>
      <c r="AI11" s="26">
        <v>119.70129418186019</v>
      </c>
      <c r="AJ11" s="43">
        <v>184.10499999999999</v>
      </c>
      <c r="AK11" s="43">
        <v>115.7826</v>
      </c>
      <c r="AL11" s="44">
        <v>0.17825414168165962</v>
      </c>
      <c r="AM11" s="44">
        <v>0.75853068271946067</v>
      </c>
      <c r="AN11" s="44">
        <v>8.6146510599569986E-2</v>
      </c>
      <c r="AO11" s="45">
        <v>-4.0912222222222221</v>
      </c>
      <c r="AP11" s="43" t="s">
        <v>101</v>
      </c>
      <c r="AQ11" s="46">
        <v>3.0402036769936219E-2</v>
      </c>
      <c r="AR11" s="46">
        <v>0.1086771774604578</v>
      </c>
      <c r="AS11" s="46">
        <v>5.4177056452273283E-2</v>
      </c>
      <c r="AT11" s="47">
        <v>0.56116073409633427</v>
      </c>
      <c r="AU11" s="47">
        <v>3.5746676541068401</v>
      </c>
      <c r="AV11" s="47">
        <v>341.90879999999999</v>
      </c>
      <c r="AW11" s="47">
        <v>1126.009</v>
      </c>
      <c r="AX11" s="47">
        <v>-750.57159999999999</v>
      </c>
      <c r="AY11" s="47">
        <v>-46.069899999999997</v>
      </c>
      <c r="AZ11" s="48">
        <v>8.9777945127892861E-2</v>
      </c>
      <c r="BA11" s="48">
        <v>0.3209263165008574</v>
      </c>
      <c r="BB11" s="48">
        <v>0.15998614955208307</v>
      </c>
      <c r="BC11" s="48">
        <v>0.29566590335058213</v>
      </c>
      <c r="BD11" s="48">
        <v>1.0569073411296053</v>
      </c>
      <c r="BE11" s="48">
        <v>0.52688273677364117</v>
      </c>
      <c r="BF11" s="33">
        <v>0.99600682418534259</v>
      </c>
      <c r="BG11" s="33">
        <v>6.0250170679098423</v>
      </c>
      <c r="BH11" s="33">
        <v>0.19750132529115511</v>
      </c>
      <c r="BI11" s="33">
        <v>3.1338714083912245</v>
      </c>
      <c r="BJ11" s="43">
        <v>1756.165</v>
      </c>
      <c r="BK11" s="43">
        <v>15985</v>
      </c>
      <c r="BL11" s="27">
        <f>(Table1[[#This Row],[Revenues]]/Table1[[#This Row],[No Emp]])*100</f>
        <v>13.369502658742569</v>
      </c>
      <c r="BM11" s="43">
        <v>657.00869999999998</v>
      </c>
      <c r="BN11" s="27">
        <f>(Table1[[#This Row],[SGA]]/Table1[[#This Row],[No Emp]])*100</f>
        <v>4.1101576477948081</v>
      </c>
      <c r="BO11" s="29">
        <f>Table1[[#This Row],[SGA]]/Table1[[#This Row],[Value Added]]</f>
        <v>0.37411558708891246</v>
      </c>
      <c r="BP11" s="46">
        <f>(Table1[[#This Row],[Emp Prod]]-BL10)/BL10</f>
        <v>-0.22870079452119441</v>
      </c>
      <c r="BQ11" s="46">
        <f>(Table1[[#This Row],[AvgAnSal]]-BN10)/BN10</f>
        <v>-0.15138401529770298</v>
      </c>
    </row>
    <row r="12" spans="1:69" ht="15.75" x14ac:dyDescent="0.25">
      <c r="A12" s="17" t="s">
        <v>178</v>
      </c>
      <c r="B12" s="34">
        <v>2020</v>
      </c>
      <c r="C12" s="35">
        <v>1469.5139999999999</v>
      </c>
      <c r="D12" s="36">
        <v>0.37933190098190206</v>
      </c>
      <c r="E12" s="42">
        <v>4007.8620000000001</v>
      </c>
      <c r="F12" s="36">
        <v>5.2378923023235921E-2</v>
      </c>
      <c r="G12" s="35">
        <v>1773.133</v>
      </c>
      <c r="H12" s="36">
        <v>-0.17031465316559932</v>
      </c>
      <c r="I12" s="42">
        <v>2538.3470000000002</v>
      </c>
      <c r="J12" s="21">
        <f t="shared" si="6"/>
        <v>-7.4609524385882461E-2</v>
      </c>
      <c r="K12" s="42">
        <v>1742.9090000000001</v>
      </c>
      <c r="L12" s="36">
        <v>-0.15350688886125918</v>
      </c>
      <c r="M12" s="38">
        <f t="shared" si="2"/>
        <v>1.0173411233747718</v>
      </c>
      <c r="N12" s="36">
        <f t="shared" si="8"/>
        <v>-1.9855760292873999E-2</v>
      </c>
      <c r="O12" s="39">
        <f t="shared" si="3"/>
        <v>0.43487250808535827</v>
      </c>
      <c r="P12" s="40">
        <f t="shared" si="4"/>
        <v>0.56512749191464173</v>
      </c>
      <c r="Q12" s="42">
        <v>1021.677</v>
      </c>
      <c r="R12" s="39">
        <f t="shared" si="0"/>
        <v>0.40249697933340078</v>
      </c>
      <c r="S12" s="35">
        <f t="shared" si="5"/>
        <v>1516.67</v>
      </c>
      <c r="T12" s="40">
        <f t="shared" si="1"/>
        <v>0.59750302066659922</v>
      </c>
      <c r="U12" s="23">
        <f>Table1[[#This Row],[Current Assets]]/Table1[[#This Row],[Current Liabilities]]</f>
        <v>1.7059295648233248</v>
      </c>
      <c r="V12" s="41">
        <v>2.31</v>
      </c>
      <c r="W12" s="41">
        <v>2.4624880539365228</v>
      </c>
      <c r="X12" s="39">
        <v>1.6923851667405649</v>
      </c>
      <c r="Y12" s="39">
        <v>1.1748869750420143</v>
      </c>
      <c r="Z12" s="39">
        <v>1.9689075613630114</v>
      </c>
      <c r="AA12" s="23">
        <f>Table1[[#This Row],[Total Liabilities]]/Table1[[#This Row],[Equity]]</f>
        <v>1.727337745676462</v>
      </c>
      <c r="AB12" s="23">
        <f>Table1[[#This Row],[Total Liabilities]]/Table1[[#This Row],[Total Assets]]</f>
        <v>0.6333419164631916</v>
      </c>
      <c r="AC12" s="23">
        <f>Table1[[#This Row],[Equity]]/Table1[[#This Row],[Total Assets]]</f>
        <v>0.36665783402721946</v>
      </c>
      <c r="AD12" s="42">
        <v>17.950926001613528</v>
      </c>
      <c r="AE12" s="42">
        <v>69.343953326450745</v>
      </c>
      <c r="AF12" s="42">
        <v>180.31353622086144</v>
      </c>
      <c r="AG12" s="42">
        <v>-93.018656892797168</v>
      </c>
      <c r="AH12" s="35">
        <v>0</v>
      </c>
      <c r="AI12" s="42">
        <v>110.96958289441069</v>
      </c>
      <c r="AJ12" s="49">
        <v>-66.147999999999996</v>
      </c>
      <c r="AK12" s="49">
        <v>-139.6688</v>
      </c>
      <c r="AL12" s="50">
        <v>0.15868578386392898</v>
      </c>
      <c r="AM12" s="50">
        <v>0.75220392378913492</v>
      </c>
      <c r="AN12" s="50">
        <v>-3.7305718183576753E-2</v>
      </c>
      <c r="AO12" s="51">
        <v>3.3073999999999999</v>
      </c>
      <c r="AP12" s="49" t="s">
        <v>101</v>
      </c>
      <c r="AQ12" s="52">
        <v>-3.4848704870576883E-2</v>
      </c>
      <c r="AR12" s="52">
        <v>-9.5044211895905728E-2</v>
      </c>
      <c r="AS12" s="52">
        <v>-7.8769500088261848E-2</v>
      </c>
      <c r="AT12" s="53">
        <v>0.44241368590036284</v>
      </c>
      <c r="AU12" s="53">
        <v>2.7273384261735516</v>
      </c>
      <c r="AV12" s="53">
        <v>120.4246</v>
      </c>
      <c r="AW12" s="53">
        <v>667.47799999999995</v>
      </c>
      <c r="AX12" s="53">
        <v>-1006.03</v>
      </c>
      <c r="AY12" s="53">
        <v>479.78949999999998</v>
      </c>
      <c r="AZ12" s="54">
        <v>3.0047092439809554E-2</v>
      </c>
      <c r="BA12" s="54">
        <v>8.1948589805881406E-2</v>
      </c>
      <c r="BB12" s="54">
        <v>6.7916281519773192E-2</v>
      </c>
      <c r="BC12" s="54">
        <v>0.16654216138180405</v>
      </c>
      <c r="BD12" s="54">
        <v>0.45421683631459109</v>
      </c>
      <c r="BE12" s="54">
        <v>0.37643989480766527</v>
      </c>
      <c r="BF12" s="33">
        <v>0.73290831174088078</v>
      </c>
      <c r="BG12" s="33">
        <v>7.5428451179140987</v>
      </c>
      <c r="BH12" s="33">
        <v>0.19206935590053176</v>
      </c>
      <c r="BI12" s="33">
        <v>2.375381953754248</v>
      </c>
      <c r="BJ12" s="49">
        <v>1491.7619999999999</v>
      </c>
      <c r="BK12" s="43">
        <v>18045</v>
      </c>
      <c r="BL12" s="27">
        <f>(Table1[[#This Row],[Revenues]]/Table1[[#This Row],[No Emp]])*100</f>
        <v>9.8261734552507622</v>
      </c>
      <c r="BM12" s="49">
        <v>644.41600000000005</v>
      </c>
      <c r="BN12" s="27">
        <f>(Table1[[#This Row],[SGA]]/Table1[[#This Row],[No Emp]])*100</f>
        <v>3.5711609864228318</v>
      </c>
      <c r="BO12" s="29">
        <f>Table1[[#This Row],[SGA]]/Table1[[#This Row],[Value Added]]</f>
        <v>0.43198311795045058</v>
      </c>
      <c r="BP12" s="46">
        <f>(Table1[[#This Row],[Emp Prod]]-BL11)/BL11</f>
        <v>-0.2650307415268553</v>
      </c>
      <c r="BQ12" s="46">
        <f>(Table1[[#This Row],[AvgAnSal]]-BN11)/BN11</f>
        <v>-0.13113770992729687</v>
      </c>
    </row>
    <row r="13" spans="1:69" ht="15.75" x14ac:dyDescent="0.25">
      <c r="A13" s="17" t="s">
        <v>178</v>
      </c>
      <c r="B13" s="18">
        <v>2021</v>
      </c>
      <c r="C13" s="19">
        <v>1944.72</v>
      </c>
      <c r="D13" s="20">
        <v>0.32337629991956535</v>
      </c>
      <c r="E13" s="26">
        <v>5705.4459999999999</v>
      </c>
      <c r="F13" s="20">
        <v>0.42356348596832921</v>
      </c>
      <c r="G13" s="19">
        <v>2597.3980000000001</v>
      </c>
      <c r="H13" s="20">
        <v>0.46486360583216269</v>
      </c>
      <c r="I13" s="26">
        <v>3760.7260000000001</v>
      </c>
      <c r="J13" s="37">
        <f t="shared" si="6"/>
        <v>0.4815649712194589</v>
      </c>
      <c r="K13" s="26">
        <v>2966.4859999999999</v>
      </c>
      <c r="L13" s="20">
        <v>0.70203148873521204</v>
      </c>
      <c r="M13" s="22">
        <f t="shared" si="2"/>
        <v>0.87558073761345923</v>
      </c>
      <c r="N13" s="20">
        <f t="shared" si="8"/>
        <v>-0.13934400419306589</v>
      </c>
      <c r="O13" s="23">
        <f t="shared" si="3"/>
        <v>0.51993937020874437</v>
      </c>
      <c r="P13" s="24">
        <f t="shared" si="4"/>
        <v>0.48006062979125563</v>
      </c>
      <c r="Q13" s="26">
        <v>1291.2239999999999</v>
      </c>
      <c r="R13" s="23">
        <f t="shared" si="0"/>
        <v>0.34334434361875871</v>
      </c>
      <c r="S13" s="19">
        <f t="shared" si="5"/>
        <v>2469.5020000000004</v>
      </c>
      <c r="T13" s="24">
        <f t="shared" si="1"/>
        <v>0.65665565638124135</v>
      </c>
      <c r="U13" s="23">
        <f>Table1[[#This Row],[Current Assets]]/Table1[[#This Row],[Current Liabilities]]</f>
        <v>2.2974216712204854</v>
      </c>
      <c r="V13" s="25">
        <v>2.2400000000000002</v>
      </c>
      <c r="W13" s="25">
        <v>2.5056860834323973</v>
      </c>
      <c r="X13" s="23">
        <v>2.2765259939406328</v>
      </c>
      <c r="Y13" s="23">
        <v>1.6893714800840134</v>
      </c>
      <c r="Z13" s="23">
        <v>1.7874101227760231</v>
      </c>
      <c r="AA13" s="23">
        <f>Table1[[#This Row],[Total Liabilities]]/Table1[[#This Row],[Equity]]</f>
        <v>1.9338136081286768</v>
      </c>
      <c r="AB13" s="23">
        <f>Table1[[#This Row],[Total Liabilities]]/Table1[[#This Row],[Total Assets]]</f>
        <v>0.65914671701388461</v>
      </c>
      <c r="AC13" s="23">
        <f>Table1[[#This Row],[Equity]]/Table1[[#This Row],[Total Assets]]</f>
        <v>0.34085328298611539</v>
      </c>
      <c r="AD13" s="26">
        <v>25.887484293592838</v>
      </c>
      <c r="AE13" s="26">
        <v>51.543093691565787</v>
      </c>
      <c r="AF13" s="26">
        <v>145.83957646588752</v>
      </c>
      <c r="AG13" s="26">
        <v>-68.408998480728897</v>
      </c>
      <c r="AH13" s="19">
        <v>0</v>
      </c>
      <c r="AI13" s="26">
        <v>94.296482774321731</v>
      </c>
      <c r="AJ13" s="43">
        <v>338.01900000000001</v>
      </c>
      <c r="AK13" s="43">
        <v>120.4208</v>
      </c>
      <c r="AL13" s="44">
        <v>0.14646103523603235</v>
      </c>
      <c r="AM13" s="44">
        <v>0.5613468940840024</v>
      </c>
      <c r="AN13" s="44">
        <v>0.13013754534345526</v>
      </c>
      <c r="AO13" s="45">
        <v>-7.5115333333333334</v>
      </c>
      <c r="AP13" s="43" t="s">
        <v>101</v>
      </c>
      <c r="AQ13" s="46">
        <v>2.1106290375896994E-2</v>
      </c>
      <c r="AR13" s="46">
        <v>6.1921921921921919E-2</v>
      </c>
      <c r="AS13" s="46">
        <v>4.6362090060899405E-2</v>
      </c>
      <c r="AT13" s="47">
        <v>0.45524889728164986</v>
      </c>
      <c r="AU13" s="47">
        <v>2.9338136081286765</v>
      </c>
      <c r="AV13" s="47">
        <v>675.45439999999996</v>
      </c>
      <c r="AW13" s="47">
        <v>1118.827</v>
      </c>
      <c r="AX13" s="47">
        <v>-1014.058</v>
      </c>
      <c r="AY13" s="47">
        <v>541.71839999999997</v>
      </c>
      <c r="AZ13" s="48">
        <v>0.11838765979031261</v>
      </c>
      <c r="BA13" s="48">
        <v>0.3473273273273273</v>
      </c>
      <c r="BB13" s="48">
        <v>0.26005040428921555</v>
      </c>
      <c r="BC13" s="48">
        <v>0.19609807892319023</v>
      </c>
      <c r="BD13" s="48">
        <v>0.57531521247274675</v>
      </c>
      <c r="BE13" s="48">
        <v>0.43074915742600861</v>
      </c>
      <c r="BF13" s="33">
        <v>1.0840061652985531</v>
      </c>
      <c r="BG13" s="33">
        <v>16.629063645221564</v>
      </c>
      <c r="BH13" s="33">
        <v>0.25750215897636419</v>
      </c>
      <c r="BI13" s="33">
        <v>3.4413104621784543</v>
      </c>
      <c r="BJ13" s="43">
        <v>2216.9810000000002</v>
      </c>
      <c r="BK13" s="49">
        <v>20324</v>
      </c>
      <c r="BL13" s="27">
        <f>(Table1[[#This Row],[Revenues]]/Table1[[#This Row],[No Emp]])*100</f>
        <v>12.779954733320215</v>
      </c>
      <c r="BM13" s="43">
        <v>783.96169999999995</v>
      </c>
      <c r="BN13" s="27">
        <f>(Table1[[#This Row],[SGA]]/Table1[[#This Row],[No Emp]])*100</f>
        <v>3.857319917339106</v>
      </c>
      <c r="BO13" s="29">
        <f>Table1[[#This Row],[SGA]]/Table1[[#This Row],[Value Added]]</f>
        <v>0.35361678787504264</v>
      </c>
      <c r="BP13" s="46">
        <f>(Table1[[#This Row],[Emp Prod]]-BL12)/BL12</f>
        <v>0.30060341307032962</v>
      </c>
      <c r="BQ13" s="46">
        <f>(Table1[[#This Row],[AvgAnSal]]-BN12)/BN12</f>
        <v>8.0130504338566513E-2</v>
      </c>
    </row>
    <row r="14" spans="1:69" ht="15.75" x14ac:dyDescent="0.25">
      <c r="A14" s="17" t="s">
        <v>178</v>
      </c>
      <c r="B14" s="34">
        <v>2022</v>
      </c>
      <c r="C14" s="35">
        <v>2102.962</v>
      </c>
      <c r="D14" s="36">
        <v>8.1370068698835799E-2</v>
      </c>
      <c r="E14" s="42">
        <v>5765.07</v>
      </c>
      <c r="F14" s="36">
        <v>1.0450366193983748E-2</v>
      </c>
      <c r="G14" s="35">
        <v>2470.5450000000001</v>
      </c>
      <c r="H14" s="36">
        <v>-4.8838491444129876E-2</v>
      </c>
      <c r="I14" s="42">
        <v>3662.1080000000002</v>
      </c>
      <c r="J14" s="21">
        <f t="shared" si="6"/>
        <v>-2.622312819386468E-2</v>
      </c>
      <c r="K14" s="42">
        <v>2560.6390000000001</v>
      </c>
      <c r="L14" s="36">
        <v>-0.13681069116793396</v>
      </c>
      <c r="M14" s="38">
        <f t="shared" si="2"/>
        <v>0.964815813552789</v>
      </c>
      <c r="N14" s="36">
        <f t="shared" si="8"/>
        <v>0.10191530273102491</v>
      </c>
      <c r="O14" s="39">
        <f t="shared" si="3"/>
        <v>0.44416442471643885</v>
      </c>
      <c r="P14" s="40">
        <f t="shared" si="4"/>
        <v>0.55583557528356109</v>
      </c>
      <c r="Q14" s="42">
        <v>1720.0350000000001</v>
      </c>
      <c r="R14" s="39">
        <f t="shared" si="0"/>
        <v>0.4696844003508362</v>
      </c>
      <c r="S14" s="35">
        <f t="shared" si="5"/>
        <v>1942.0730000000001</v>
      </c>
      <c r="T14" s="40">
        <f t="shared" si="1"/>
        <v>0.53031559964916375</v>
      </c>
      <c r="U14" s="23">
        <f>Table1[[#This Row],[Current Assets]]/Table1[[#This Row],[Current Liabilities]]</f>
        <v>1.4887133110663446</v>
      </c>
      <c r="V14" s="41">
        <v>1.83</v>
      </c>
      <c r="W14" s="41">
        <v>2.343118990932938</v>
      </c>
      <c r="X14" s="39">
        <v>1.4737089652245448</v>
      </c>
      <c r="Y14" s="39">
        <v>0.98222478030970295</v>
      </c>
      <c r="Z14" s="39">
        <v>2.0828439507680709</v>
      </c>
      <c r="AA14" s="23">
        <f>Table1[[#This Row],[Total Liabilities]]/Table1[[#This Row],[Equity]]</f>
        <v>1.7414047424537391</v>
      </c>
      <c r="AB14" s="23">
        <f>Table1[[#This Row],[Total Liabilities]]/Table1[[#This Row],[Total Assets]]</f>
        <v>0.63522350986197917</v>
      </c>
      <c r="AC14" s="23">
        <f>Table1[[#This Row],[Equity]]/Table1[[#This Row],[Total Assets]]</f>
        <v>0.36477649013802088</v>
      </c>
      <c r="AD14" s="42">
        <v>30.045099927916663</v>
      </c>
      <c r="AE14" s="42">
        <v>39.843317053722714</v>
      </c>
      <c r="AF14" s="42">
        <v>181.61173236031462</v>
      </c>
      <c r="AG14" s="42">
        <v>-111.72331537867524</v>
      </c>
      <c r="AH14" s="35">
        <v>0</v>
      </c>
      <c r="AI14" s="42">
        <v>141.76841530659192</v>
      </c>
      <c r="AJ14" s="49">
        <v>280.774</v>
      </c>
      <c r="AK14" s="49">
        <v>91.953800000000001</v>
      </c>
      <c r="AL14" s="50">
        <v>0.1269056827542101</v>
      </c>
      <c r="AM14" s="50">
        <v>0.53857622508393899</v>
      </c>
      <c r="AN14" s="50">
        <v>0.11364860789825726</v>
      </c>
      <c r="AO14" s="51">
        <v>5.6154799999999998</v>
      </c>
      <c r="AP14" s="49" t="s">
        <v>180</v>
      </c>
      <c r="AQ14" s="52">
        <v>1.5950161923445855E-2</v>
      </c>
      <c r="AR14" s="52">
        <v>4.3725849539839524E-2</v>
      </c>
      <c r="AS14" s="52">
        <v>3.7220046588910545E-2</v>
      </c>
      <c r="AT14" s="53">
        <v>0.42853686078399744</v>
      </c>
      <c r="AU14" s="53">
        <v>2.7414047424537391</v>
      </c>
      <c r="AV14" s="53">
        <v>-202.04249999999999</v>
      </c>
      <c r="AW14" s="53">
        <v>820.37620000000004</v>
      </c>
      <c r="AX14" s="53">
        <v>-1171.684</v>
      </c>
      <c r="AY14" s="53">
        <v>114.6225</v>
      </c>
      <c r="AZ14" s="54">
        <v>-3.5045975157283429E-2</v>
      </c>
      <c r="BA14" s="54">
        <v>-9.6075202500092716E-2</v>
      </c>
      <c r="BB14" s="54">
        <v>-8.1780538302277425E-2</v>
      </c>
      <c r="BC14" s="54">
        <v>0.14230116893637026</v>
      </c>
      <c r="BD14" s="54">
        <v>0.39010509937887611</v>
      </c>
      <c r="BE14" s="54">
        <v>0.3320628444331109</v>
      </c>
      <c r="BF14" s="33">
        <v>0.93823886715016558</v>
      </c>
      <c r="BG14" s="33">
        <v>9.2402796265070997</v>
      </c>
      <c r="BH14" s="33">
        <v>0.22457595288701143</v>
      </c>
      <c r="BI14" s="33">
        <v>2.6960689724428564</v>
      </c>
      <c r="BJ14" s="49">
        <v>2157.0189999999998</v>
      </c>
      <c r="BK14" s="43">
        <v>20665</v>
      </c>
      <c r="BL14" s="27">
        <f>(Table1[[#This Row],[Revenues]]/Table1[[#This Row],[No Emp]])*100</f>
        <v>11.95521413017179</v>
      </c>
      <c r="BM14" s="49">
        <v>793.755</v>
      </c>
      <c r="BN14" s="27">
        <f>(Table1[[#This Row],[SGA]]/Table1[[#This Row],[No Emp]])*100</f>
        <v>3.8410597628841034</v>
      </c>
      <c r="BO14" s="29">
        <f>Table1[[#This Row],[SGA]]/Table1[[#This Row],[Value Added]]</f>
        <v>0.36798702283104601</v>
      </c>
      <c r="BP14" s="46">
        <f>(Table1[[#This Row],[Emp Prod]]-BL13)/BL13</f>
        <v>-6.453392209583822E-2</v>
      </c>
      <c r="BQ14" s="46">
        <f>(Table1[[#This Row],[AvgAnSal]]-BN13)/BN13</f>
        <v>-4.2154020935394037E-3</v>
      </c>
    </row>
    <row r="15" spans="1:69" ht="15.75" x14ac:dyDescent="0.25">
      <c r="A15" s="17" t="s">
        <v>178</v>
      </c>
      <c r="B15" s="18">
        <v>2023</v>
      </c>
      <c r="C15" s="19">
        <v>1543.98</v>
      </c>
      <c r="D15" s="20">
        <v>-0.26580699033078103</v>
      </c>
      <c r="E15" s="26">
        <v>4864.1710000000003</v>
      </c>
      <c r="F15" s="20">
        <v>-0.15626852752872028</v>
      </c>
      <c r="G15" s="19">
        <v>1889.412</v>
      </c>
      <c r="H15" s="20">
        <v>-0.23522461643078754</v>
      </c>
      <c r="I15" s="26">
        <v>3320.1909999999998</v>
      </c>
      <c r="J15" s="37">
        <f t="shared" si="6"/>
        <v>-9.3366170522551584E-2</v>
      </c>
      <c r="K15" s="26">
        <v>2141.1179999999999</v>
      </c>
      <c r="L15" s="20">
        <v>-0.16383449599885036</v>
      </c>
      <c r="M15" s="22">
        <f t="shared" si="2"/>
        <v>0.88244178975656651</v>
      </c>
      <c r="N15" s="20">
        <f t="shared" si="8"/>
        <v>-8.537797851062634E-2</v>
      </c>
      <c r="O15" s="23">
        <f t="shared" si="3"/>
        <v>0.44018148210661173</v>
      </c>
      <c r="P15" s="24">
        <f t="shared" si="4"/>
        <v>0.55981851789338832</v>
      </c>
      <c r="Q15" s="26">
        <v>769.49099999999999</v>
      </c>
      <c r="R15" s="23">
        <f t="shared" si="0"/>
        <v>0.23176106434840646</v>
      </c>
      <c r="S15" s="19">
        <f t="shared" si="5"/>
        <v>2550.6999999999998</v>
      </c>
      <c r="T15" s="24">
        <f t="shared" si="1"/>
        <v>0.76823893565159351</v>
      </c>
      <c r="U15" s="23">
        <f>Table1[[#This Row],[Current Assets]]/Table1[[#This Row],[Current Liabilities]]</f>
        <v>2.7825120761646334</v>
      </c>
      <c r="V15" s="25">
        <v>1.7692000000000001</v>
      </c>
      <c r="W15" s="25">
        <v>2.4468483247465609</v>
      </c>
      <c r="X15" s="23">
        <v>2.7574747462933287</v>
      </c>
      <c r="Y15" s="23">
        <v>2.0186746823549595</v>
      </c>
      <c r="Z15" s="23">
        <v>1.6052501073190621</v>
      </c>
      <c r="AA15" s="23">
        <f>Table1[[#This Row],[Total Liabilities]]/Table1[[#This Row],[Equity]]</f>
        <v>2.1504106270806616</v>
      </c>
      <c r="AB15" s="23">
        <f>Table1[[#This Row],[Total Liabilities]]/Table1[[#This Row],[Total Assets]]</f>
        <v>0.6825810605753786</v>
      </c>
      <c r="AC15" s="23">
        <f>Table1[[#This Row],[Equity]]/Table1[[#This Row],[Total Assets]]</f>
        <v>0.31741893942462135</v>
      </c>
      <c r="AD15" s="26">
        <v>31.175171900144967</v>
      </c>
      <c r="AE15" s="26">
        <v>69.741606263676147</v>
      </c>
      <c r="AF15" s="26">
        <v>199.03177326470629</v>
      </c>
      <c r="AG15" s="26">
        <v>-98.114995100885182</v>
      </c>
      <c r="AH15" s="19">
        <v>0</v>
      </c>
      <c r="AI15" s="26">
        <v>129.29016700103014</v>
      </c>
      <c r="AJ15" s="43">
        <v>-610.05200000000002</v>
      </c>
      <c r="AK15" s="43">
        <v>-514.65989999999999</v>
      </c>
      <c r="AL15" s="44">
        <v>0.11938486682629305</v>
      </c>
      <c r="AM15" s="44">
        <v>0.5593167080552045</v>
      </c>
      <c r="AN15" s="44">
        <v>-0.32287928731266657</v>
      </c>
      <c r="AO15" s="45">
        <v>14.187255813953488</v>
      </c>
      <c r="AP15" s="43" t="s">
        <v>181</v>
      </c>
      <c r="AQ15" s="46">
        <v>-0.10580629258305269</v>
      </c>
      <c r="AR15" s="46">
        <v>-0.33333326856565498</v>
      </c>
      <c r="AS15" s="46">
        <v>-0.27239156944065135</v>
      </c>
      <c r="AT15" s="47">
        <v>0.38843453488785651</v>
      </c>
      <c r="AU15" s="47">
        <v>3.150410627080662</v>
      </c>
      <c r="AV15" s="47">
        <v>76.230500000000006</v>
      </c>
      <c r="AW15" s="47">
        <v>718.14940000000001</v>
      </c>
      <c r="AX15" s="47">
        <v>-1152.413</v>
      </c>
      <c r="AY15" s="47">
        <v>566.10500000000002</v>
      </c>
      <c r="AZ15" s="48">
        <v>1.5671838017207868E-2</v>
      </c>
      <c r="BA15" s="48">
        <v>4.9372725035298388E-2</v>
      </c>
      <c r="BB15" s="48">
        <v>4.0346150019159401E-2</v>
      </c>
      <c r="BC15" s="48">
        <v>0.14764065654764191</v>
      </c>
      <c r="BD15" s="48">
        <v>0.46512869337685719</v>
      </c>
      <c r="BE15" s="48">
        <v>0.38009147819533273</v>
      </c>
      <c r="BF15" s="33">
        <v>0.30586300094760221</v>
      </c>
      <c r="BG15" s="33">
        <v>5.320487572531488</v>
      </c>
      <c r="BH15" s="33">
        <v>0.17678670628805812</v>
      </c>
      <c r="BI15" s="33">
        <v>0.76066369156257752</v>
      </c>
      <c r="BJ15" s="43">
        <v>1663.845</v>
      </c>
      <c r="BK15" s="49">
        <v>20113</v>
      </c>
      <c r="BL15" s="27">
        <f>(Table1[[#This Row],[Revenues]]/Table1[[#This Row],[No Emp]])*100</f>
        <v>9.3939839904539362</v>
      </c>
      <c r="BM15" s="43">
        <v>671.39059999999995</v>
      </c>
      <c r="BN15" s="27">
        <f>(Table1[[#This Row],[SGA]]/Table1[[#This Row],[No Emp]])*100</f>
        <v>3.3380927758166359</v>
      </c>
      <c r="BO15" s="29">
        <f>Table1[[#This Row],[SGA]]/Table1[[#This Row],[Value Added]]</f>
        <v>0.40351751515315426</v>
      </c>
      <c r="BP15" s="46">
        <f>(Table1[[#This Row],[Emp Prod]]-BL14)/BL14</f>
        <v>-0.21423540488948564</v>
      </c>
      <c r="BQ15" s="46">
        <f>(Table1[[#This Row],[AvgAnSal]]-BN14)/BN14</f>
        <v>-0.13094484806708892</v>
      </c>
    </row>
    <row r="16" spans="1:69" ht="15.75" x14ac:dyDescent="0.25">
      <c r="A16" s="17" t="s">
        <v>182</v>
      </c>
      <c r="B16" s="18">
        <v>2017</v>
      </c>
      <c r="C16" s="19">
        <v>11008.55</v>
      </c>
      <c r="D16" s="20"/>
      <c r="E16" s="19">
        <v>12927.01</v>
      </c>
      <c r="F16" s="20"/>
      <c r="G16" s="19">
        <v>4304.0360000000001</v>
      </c>
      <c r="H16" s="20"/>
      <c r="I16" s="19">
        <v>1918.444</v>
      </c>
      <c r="J16" s="21"/>
      <c r="K16" s="19">
        <v>10038.530000000001</v>
      </c>
      <c r="L16" s="20"/>
      <c r="M16" s="22">
        <f t="shared" si="2"/>
        <v>0.42875162000810874</v>
      </c>
      <c r="N16" s="20"/>
      <c r="O16" s="23">
        <f t="shared" si="3"/>
        <v>0.77655467118846511</v>
      </c>
      <c r="P16" s="24">
        <f t="shared" si="4"/>
        <v>0.22344532881153489</v>
      </c>
      <c r="Q16" s="19">
        <v>1620.1590000000001</v>
      </c>
      <c r="R16" s="23">
        <f t="shared" si="0"/>
        <v>0.84451722333307622</v>
      </c>
      <c r="S16" s="19">
        <f t="shared" si="5"/>
        <v>298.28499999999985</v>
      </c>
      <c r="T16" s="24">
        <f t="shared" si="1"/>
        <v>0.15548277666692378</v>
      </c>
      <c r="U16" s="23">
        <f>Table1[[#This Row],[Current Assets]]/Table1[[#This Row],[Current Liabilities]]</f>
        <v>6.1960153293596489</v>
      </c>
      <c r="V16" s="25">
        <v>2.61</v>
      </c>
      <c r="W16" s="25">
        <v>2.7808043913823002</v>
      </c>
      <c r="X16" s="23">
        <v>5.9834837198077482</v>
      </c>
      <c r="Y16" s="23">
        <v>5.1386413308817209</v>
      </c>
      <c r="Z16" s="23">
        <v>37.907344204696322</v>
      </c>
      <c r="AA16" s="23">
        <f>Table1[[#This Row],[Total Liabilities]]/Table1[[#This Row],[Equity]]</f>
        <v>0.17426854581211876</v>
      </c>
      <c r="AB16" s="23">
        <f>Table1[[#This Row],[Total Liabilities]]/Table1[[#This Row],[Total Assets]]</f>
        <v>0.14840585719358149</v>
      </c>
      <c r="AC16" s="23">
        <f>Table1[[#This Row],[Equity]]/Table1[[#This Row],[Total Assets]]</f>
        <v>0.85159290508787411</v>
      </c>
      <c r="AD16" s="26">
        <v>49.215100319767053</v>
      </c>
      <c r="AE16" s="26">
        <v>61.815643584316092</v>
      </c>
      <c r="AF16" s="26">
        <v>132.92300607659215</v>
      </c>
      <c r="AG16" s="26">
        <v>-21.892262172508993</v>
      </c>
      <c r="AH16" s="19">
        <v>0</v>
      </c>
      <c r="AI16" s="26">
        <v>71.107362492276053</v>
      </c>
      <c r="AJ16" s="49">
        <v>258.39499999999998</v>
      </c>
      <c r="AK16" s="49">
        <v>902.65120000000002</v>
      </c>
      <c r="AL16" s="50">
        <v>0.59333472117798269</v>
      </c>
      <c r="AM16" s="50">
        <v>0.34663000030668883</v>
      </c>
      <c r="AN16" s="50">
        <v>6.0035510855392465E-2</v>
      </c>
      <c r="AO16" s="51"/>
      <c r="AP16" s="49" t="s">
        <v>101</v>
      </c>
      <c r="AQ16" s="52">
        <v>6.9826758082495485E-2</v>
      </c>
      <c r="AR16" s="52">
        <v>8.199546715961685E-2</v>
      </c>
      <c r="AS16" s="52">
        <v>0.2097220376409491</v>
      </c>
      <c r="AT16" s="53">
        <v>0.33294907329691864</v>
      </c>
      <c r="AU16" s="53">
        <v>1.1742699992278729</v>
      </c>
      <c r="AV16" s="53">
        <v>641.32640000000004</v>
      </c>
      <c r="AW16" s="53">
        <v>168.08879999999999</v>
      </c>
      <c r="AX16" s="53">
        <v>611.75840000000005</v>
      </c>
      <c r="AY16" s="53">
        <v>-127.02800000000001</v>
      </c>
      <c r="AZ16" s="54">
        <v>4.9611348641333146E-2</v>
      </c>
      <c r="BA16" s="54">
        <v>5.8257118330752013E-2</v>
      </c>
      <c r="BB16" s="54">
        <v>0.14900581686584408</v>
      </c>
      <c r="BC16" s="54">
        <v>1.3002914053597854E-2</v>
      </c>
      <c r="BD16" s="54">
        <v>1.5268931875678449E-2</v>
      </c>
      <c r="BE16" s="54">
        <v>3.905376256146556E-2</v>
      </c>
      <c r="BF16" s="33">
        <v>4.1302319598840249</v>
      </c>
      <c r="BG16" s="33">
        <v>49.068189694942603</v>
      </c>
      <c r="BH16" s="33">
        <v>0.10221857035359325</v>
      </c>
      <c r="BI16" s="33">
        <v>7.333432264375622</v>
      </c>
      <c r="BJ16" s="49">
        <v>1750.3019999999999</v>
      </c>
      <c r="BK16" s="49">
        <v>5166</v>
      </c>
      <c r="BL16" s="27">
        <f>(Table1[[#This Row],[Revenues]]/Table1[[#This Row],[No Emp]])*100</f>
        <v>83.31467286101433</v>
      </c>
      <c r="BM16" s="49">
        <v>1491.9079999999999</v>
      </c>
      <c r="BN16" s="27">
        <f>(Table1[[#This Row],[SGA]]/Table1[[#This Row],[No Emp]])*100</f>
        <v>28.879365079365076</v>
      </c>
      <c r="BO16" s="29">
        <f>Table1[[#This Row],[SGA]]/Table1[[#This Row],[Value Added]]</f>
        <v>0.85237176213019239</v>
      </c>
      <c r="BP16" s="46">
        <f>(Table1[[#This Row],[Emp Prod]]-BL15)/BL15</f>
        <v>7.8689392004156913</v>
      </c>
      <c r="BQ16" s="46">
        <f>(Table1[[#This Row],[AvgAnSal]]-BN15)/BN15</f>
        <v>7.6514566906547365</v>
      </c>
    </row>
    <row r="17" spans="1:69" ht="16.5" thickBot="1" x14ac:dyDescent="0.3">
      <c r="A17" s="17" t="s">
        <v>182</v>
      </c>
      <c r="B17" s="34">
        <v>2018</v>
      </c>
      <c r="C17" s="35">
        <v>11912.17</v>
      </c>
      <c r="D17" s="36">
        <v>8.2083471483528792E-2</v>
      </c>
      <c r="E17" s="35">
        <v>14703.73</v>
      </c>
      <c r="F17" s="36">
        <v>0.1374424557573638</v>
      </c>
      <c r="G17" s="35">
        <v>9501.1380000000008</v>
      </c>
      <c r="H17" s="36">
        <v>1.2074950116588246</v>
      </c>
      <c r="I17" s="35">
        <v>2791.5569999999998</v>
      </c>
      <c r="J17" s="37">
        <f t="shared" si="6"/>
        <v>0.45511518709954518</v>
      </c>
      <c r="K17" s="35">
        <v>11490.88</v>
      </c>
      <c r="L17" s="36">
        <v>0.14467755737144766</v>
      </c>
      <c r="M17" s="38">
        <f t="shared" si="2"/>
        <v>0.82684163440920122</v>
      </c>
      <c r="N17" s="36">
        <f t="shared" ref="N17:N22" si="9">(M17-M16)/M16</f>
        <v>0.92848632127282371</v>
      </c>
      <c r="O17" s="39">
        <f t="shared" si="3"/>
        <v>0.78149421949396514</v>
      </c>
      <c r="P17" s="40">
        <f t="shared" si="4"/>
        <v>0.21850578050603486</v>
      </c>
      <c r="Q17" s="35">
        <v>2502.6840000000002</v>
      </c>
      <c r="R17" s="39">
        <f t="shared" si="0"/>
        <v>0.89651903937480071</v>
      </c>
      <c r="S17" s="35">
        <f t="shared" si="5"/>
        <v>288.87299999999959</v>
      </c>
      <c r="T17" s="40">
        <f t="shared" si="1"/>
        <v>0.10348096062519929</v>
      </c>
      <c r="U17" s="23">
        <f>Table1[[#This Row],[Current Assets]]/Table1[[#This Row],[Current Liabilities]]</f>
        <v>4.5914226486444143</v>
      </c>
      <c r="V17" s="41">
        <v>1.96</v>
      </c>
      <c r="W17" s="41">
        <v>2.4526164439640969</v>
      </c>
      <c r="X17" s="39">
        <v>4.0815080929114496</v>
      </c>
      <c r="Y17" s="39">
        <v>3.5529351688027728</v>
      </c>
      <c r="Z17" s="39">
        <v>42.238028968649608</v>
      </c>
      <c r="AA17" s="23">
        <f>Table1[[#This Row],[Total Liabilities]]/Table1[[#This Row],[Equity]]</f>
        <v>0.2343449598184042</v>
      </c>
      <c r="AB17" s="23">
        <f>Table1[[#This Row],[Total Liabilities]]/Table1[[#This Row],[Total Assets]]</f>
        <v>0.18985366298211406</v>
      </c>
      <c r="AC17" s="23">
        <f>Table1[[#This Row],[Equity]]/Table1[[#This Row],[Total Assets]]</f>
        <v>0.81014613298802418</v>
      </c>
      <c r="AD17" s="42">
        <v>79.361940132578681</v>
      </c>
      <c r="AE17" s="42">
        <v>71.74831598285364</v>
      </c>
      <c r="AF17" s="42">
        <v>87.685536307843435</v>
      </c>
      <c r="AG17" s="42">
        <v>63.424719807588886</v>
      </c>
      <c r="AH17" s="35">
        <v>0</v>
      </c>
      <c r="AI17" s="42">
        <v>15.937220324989795</v>
      </c>
      <c r="AJ17" s="43">
        <v>1598.021</v>
      </c>
      <c r="AK17" s="43">
        <v>1256.31</v>
      </c>
      <c r="AL17" s="44">
        <v>0.61774379027017601</v>
      </c>
      <c r="AM17" s="44">
        <v>0.21406351533889939</v>
      </c>
      <c r="AN17" s="44">
        <v>0.16819258914037452</v>
      </c>
      <c r="AO17" s="45"/>
      <c r="AP17" s="43" t="s">
        <v>101</v>
      </c>
      <c r="AQ17" s="46">
        <v>8.5441585230414327E-2</v>
      </c>
      <c r="AR17" s="46">
        <v>0.10546441160594584</v>
      </c>
      <c r="AS17" s="46">
        <v>0.13222731845385258</v>
      </c>
      <c r="AT17" s="47">
        <v>0.64617195772773306</v>
      </c>
      <c r="AU17" s="47">
        <v>1.2343452116616871</v>
      </c>
      <c r="AV17" s="47">
        <v>1381.5540000000001</v>
      </c>
      <c r="AW17" s="47">
        <v>1369.8720000000001</v>
      </c>
      <c r="AX17" s="47">
        <v>552.48299999999995</v>
      </c>
      <c r="AY17" s="47">
        <v>-551.79899999999998</v>
      </c>
      <c r="AZ17" s="48">
        <v>9.3959423901282202E-2</v>
      </c>
      <c r="BA17" s="48">
        <v>0.11597836498303836</v>
      </c>
      <c r="BB17" s="48">
        <v>0.14540931833639295</v>
      </c>
      <c r="BC17" s="48">
        <v>9.3164931619391822E-2</v>
      </c>
      <c r="BD17" s="48">
        <v>0.11499768723918481</v>
      </c>
      <c r="BE17" s="48">
        <v>0.14417978141144777</v>
      </c>
      <c r="BF17" s="33">
        <v>4.02403926187535</v>
      </c>
      <c r="BG17" s="33">
        <v>31.208149170515728</v>
      </c>
      <c r="BH17" s="33">
        <v>0.34813509749003935</v>
      </c>
      <c r="BI17" s="33">
        <v>6.6098719414099101</v>
      </c>
      <c r="BJ17" s="43">
        <v>3631.8690000000001</v>
      </c>
      <c r="BK17" s="43">
        <v>5501</v>
      </c>
      <c r="BL17" s="27">
        <f>(Table1[[#This Row],[Revenues]]/Table1[[#This Row],[No Emp]])*100</f>
        <v>172.71656062534086</v>
      </c>
      <c r="BM17" s="43">
        <v>2033.847</v>
      </c>
      <c r="BN17" s="27">
        <f>(Table1[[#This Row],[SGA]]/Table1[[#This Row],[No Emp]])*100</f>
        <v>36.972314124704596</v>
      </c>
      <c r="BO17" s="29">
        <f>Table1[[#This Row],[SGA]]/Table1[[#This Row],[Value Added]]</f>
        <v>0.56000009912251791</v>
      </c>
      <c r="BP17" s="46">
        <f>(Table1[[#This Row],[Emp Prod]]-BL16)/BL16</f>
        <v>1.0730629395072691</v>
      </c>
      <c r="BQ17" s="46">
        <f>(Table1[[#This Row],[AvgAnSal]]-BN16)/BN16</f>
        <v>0.28023292835901387</v>
      </c>
    </row>
    <row r="18" spans="1:69" ht="16.5" thickBot="1" x14ac:dyDescent="0.3">
      <c r="A18" s="17" t="s">
        <v>182</v>
      </c>
      <c r="B18" s="18">
        <v>2019</v>
      </c>
      <c r="C18" s="19">
        <v>12733.18</v>
      </c>
      <c r="D18" s="20">
        <v>6.8921951248177307E-2</v>
      </c>
      <c r="E18" s="19">
        <v>15212.74</v>
      </c>
      <c r="F18" s="20">
        <v>3.4617746653400207E-2</v>
      </c>
      <c r="G18" s="19">
        <v>10805.04</v>
      </c>
      <c r="H18" s="20">
        <v>0.13723640262882192</v>
      </c>
      <c r="I18" s="19">
        <v>2479.5450000000001</v>
      </c>
      <c r="J18" s="21">
        <f t="shared" si="6"/>
        <v>-0.11176988325869747</v>
      </c>
      <c r="K18" s="19">
        <v>12104.75</v>
      </c>
      <c r="L18" s="20">
        <v>5.3422366259155162E-2</v>
      </c>
      <c r="M18" s="22">
        <f t="shared" si="2"/>
        <v>0.89262810053904462</v>
      </c>
      <c r="N18" s="20">
        <f t="shared" si="9"/>
        <v>7.9563562588196773E-2</v>
      </c>
      <c r="O18" s="23">
        <f t="shared" si="3"/>
        <v>0.79569821084170245</v>
      </c>
      <c r="P18" s="24">
        <f t="shared" si="4"/>
        <v>0.20430178915829755</v>
      </c>
      <c r="Q18" s="19">
        <v>2205.0810000000001</v>
      </c>
      <c r="R18" s="23">
        <f t="shared" si="0"/>
        <v>0.88930872397960115</v>
      </c>
      <c r="S18" s="19">
        <f t="shared" si="5"/>
        <v>274.46399999999994</v>
      </c>
      <c r="T18" s="24">
        <f t="shared" si="1"/>
        <v>0.11069127602039885</v>
      </c>
      <c r="U18" s="23">
        <f>Table1[[#This Row],[Current Assets]]/Table1[[#This Row],[Current Liabilities]]</f>
        <v>5.4894808852826715</v>
      </c>
      <c r="V18" s="25">
        <v>2.23</v>
      </c>
      <c r="W18" s="25">
        <v>2.7383982693603612</v>
      </c>
      <c r="X18" s="23">
        <v>4.9365624210629901</v>
      </c>
      <c r="Y18" s="23">
        <v>4.420082981078699</v>
      </c>
      <c r="Z18" s="23">
        <v>47.394505474485804</v>
      </c>
      <c r="AA18" s="23">
        <f>Table1[[#This Row],[Total Liabilities]]/Table1[[#This Row],[Equity]]</f>
        <v>0.19473100984985683</v>
      </c>
      <c r="AB18" s="23">
        <f>Table1[[#This Row],[Total Liabilities]]/Table1[[#This Row],[Total Assets]]</f>
        <v>0.16299134804118129</v>
      </c>
      <c r="AC18" s="23">
        <f>Table1[[#This Row],[Equity]]/Table1[[#This Row],[Total Assets]]</f>
        <v>0.83700766594315035</v>
      </c>
      <c r="AD18" s="26">
        <v>70.70155997540644</v>
      </c>
      <c r="AE18" s="26">
        <v>60.427331622051092</v>
      </c>
      <c r="AF18" s="26">
        <v>87.099024042272958</v>
      </c>
      <c r="AG18" s="26">
        <v>44.02986755518458</v>
      </c>
      <c r="AH18" s="19">
        <v>0</v>
      </c>
      <c r="AI18" s="26">
        <v>26.671692420221866</v>
      </c>
      <c r="AJ18" s="49">
        <v>2247.317</v>
      </c>
      <c r="AK18" s="49">
        <v>1746.0809999999999</v>
      </c>
      <c r="AL18" s="50">
        <v>0.5825364829746118</v>
      </c>
      <c r="AM18" s="50">
        <v>0.20947557806357031</v>
      </c>
      <c r="AN18" s="50">
        <v>0.20798784641241494</v>
      </c>
      <c r="AO18" s="51"/>
      <c r="AP18" s="49" t="s">
        <v>101</v>
      </c>
      <c r="AQ18" s="52">
        <v>0.11477754829176072</v>
      </c>
      <c r="AR18" s="52">
        <v>0.13712843138948794</v>
      </c>
      <c r="AS18" s="52">
        <v>0.16159875391483972</v>
      </c>
      <c r="AT18" s="53">
        <v>0.7102625825459451</v>
      </c>
      <c r="AU18" s="53">
        <v>1.1947321878745136</v>
      </c>
      <c r="AV18" s="55">
        <v>908.07299999999998</v>
      </c>
      <c r="AW18" s="55">
        <v>1534.761</v>
      </c>
      <c r="AX18" s="55">
        <v>408.17700000000002</v>
      </c>
      <c r="AY18" s="55">
        <v>-981.33299999999997</v>
      </c>
      <c r="AZ18" s="56">
        <v>5.9691613739536728E-2</v>
      </c>
      <c r="BA18" s="56">
        <v>7.1315492280797102E-2</v>
      </c>
      <c r="BB18" s="56">
        <v>8.4041613913507021E-2</v>
      </c>
      <c r="BC18" s="56">
        <v>0.10088655955468903</v>
      </c>
      <c r="BD18" s="56">
        <v>0.12053242002390605</v>
      </c>
      <c r="BE18" s="56">
        <v>0.1420412141000866</v>
      </c>
      <c r="BF18" s="33">
        <v>4.5713772588670816</v>
      </c>
      <c r="BG18" s="33">
        <v>38.473282407685062</v>
      </c>
      <c r="BH18" s="33">
        <v>0.44936363987998956</v>
      </c>
      <c r="BI18" s="33">
        <v>6.7148429336089714</v>
      </c>
      <c r="BJ18" s="57">
        <v>4510.71</v>
      </c>
      <c r="BK18" s="49">
        <v>5944</v>
      </c>
      <c r="BL18" s="27">
        <f>(Table1[[#This Row],[Revenues]]/Table1[[#This Row],[No Emp]])*100</f>
        <v>181.78061911170931</v>
      </c>
      <c r="BM18" s="49">
        <v>2263.3919999999998</v>
      </c>
      <c r="BN18" s="27">
        <f>(Table1[[#This Row],[SGA]]/Table1[[#This Row],[No Emp]])*100</f>
        <v>38.078600269179006</v>
      </c>
      <c r="BO18" s="29">
        <f>Table1[[#This Row],[SGA]]/Table1[[#This Row],[Value Added]]</f>
        <v>0.50178175941259795</v>
      </c>
      <c r="BP18" s="46">
        <f>(Table1[[#This Row],[Emp Prod]]-BL17)/BL17</f>
        <v>5.2479382715536656E-2</v>
      </c>
      <c r="BQ18" s="46">
        <f>(Table1[[#This Row],[AvgAnSal]]-BN17)/BN17</f>
        <v>2.9922015179872086E-2</v>
      </c>
    </row>
    <row r="19" spans="1:69" ht="16.5" thickBot="1" x14ac:dyDescent="0.3">
      <c r="A19" s="17" t="s">
        <v>182</v>
      </c>
      <c r="B19" s="34">
        <v>2020</v>
      </c>
      <c r="C19" s="35">
        <v>14176.28</v>
      </c>
      <c r="D19" s="36">
        <v>0.11333382548585666</v>
      </c>
      <c r="E19" s="35">
        <v>17793.599999999999</v>
      </c>
      <c r="F19" s="36">
        <v>0.16965122653775708</v>
      </c>
      <c r="G19" s="35">
        <v>12038.38</v>
      </c>
      <c r="H19" s="36">
        <v>0.11414488053723061</v>
      </c>
      <c r="I19" s="35">
        <v>3617.3110000000001</v>
      </c>
      <c r="J19" s="37">
        <f t="shared" si="6"/>
        <v>0.45886079905789168</v>
      </c>
      <c r="K19" s="35">
        <v>13814.56</v>
      </c>
      <c r="L19" s="36">
        <v>0.14125116173402999</v>
      </c>
      <c r="M19" s="38">
        <f t="shared" si="2"/>
        <v>0.87142695822378702</v>
      </c>
      <c r="N19" s="36">
        <f t="shared" si="9"/>
        <v>-2.3751372270774979E-2</v>
      </c>
      <c r="O19" s="39">
        <f t="shared" si="3"/>
        <v>0.77637802355903252</v>
      </c>
      <c r="P19" s="40">
        <f t="shared" si="4"/>
        <v>0.22362197644096748</v>
      </c>
      <c r="Q19" s="35">
        <v>3272.2840000000001</v>
      </c>
      <c r="R19" s="39">
        <f t="shared" si="0"/>
        <v>0.90461782246536171</v>
      </c>
      <c r="S19" s="35">
        <f t="shared" si="5"/>
        <v>345.02700000000004</v>
      </c>
      <c r="T19" s="40">
        <f t="shared" si="1"/>
        <v>9.5382177534638291E-2</v>
      </c>
      <c r="U19" s="23">
        <f>Table1[[#This Row],[Current Assets]]/Table1[[#This Row],[Current Liabilities]]</f>
        <v>4.2216873596546014</v>
      </c>
      <c r="V19" s="41">
        <v>2.31</v>
      </c>
      <c r="W19" s="41">
        <v>2.4624880539365228</v>
      </c>
      <c r="X19" s="39">
        <v>3.9714813873123478</v>
      </c>
      <c r="Y19" s="39">
        <v>3.4209775190661933</v>
      </c>
      <c r="Z19" s="39">
        <v>42.088575088835945</v>
      </c>
      <c r="AA19" s="23">
        <f>Table1[[#This Row],[Total Liabilities]]/Table1[[#This Row],[Equity]]</f>
        <v>0.2551664470509894</v>
      </c>
      <c r="AB19" s="23">
        <f>Table1[[#This Row],[Total Liabilities]]/Table1[[#This Row],[Total Assets]]</f>
        <v>0.20329281314629982</v>
      </c>
      <c r="AC19" s="23">
        <f>Table1[[#This Row],[Equity]]/Table1[[#This Row],[Total Assets]]</f>
        <v>0.79670668105386222</v>
      </c>
      <c r="AD19" s="42">
        <v>48.713245242322536</v>
      </c>
      <c r="AE19" s="42">
        <v>69.343953326450745</v>
      </c>
      <c r="AF19" s="42">
        <v>113.1046653178403</v>
      </c>
      <c r="AG19" s="42">
        <v>4.9525332509329871</v>
      </c>
      <c r="AH19" s="35">
        <v>0</v>
      </c>
      <c r="AI19" s="42">
        <v>43.760711991389556</v>
      </c>
      <c r="AJ19" s="43">
        <v>3241.819</v>
      </c>
      <c r="AK19" s="43">
        <v>2379.4969999999998</v>
      </c>
      <c r="AL19" s="44">
        <v>0.50959647394416863</v>
      </c>
      <c r="AM19" s="44">
        <v>0.22111322287550317</v>
      </c>
      <c r="AN19" s="44">
        <v>0.26929030318032826</v>
      </c>
      <c r="AO19" s="45"/>
      <c r="AP19" s="43" t="s">
        <v>101</v>
      </c>
      <c r="AQ19" s="46">
        <v>0.13372768860713966</v>
      </c>
      <c r="AR19" s="46">
        <v>0.16785059268016714</v>
      </c>
      <c r="AS19" s="46">
        <v>0.19765923654179382</v>
      </c>
      <c r="AT19" s="47">
        <v>0.67655673950184336</v>
      </c>
      <c r="AU19" s="47">
        <v>1.2551670819142962</v>
      </c>
      <c r="AV19" s="58">
        <v>331.42079999999999</v>
      </c>
      <c r="AW19" s="58">
        <v>3199.328</v>
      </c>
      <c r="AX19" s="58">
        <v>-1733.5840000000001</v>
      </c>
      <c r="AY19" s="58">
        <v>-1021.485</v>
      </c>
      <c r="AZ19" s="59">
        <v>1.862584299973024E-2</v>
      </c>
      <c r="BA19" s="59">
        <v>2.3378545006165225E-2</v>
      </c>
      <c r="BB19" s="59">
        <v>2.7530348767857468E-2</v>
      </c>
      <c r="BC19" s="59">
        <v>0.17980217606330368</v>
      </c>
      <c r="BD19" s="59">
        <v>0.22568177265121736</v>
      </c>
      <c r="BE19" s="59">
        <v>0.26576067543971865</v>
      </c>
      <c r="BF19" s="33">
        <v>4.0596615578101929</v>
      </c>
      <c r="BG19" s="33">
        <v>35.085637836602551</v>
      </c>
      <c r="BH19" s="33">
        <v>0.4552460933278929</v>
      </c>
      <c r="BI19" s="33">
        <v>6.5873299656717093</v>
      </c>
      <c r="BJ19" s="57">
        <v>5903.6639999999998</v>
      </c>
      <c r="BK19" s="43">
        <v>6200</v>
      </c>
      <c r="BL19" s="27">
        <f>(Table1[[#This Row],[Revenues]]/Table1[[#This Row],[No Emp]])*100</f>
        <v>194.1674193548387</v>
      </c>
      <c r="BM19" s="43">
        <v>2661.8449999999998</v>
      </c>
      <c r="BN19" s="27">
        <f>(Table1[[#This Row],[SGA]]/Table1[[#This Row],[No Emp]])*100</f>
        <v>42.932983870967739</v>
      </c>
      <c r="BO19" s="29">
        <f>Table1[[#This Row],[SGA]]/Table1[[#This Row],[Value Added]]</f>
        <v>0.45088016526685798</v>
      </c>
      <c r="BP19" s="46">
        <f>(Table1[[#This Row],[Emp Prod]]-BL18)/BL18</f>
        <v>6.8141479018273929E-2</v>
      </c>
      <c r="BQ19" s="46">
        <f>(Table1[[#This Row],[AvgAnSal]]-BN18)/BN18</f>
        <v>0.12748324695427141</v>
      </c>
    </row>
    <row r="20" spans="1:69" ht="16.5" thickBot="1" x14ac:dyDescent="0.3">
      <c r="A20" s="17" t="s">
        <v>182</v>
      </c>
      <c r="B20" s="18">
        <v>2021</v>
      </c>
      <c r="C20" s="19">
        <v>17621.37</v>
      </c>
      <c r="D20" s="20">
        <v>0.24301791443171256</v>
      </c>
      <c r="E20" s="19">
        <v>23001.03</v>
      </c>
      <c r="F20" s="20">
        <v>0.29265747234960887</v>
      </c>
      <c r="G20" s="19">
        <v>16533.75</v>
      </c>
      <c r="H20" s="20">
        <v>0.37341984552738833</v>
      </c>
      <c r="I20" s="19">
        <v>5379.6580000000004</v>
      </c>
      <c r="J20" s="21">
        <f t="shared" si="6"/>
        <v>0.48719808719792135</v>
      </c>
      <c r="K20" s="19">
        <v>18991.53</v>
      </c>
      <c r="L20" s="20">
        <v>0.37474736799434794</v>
      </c>
      <c r="M20" s="22">
        <f t="shared" si="2"/>
        <v>0.87058546625785294</v>
      </c>
      <c r="N20" s="20">
        <f t="shared" si="9"/>
        <v>-9.6564830591112255E-4</v>
      </c>
      <c r="O20" s="23">
        <f t="shared" si="3"/>
        <v>0.82568171947082369</v>
      </c>
      <c r="P20" s="24">
        <f t="shared" si="4"/>
        <v>0.17431828052917631</v>
      </c>
      <c r="Q20" s="19">
        <v>4947.5110000000004</v>
      </c>
      <c r="R20" s="23">
        <f t="shared" si="0"/>
        <v>0.91967017234181059</v>
      </c>
      <c r="S20" s="19">
        <f t="shared" si="5"/>
        <v>432.14699999999993</v>
      </c>
      <c r="T20" s="24">
        <f t="shared" si="1"/>
        <v>8.0329827658189412E-2</v>
      </c>
      <c r="U20" s="23">
        <f>Table1[[#This Row],[Current Assets]]/Table1[[#This Row],[Current Liabilities]]</f>
        <v>3.8386028853700371</v>
      </c>
      <c r="V20" s="25">
        <v>2.2400000000000002</v>
      </c>
      <c r="W20" s="25">
        <v>2.5056860834323973</v>
      </c>
      <c r="X20" s="23">
        <v>3.6736552985935749</v>
      </c>
      <c r="Y20" s="23">
        <v>3.3104443830443224</v>
      </c>
      <c r="Z20" s="23">
        <v>41.778271202678845</v>
      </c>
      <c r="AA20" s="23">
        <f>Table1[[#This Row],[Total Liabilities]]/Table1[[#This Row],[Equity]]</f>
        <v>0.3052916997940569</v>
      </c>
      <c r="AB20" s="23">
        <f>Table1[[#This Row],[Total Liabilities]]/Table1[[#This Row],[Total Assets]]</f>
        <v>0.23388769981170413</v>
      </c>
      <c r="AC20" s="23">
        <f>Table1[[#This Row],[Equity]]/Table1[[#This Row],[Total Assets]]</f>
        <v>0.76611221323566814</v>
      </c>
      <c r="AD20" s="26">
        <v>40.191178129420614</v>
      </c>
      <c r="AE20" s="26">
        <v>51.543093691565787</v>
      </c>
      <c r="AF20" s="26">
        <v>78.995502548268135</v>
      </c>
      <c r="AG20" s="26">
        <v>12.738769272718272</v>
      </c>
      <c r="AH20" s="19">
        <v>0</v>
      </c>
      <c r="AI20" s="26">
        <v>27.452408856702348</v>
      </c>
      <c r="AJ20" s="49">
        <v>6021.9690000000001</v>
      </c>
      <c r="AK20" s="49">
        <v>4515.5339999999997</v>
      </c>
      <c r="AL20" s="50">
        <v>0.44825330006804265</v>
      </c>
      <c r="AM20" s="50">
        <v>0.18752412489604595</v>
      </c>
      <c r="AN20" s="50">
        <v>0.36422281696529824</v>
      </c>
      <c r="AO20" s="51">
        <v>-51.469820512820512</v>
      </c>
      <c r="AP20" s="49" t="s">
        <v>101</v>
      </c>
      <c r="AQ20" s="52">
        <v>0.19631877355057578</v>
      </c>
      <c r="AR20" s="52">
        <v>0.25625328791121232</v>
      </c>
      <c r="AS20" s="52">
        <v>0.27311009299160804</v>
      </c>
      <c r="AT20" s="53">
        <v>0.71882650472609277</v>
      </c>
      <c r="AU20" s="53">
        <v>1.3052918132926101</v>
      </c>
      <c r="AV20" s="55">
        <v>2920.3539999999998</v>
      </c>
      <c r="AW20" s="55">
        <v>5753.7960000000003</v>
      </c>
      <c r="AX20" s="55">
        <v>-1283.4100000000001</v>
      </c>
      <c r="AY20" s="55">
        <v>-1832.4169999999999</v>
      </c>
      <c r="AZ20" s="56">
        <v>0.12696622716460959</v>
      </c>
      <c r="BA20" s="56">
        <v>0.16572797688261467</v>
      </c>
      <c r="BB20" s="56">
        <v>0.17662986315869056</v>
      </c>
      <c r="BC20" s="56">
        <v>0.25015384093668852</v>
      </c>
      <c r="BD20" s="56">
        <v>0.3265237606383613</v>
      </c>
      <c r="BE20" s="56">
        <v>0.34800308459968249</v>
      </c>
      <c r="BF20" s="33">
        <v>4.0343518148637525</v>
      </c>
      <c r="BG20" s="33">
        <v>39.457367766935008</v>
      </c>
      <c r="BH20" s="33">
        <v>0.51034698029572445</v>
      </c>
      <c r="BI20" s="33">
        <v>7.2648545990614197</v>
      </c>
      <c r="BJ20" s="57">
        <v>9122.4459999999999</v>
      </c>
      <c r="BK20" s="49">
        <v>6574</v>
      </c>
      <c r="BL20" s="27">
        <f>(Table1[[#This Row],[Revenues]]/Table1[[#This Row],[No Emp]])*100</f>
        <v>251.5021296014603</v>
      </c>
      <c r="BM20" s="49">
        <v>3100.4769999999999</v>
      </c>
      <c r="BN20" s="27">
        <f>(Table1[[#This Row],[SGA]]/Table1[[#This Row],[No Emp]])*100</f>
        <v>47.162716763005783</v>
      </c>
      <c r="BO20" s="29">
        <f>Table1[[#This Row],[SGA]]/Table1[[#This Row],[Value Added]]</f>
        <v>0.33987342868349124</v>
      </c>
      <c r="BP20" s="46">
        <f>(Table1[[#This Row],[Emp Prod]]-BL19)/BL19</f>
        <v>0.29528491668235585</v>
      </c>
      <c r="BQ20" s="46">
        <f>(Table1[[#This Row],[AvgAnSal]]-BN19)/BN19</f>
        <v>9.8519425175530029E-2</v>
      </c>
    </row>
    <row r="21" spans="1:69" ht="16.5" thickBot="1" x14ac:dyDescent="0.3">
      <c r="A21" s="17" t="s">
        <v>182</v>
      </c>
      <c r="B21" s="34">
        <v>2022</v>
      </c>
      <c r="C21" s="35">
        <v>18416.86</v>
      </c>
      <c r="D21" s="36">
        <v>4.514348203346287E-2</v>
      </c>
      <c r="E21" s="35">
        <v>23695.22</v>
      </c>
      <c r="F21" s="36">
        <v>3.0180822337086747E-2</v>
      </c>
      <c r="G21" s="35">
        <v>15088.56</v>
      </c>
      <c r="H21" s="36">
        <v>-8.7408482649126817E-2</v>
      </c>
      <c r="I21" s="35">
        <v>5278.3580000000002</v>
      </c>
      <c r="J21" s="37">
        <f t="shared" si="6"/>
        <v>-1.8830193294815428E-2</v>
      </c>
      <c r="K21" s="35">
        <v>18923.29</v>
      </c>
      <c r="L21" s="36">
        <v>-3.5931807495234963E-3</v>
      </c>
      <c r="M21" s="38">
        <f t="shared" si="2"/>
        <v>0.79735394849415708</v>
      </c>
      <c r="N21" s="36">
        <f t="shared" si="9"/>
        <v>-8.4117551466228929E-2</v>
      </c>
      <c r="O21" s="39">
        <f t="shared" si="3"/>
        <v>0.79861212514591551</v>
      </c>
      <c r="P21" s="40">
        <f t="shared" si="4"/>
        <v>0.20138787485408449</v>
      </c>
      <c r="Q21" s="35">
        <v>4812.4610000000002</v>
      </c>
      <c r="R21" s="39">
        <f t="shared" si="0"/>
        <v>0.91173448257962042</v>
      </c>
      <c r="S21" s="35">
        <f t="shared" si="5"/>
        <v>465.89699999999993</v>
      </c>
      <c r="T21" s="40">
        <f t="shared" si="1"/>
        <v>8.826551742037958E-2</v>
      </c>
      <c r="U21" s="23">
        <f>Table1[[#This Row],[Current Assets]]/Table1[[#This Row],[Current Liabilities]]</f>
        <v>3.932144073479245</v>
      </c>
      <c r="V21" s="41">
        <v>1.83</v>
      </c>
      <c r="W21" s="41">
        <v>2.343118990932938</v>
      </c>
      <c r="X21" s="39">
        <v>3.5545223119730216</v>
      </c>
      <c r="Y21" s="39">
        <v>3.1640630438355761</v>
      </c>
      <c r="Z21" s="39">
        <v>40.530683340201946</v>
      </c>
      <c r="AA21" s="23">
        <f>Table1[[#This Row],[Total Liabilities]]/Table1[[#This Row],[Equity]]</f>
        <v>0.28660466550758379</v>
      </c>
      <c r="AB21" s="23">
        <f>Table1[[#This Row],[Total Liabilities]]/Table1[[#This Row],[Total Assets]]</f>
        <v>0.22276045548427068</v>
      </c>
      <c r="AC21" s="23">
        <f>Table1[[#This Row],[Equity]]/Table1[[#This Row],[Total Assets]]</f>
        <v>0.77723946011052014</v>
      </c>
      <c r="AD21" s="42">
        <v>99.465380450731402</v>
      </c>
      <c r="AE21" s="42">
        <v>39.843317053722714</v>
      </c>
      <c r="AF21" s="42">
        <v>82.099208533639157</v>
      </c>
      <c r="AG21" s="42">
        <v>57.209488970814974</v>
      </c>
      <c r="AH21" s="35">
        <v>0</v>
      </c>
      <c r="AI21" s="42">
        <v>42.255891479916443</v>
      </c>
      <c r="AJ21" s="43">
        <v>5275.5810000000001</v>
      </c>
      <c r="AK21" s="43">
        <v>4251.45</v>
      </c>
      <c r="AL21" s="44">
        <v>0.4419746483428505</v>
      </c>
      <c r="AM21" s="44">
        <v>0.20838429909812467</v>
      </c>
      <c r="AN21" s="44">
        <v>0.34964111883440169</v>
      </c>
      <c r="AO21" s="45">
        <v>18.774309608540925</v>
      </c>
      <c r="AP21" s="43" t="s">
        <v>101</v>
      </c>
      <c r="AQ21" s="46">
        <v>0.17942226322439714</v>
      </c>
      <c r="AR21" s="46">
        <v>0.23084554044500527</v>
      </c>
      <c r="AS21" s="46">
        <v>0.28176645087403968</v>
      </c>
      <c r="AT21" s="47">
        <v>0.63677653130040568</v>
      </c>
      <c r="AU21" s="47">
        <v>1.286604774103729</v>
      </c>
      <c r="AV21" s="58">
        <v>806.67819999999995</v>
      </c>
      <c r="AW21" s="58">
        <v>2577.9830000000002</v>
      </c>
      <c r="AX21" s="58">
        <v>833.92110000000002</v>
      </c>
      <c r="AY21" s="58">
        <v>-2999.3890000000001</v>
      </c>
      <c r="AZ21" s="59">
        <v>3.404392109463427E-2</v>
      </c>
      <c r="BA21" s="59">
        <v>4.3801071409567099E-2</v>
      </c>
      <c r="BB21" s="59">
        <v>5.3462901695059038E-2</v>
      </c>
      <c r="BC21" s="59">
        <v>0.10879759715250586</v>
      </c>
      <c r="BD21" s="59">
        <v>0.1399795079074283</v>
      </c>
      <c r="BE21" s="59">
        <v>0.17085679481673535</v>
      </c>
      <c r="BF21" s="33">
        <v>3.9191593376908425</v>
      </c>
      <c r="BG21" s="33">
        <v>39.65458728799095</v>
      </c>
      <c r="BH21" s="33">
        <v>0.44725191249522245</v>
      </c>
      <c r="BI21" s="33">
        <v>6.885156339200794</v>
      </c>
      <c r="BJ21" s="57">
        <v>8419.8009999999995</v>
      </c>
      <c r="BK21" s="43">
        <v>6717</v>
      </c>
      <c r="BL21" s="27">
        <f>(Table1[[#This Row],[Revenues]]/Table1[[#This Row],[No Emp]])*100</f>
        <v>224.63242518981684</v>
      </c>
      <c r="BM21" s="43">
        <v>3144.2190000000001</v>
      </c>
      <c r="BN21" s="27">
        <f>(Table1[[#This Row],[SGA]]/Table1[[#This Row],[No Emp]])*100</f>
        <v>46.80987047789192</v>
      </c>
      <c r="BO21" s="29">
        <f>Table1[[#This Row],[SGA]]/Table1[[#This Row],[Value Added]]</f>
        <v>0.37343150984209722</v>
      </c>
      <c r="BP21" s="46">
        <f>(Table1[[#This Row],[Emp Prod]]-BL20)/BL20</f>
        <v>-0.1068368862491232</v>
      </c>
      <c r="BQ21" s="46">
        <f>(Table1[[#This Row],[AvgAnSal]]-BN20)/BN20</f>
        <v>-7.4814664915705984E-3</v>
      </c>
    </row>
    <row r="22" spans="1:69" ht="15.75" x14ac:dyDescent="0.25">
      <c r="A22" s="17" t="s">
        <v>182</v>
      </c>
      <c r="B22" s="18">
        <v>2023</v>
      </c>
      <c r="C22" s="19">
        <v>16771.849999999999</v>
      </c>
      <c r="D22" s="20">
        <v>-8.9320872287675643E-2</v>
      </c>
      <c r="E22" s="19">
        <v>21121.7</v>
      </c>
      <c r="F22" s="20">
        <v>-0.10860924692828344</v>
      </c>
      <c r="G22" s="19">
        <v>11852.41</v>
      </c>
      <c r="H22" s="20">
        <v>-0.2144770607665675</v>
      </c>
      <c r="I22" s="19">
        <v>4349.8530000000001</v>
      </c>
      <c r="J22" s="21">
        <f t="shared" si="6"/>
        <v>-0.17590792439618536</v>
      </c>
      <c r="K22" s="19">
        <v>17127.400000000001</v>
      </c>
      <c r="L22" s="20">
        <v>-9.4903687466608572E-2</v>
      </c>
      <c r="M22" s="22">
        <f t="shared" si="2"/>
        <v>0.69201454978572341</v>
      </c>
      <c r="N22" s="20">
        <f t="shared" si="9"/>
        <v>-0.13211121473389881</v>
      </c>
      <c r="O22" s="23">
        <f t="shared" si="3"/>
        <v>0.81089116879796608</v>
      </c>
      <c r="P22" s="24">
        <f t="shared" si="4"/>
        <v>0.18910883120203392</v>
      </c>
      <c r="Q22" s="19">
        <v>3947.752</v>
      </c>
      <c r="R22" s="23">
        <f t="shared" si="0"/>
        <v>0.90755986466669103</v>
      </c>
      <c r="S22" s="19">
        <f t="shared" si="5"/>
        <v>402.10100000000011</v>
      </c>
      <c r="T22" s="24">
        <f t="shared" si="1"/>
        <v>9.244013533330897E-2</v>
      </c>
      <c r="U22" s="23">
        <f>Table1[[#This Row],[Current Assets]]/Table1[[#This Row],[Current Liabilities]]</f>
        <v>4.3385197449079884</v>
      </c>
      <c r="V22" s="25">
        <v>1.7692000000000001</v>
      </c>
      <c r="W22" s="25">
        <v>2.4468483247465609</v>
      </c>
      <c r="X22" s="23">
        <v>3.8537256139696723</v>
      </c>
      <c r="Y22" s="23">
        <v>3.5228403405279765</v>
      </c>
      <c r="Z22" s="23">
        <v>42.71212626154604</v>
      </c>
      <c r="AA22" s="23">
        <f>Table1[[#This Row],[Total Liabilities]]/Table1[[#This Row],[Equity]]</f>
        <v>0.25935439441683539</v>
      </c>
      <c r="AB22" s="23">
        <f>Table1[[#This Row],[Total Liabilities]]/Table1[[#This Row],[Total Assets]]</f>
        <v>0.20594237206285479</v>
      </c>
      <c r="AC22" s="23">
        <f>Table1[[#This Row],[Equity]]/Table1[[#This Row],[Total Assets]]</f>
        <v>0.79405776997116695</v>
      </c>
      <c r="AD22" s="26">
        <v>131.7988411280125</v>
      </c>
      <c r="AE22" s="26">
        <v>69.741606263676147</v>
      </c>
      <c r="AF22" s="26">
        <v>102.67909196600702</v>
      </c>
      <c r="AG22" s="26">
        <v>98.861355425681623</v>
      </c>
      <c r="AH22" s="19">
        <v>0</v>
      </c>
      <c r="AI22" s="26">
        <v>32.937485702330875</v>
      </c>
      <c r="AJ22" s="49">
        <v>3732.357</v>
      </c>
      <c r="AK22" s="49">
        <v>3202.4830000000002</v>
      </c>
      <c r="AL22" s="50">
        <v>0.4471794343935116</v>
      </c>
      <c r="AM22" s="50">
        <v>0.23791625500636579</v>
      </c>
      <c r="AN22" s="50">
        <v>0.31490279192164294</v>
      </c>
      <c r="AO22" s="51">
        <v>-30.593090163934427</v>
      </c>
      <c r="AP22" s="49" t="s">
        <v>101</v>
      </c>
      <c r="AQ22" s="52">
        <v>0.15162051350033379</v>
      </c>
      <c r="AR22" s="52">
        <v>0.19094393283984776</v>
      </c>
      <c r="AS22" s="52">
        <v>0.27019677854546037</v>
      </c>
      <c r="AT22" s="53">
        <v>0.56114848710094356</v>
      </c>
      <c r="AU22" s="53">
        <v>1.2593542155456914</v>
      </c>
      <c r="AV22" s="53">
        <v>1271.6969999999999</v>
      </c>
      <c r="AW22" s="53">
        <v>2389.038</v>
      </c>
      <c r="AX22" s="53">
        <v>825.15179999999998</v>
      </c>
      <c r="AY22" s="53">
        <v>-2153.1999999999998</v>
      </c>
      <c r="AZ22" s="54">
        <v>6.0208079842058157E-2</v>
      </c>
      <c r="BA22" s="54">
        <v>7.5823299159007498E-2</v>
      </c>
      <c r="BB22" s="54">
        <v>0.10729438148022216</v>
      </c>
      <c r="BC22" s="54">
        <v>0.11310822519020722</v>
      </c>
      <c r="BD22" s="54">
        <v>0.14244332020617881</v>
      </c>
      <c r="BE22" s="54">
        <v>0.20156558877055383</v>
      </c>
      <c r="BF22" s="33">
        <v>3.8858869830415821</v>
      </c>
      <c r="BG22" s="33">
        <v>41.042947225653222</v>
      </c>
      <c r="BH22" s="33">
        <v>0.40148035556429651</v>
      </c>
      <c r="BI22" s="33">
        <v>7.1387676317224429</v>
      </c>
      <c r="BJ22" s="49">
        <v>6552.2560000000003</v>
      </c>
      <c r="BK22" s="49">
        <v>7317</v>
      </c>
      <c r="BL22" s="27">
        <f>(Table1[[#This Row],[Revenues]]/Table1[[#This Row],[No Emp]])*100</f>
        <v>161.98455651223179</v>
      </c>
      <c r="BM22" s="49">
        <v>2819.8809999999999</v>
      </c>
      <c r="BN22" s="27">
        <f>(Table1[[#This Row],[SGA]]/Table1[[#This Row],[No Emp]])*100</f>
        <v>38.538759054257213</v>
      </c>
      <c r="BO22" s="29">
        <f>Table1[[#This Row],[SGA]]/Table1[[#This Row],[Value Added]]</f>
        <v>0.43036795265630645</v>
      </c>
      <c r="BP22" s="46">
        <f>(Table1[[#This Row],[Emp Prod]]-BL21)/BL21</f>
        <v>-0.27889058591896038</v>
      </c>
      <c r="BQ22" s="46">
        <f>(Table1[[#This Row],[AvgAnSal]]-BN21)/BN21</f>
        <v>-0.17669588356458099</v>
      </c>
    </row>
    <row r="23" spans="1:69" ht="15.75" x14ac:dyDescent="0.25">
      <c r="A23" s="17" t="s">
        <v>183</v>
      </c>
      <c r="B23" s="18">
        <v>2017</v>
      </c>
      <c r="C23" s="19">
        <v>1003.728</v>
      </c>
      <c r="D23" s="20"/>
      <c r="E23" s="19">
        <v>3149.154</v>
      </c>
      <c r="F23" s="20"/>
      <c r="G23" s="19">
        <v>1779.748</v>
      </c>
      <c r="H23" s="20"/>
      <c r="I23" s="19">
        <v>2145.4259999999999</v>
      </c>
      <c r="J23" s="37"/>
      <c r="K23" s="19">
        <v>2195.2420000000002</v>
      </c>
      <c r="L23" s="20"/>
      <c r="M23" s="22">
        <f t="shared" si="2"/>
        <v>0.81072975097961864</v>
      </c>
      <c r="N23" s="20"/>
      <c r="O23" s="23">
        <f t="shared" si="3"/>
        <v>0.69708944052910726</v>
      </c>
      <c r="P23" s="24">
        <f t="shared" si="4"/>
        <v>0.30291055947089274</v>
      </c>
      <c r="Q23" s="19">
        <v>1685.8920000000001</v>
      </c>
      <c r="R23" s="23">
        <f t="shared" si="0"/>
        <v>0.78580757388043221</v>
      </c>
      <c r="S23" s="19">
        <f t="shared" si="5"/>
        <v>459.53399999999988</v>
      </c>
      <c r="T23" s="24">
        <f t="shared" si="1"/>
        <v>0.21419242611956779</v>
      </c>
      <c r="U23" s="23">
        <f>Table1[[#This Row],[Current Assets]]/Table1[[#This Row],[Current Liabilities]]</f>
        <v>1.3021249285244845</v>
      </c>
      <c r="V23" s="25">
        <v>2.61</v>
      </c>
      <c r="W23" s="25">
        <v>2.7808043913823002</v>
      </c>
      <c r="X23" s="23">
        <v>1.2924428136559165</v>
      </c>
      <c r="Y23" s="23">
        <v>1.026249605550059</v>
      </c>
      <c r="Z23" s="23">
        <v>3.1842301113736959</v>
      </c>
      <c r="AA23" s="23">
        <f>Table1[[#This Row],[Total Liabilities]]/Table1[[#This Row],[Equity]]</f>
        <v>2.1374575582229447</v>
      </c>
      <c r="AB23" s="23">
        <f>Table1[[#This Row],[Total Liabilities]]/Table1[[#This Row],[Total Assets]]</f>
        <v>0.68127058886291358</v>
      </c>
      <c r="AC23" s="23">
        <f>Table1[[#This Row],[Equity]]/Table1[[#This Row],[Total Assets]]</f>
        <v>0.3187294111370863</v>
      </c>
      <c r="AD23" s="26">
        <v>5.8241777040917571</v>
      </c>
      <c r="AE23" s="26">
        <v>61.815643584316092</v>
      </c>
      <c r="AF23" s="26">
        <v>13.176921069172861</v>
      </c>
      <c r="AG23" s="26">
        <v>54.462900219234982</v>
      </c>
      <c r="AH23" s="19">
        <v>0</v>
      </c>
      <c r="AI23" s="26">
        <v>-48.638722515143229</v>
      </c>
      <c r="AJ23" s="43">
        <v>91.305000000000007</v>
      </c>
      <c r="AK23" s="43">
        <v>67.302999999999997</v>
      </c>
      <c r="AL23" s="44">
        <v>0.56353989441201779</v>
      </c>
      <c r="AM23" s="44">
        <v>0.35666678653382389</v>
      </c>
      <c r="AN23" s="44">
        <v>5.1302206829281452E-2</v>
      </c>
      <c r="AO23" s="45">
        <v>-11.413125000000001</v>
      </c>
      <c r="AP23" s="43" t="s">
        <v>101</v>
      </c>
      <c r="AQ23" s="46">
        <v>2.1371771593259647E-2</v>
      </c>
      <c r="AR23" s="46">
        <v>6.7053026317886913E-2</v>
      </c>
      <c r="AS23" s="46">
        <v>3.7816027887094122E-2</v>
      </c>
      <c r="AT23" s="47">
        <v>0.56515114853068471</v>
      </c>
      <c r="AU23" s="47">
        <v>3.1374575582229451</v>
      </c>
      <c r="AV23" s="47">
        <v>221.303</v>
      </c>
      <c r="AW23" s="47">
        <v>407.90300000000002</v>
      </c>
      <c r="AX23" s="47">
        <v>-129.03</v>
      </c>
      <c r="AY23" s="47">
        <v>-49.771999999999998</v>
      </c>
      <c r="AZ23" s="48">
        <v>7.0273794168211529E-2</v>
      </c>
      <c r="BA23" s="48">
        <v>0.22048104665805876</v>
      </c>
      <c r="BB23" s="48">
        <v>0.12434513200745273</v>
      </c>
      <c r="BC23" s="48">
        <v>0.12952780334019867</v>
      </c>
      <c r="BD23" s="48">
        <v>0.40638798558972156</v>
      </c>
      <c r="BE23" s="48">
        <v>0.22919143609095222</v>
      </c>
      <c r="BF23" s="33">
        <v>0.93975388135412941</v>
      </c>
      <c r="BG23" s="33">
        <v>4.2691878688151075</v>
      </c>
      <c r="BH23" s="33">
        <v>0.15285254519336122</v>
      </c>
      <c r="BI23" s="33">
        <v>2.8708220222259078</v>
      </c>
      <c r="BJ23" s="43">
        <v>756.78909999999996</v>
      </c>
      <c r="BK23" s="43">
        <v>3707</v>
      </c>
      <c r="BL23" s="27">
        <f>(Table1[[#This Row],[Revenues]]/Table1[[#This Row],[No Emp]])*100</f>
        <v>48.010466684650659</v>
      </c>
      <c r="BM23" s="43">
        <v>496.86200000000002</v>
      </c>
      <c r="BN23" s="27">
        <f>(Table1[[#This Row],[SGA]]/Table1[[#This Row],[No Emp]])*100</f>
        <v>13.403345022929594</v>
      </c>
      <c r="BO23" s="29">
        <f>Table1[[#This Row],[SGA]]/Table1[[#This Row],[Value Added]]</f>
        <v>0.65653958282432989</v>
      </c>
      <c r="BP23" s="46">
        <f>(Table1[[#This Row],[Emp Prod]]-BL22)/BL22</f>
        <v>-0.70361083970973937</v>
      </c>
      <c r="BQ23" s="46">
        <f>(Table1[[#This Row],[AvgAnSal]]-BN22)/BN22</f>
        <v>-0.6522112970980839</v>
      </c>
    </row>
    <row r="24" spans="1:69" ht="15.75" x14ac:dyDescent="0.25">
      <c r="A24" s="17" t="s">
        <v>183</v>
      </c>
      <c r="B24" s="34">
        <v>2018</v>
      </c>
      <c r="C24" s="35">
        <v>1488.97</v>
      </c>
      <c r="D24" s="36">
        <v>0.48343973666172518</v>
      </c>
      <c r="E24" s="35">
        <v>3737.8409999999999</v>
      </c>
      <c r="F24" s="36">
        <v>0.1869349672959785</v>
      </c>
      <c r="G24" s="35">
        <v>1792.8920000000001</v>
      </c>
      <c r="H24" s="36">
        <v>7.385315224402559E-3</v>
      </c>
      <c r="I24" s="35">
        <v>2248.8710000000001</v>
      </c>
      <c r="J24" s="21">
        <f t="shared" si="6"/>
        <v>4.8216531355544386E-2</v>
      </c>
      <c r="K24" s="35">
        <v>2409.1770000000001</v>
      </c>
      <c r="L24" s="36">
        <v>9.7453948129636703E-2</v>
      </c>
      <c r="M24" s="38">
        <f t="shared" si="2"/>
        <v>0.74419272639577749</v>
      </c>
      <c r="N24" s="36">
        <f t="shared" ref="N24:N29" si="10">(M24-M23)/M23</f>
        <v>-8.2070535222672311E-2</v>
      </c>
      <c r="O24" s="39">
        <f t="shared" si="3"/>
        <v>0.6445370469209365</v>
      </c>
      <c r="P24" s="40">
        <f t="shared" si="4"/>
        <v>0.3554629530790635</v>
      </c>
      <c r="Q24" s="35">
        <v>1726.9290000000001</v>
      </c>
      <c r="R24" s="39">
        <f t="shared" si="0"/>
        <v>0.76790931983204014</v>
      </c>
      <c r="S24" s="35">
        <f t="shared" si="5"/>
        <v>521.94200000000001</v>
      </c>
      <c r="T24" s="40">
        <f t="shared" si="1"/>
        <v>0.23209068016795986</v>
      </c>
      <c r="U24" s="23">
        <f>Table1[[#This Row],[Current Assets]]/Table1[[#This Row],[Current Liabilities]]</f>
        <v>1.3950643020066256</v>
      </c>
      <c r="V24" s="41">
        <v>1.96</v>
      </c>
      <c r="W24" s="41">
        <v>2.4526164439640969</v>
      </c>
      <c r="X24" s="39">
        <v>1.3862845548369389</v>
      </c>
      <c r="Y24" s="39">
        <v>1.0780813802999427</v>
      </c>
      <c r="Z24" s="39">
        <v>3.8527499224051711</v>
      </c>
      <c r="AA24" s="23">
        <f>Table1[[#This Row],[Total Liabilities]]/Table1[[#This Row],[Equity]]</f>
        <v>1.5103534658186533</v>
      </c>
      <c r="AB24" s="23">
        <f>Table1[[#This Row],[Total Liabilities]]/Table1[[#This Row],[Total Assets]]</f>
        <v>0.60164972239322112</v>
      </c>
      <c r="AC24" s="23">
        <f>Table1[[#This Row],[Equity]]/Table1[[#This Row],[Total Assets]]</f>
        <v>0.39835027760677888</v>
      </c>
      <c r="AD24" s="42">
        <v>6.1605947160838506</v>
      </c>
      <c r="AE24" s="42">
        <v>71.74831598285364</v>
      </c>
      <c r="AF24" s="42">
        <v>14.232915994572037</v>
      </c>
      <c r="AG24" s="42">
        <v>63.675994704365451</v>
      </c>
      <c r="AH24" s="35">
        <v>0</v>
      </c>
      <c r="AI24" s="42">
        <v>-57.515399988281601</v>
      </c>
      <c r="AJ24" s="49">
        <v>135.577</v>
      </c>
      <c r="AK24" s="49">
        <v>173.53299999999999</v>
      </c>
      <c r="AL24" s="50">
        <v>0.50104021881965</v>
      </c>
      <c r="AM24" s="50">
        <v>0.39059407928642659</v>
      </c>
      <c r="AN24" s="50">
        <v>7.5608012083271045E-2</v>
      </c>
      <c r="AO24" s="51">
        <v>-16.944624999999998</v>
      </c>
      <c r="AP24" s="49" t="s">
        <v>101</v>
      </c>
      <c r="AQ24" s="52">
        <v>4.6425998323631208E-2</v>
      </c>
      <c r="AR24" s="52">
        <v>0.11654566579581857</v>
      </c>
      <c r="AS24" s="52">
        <v>9.6789432938514969E-2</v>
      </c>
      <c r="AT24" s="53">
        <v>0.47965978221117489</v>
      </c>
      <c r="AU24" s="53">
        <v>2.5103534658186533</v>
      </c>
      <c r="AV24" s="53">
        <v>-34.843000000000004</v>
      </c>
      <c r="AW24" s="53">
        <v>493.52699999999999</v>
      </c>
      <c r="AX24" s="53">
        <v>-271.827</v>
      </c>
      <c r="AY24" s="53">
        <v>-281.46699999999998</v>
      </c>
      <c r="AZ24" s="54">
        <v>-9.3216913185980906E-3</v>
      </c>
      <c r="BA24" s="54">
        <v>-2.3400740108934365E-2</v>
      </c>
      <c r="BB24" s="54">
        <v>-1.9433964789847911E-2</v>
      </c>
      <c r="BC24" s="54">
        <v>0.13203531129333751</v>
      </c>
      <c r="BD24" s="54">
        <v>0.33145530131567458</v>
      </c>
      <c r="BE24" s="54">
        <v>0.2752686720672522</v>
      </c>
      <c r="BF24" s="33">
        <v>1.0170055109263794</v>
      </c>
      <c r="BG24" s="33">
        <v>6.6285092698081467</v>
      </c>
      <c r="BH24" s="33">
        <v>0.16628219722567841</v>
      </c>
      <c r="BI24" s="33">
        <v>3.2221976712832299</v>
      </c>
      <c r="BJ24" s="49">
        <v>894.58100000000002</v>
      </c>
      <c r="BK24" s="49">
        <v>4492</v>
      </c>
      <c r="BL24" s="27">
        <f>(Table1[[#This Row],[Revenues]]/Table1[[#This Row],[No Emp]])*100</f>
        <v>39.913000890471949</v>
      </c>
      <c r="BM24" s="49">
        <v>503.92</v>
      </c>
      <c r="BN24" s="27">
        <f>(Table1[[#This Row],[SGA]]/Table1[[#This Row],[No Emp]])*100</f>
        <v>11.218165627782724</v>
      </c>
      <c r="BO24" s="29">
        <f>Table1[[#This Row],[SGA]]/Table1[[#This Row],[Value Added]]</f>
        <v>0.56330281997940934</v>
      </c>
      <c r="BP24" s="46">
        <f>(Table1[[#This Row],[Emp Prod]]-BL23)/BL23</f>
        <v>-0.16866042663916733</v>
      </c>
      <c r="BQ24" s="46">
        <f>(Table1[[#This Row],[AvgAnSal]]-BN23)/BN23</f>
        <v>-0.16303239164616021</v>
      </c>
    </row>
    <row r="25" spans="1:69" ht="15.75" x14ac:dyDescent="0.25">
      <c r="A25" s="17" t="s">
        <v>183</v>
      </c>
      <c r="B25" s="18">
        <v>2019</v>
      </c>
      <c r="C25" s="19">
        <v>2040.58</v>
      </c>
      <c r="D25" s="20">
        <v>0.37046414635620589</v>
      </c>
      <c r="E25" s="19">
        <v>4243.0649999999996</v>
      </c>
      <c r="F25" s="20">
        <v>0.13516465788673188</v>
      </c>
      <c r="G25" s="19">
        <v>2668.3939999999998</v>
      </c>
      <c r="H25" s="20">
        <v>0.48831831476742588</v>
      </c>
      <c r="I25" s="19">
        <v>2202.4850000000001</v>
      </c>
      <c r="J25" s="37">
        <f t="shared" si="6"/>
        <v>-2.0626349843988367E-2</v>
      </c>
      <c r="K25" s="19">
        <v>2827.835</v>
      </c>
      <c r="L25" s="20">
        <v>0.17377635599210844</v>
      </c>
      <c r="M25" s="22">
        <f t="shared" si="2"/>
        <v>0.94361729025915575</v>
      </c>
      <c r="N25" s="20">
        <f t="shared" si="10"/>
        <v>0.2679743523283511</v>
      </c>
      <c r="O25" s="23">
        <f t="shared" si="3"/>
        <v>0.66646044781307856</v>
      </c>
      <c r="P25" s="24">
        <f t="shared" si="4"/>
        <v>0.33353955218692144</v>
      </c>
      <c r="Q25" s="19">
        <v>1951.7940000000001</v>
      </c>
      <c r="R25" s="23">
        <f t="shared" si="0"/>
        <v>0.88617811245025502</v>
      </c>
      <c r="S25" s="19">
        <f t="shared" si="5"/>
        <v>250.69100000000003</v>
      </c>
      <c r="T25" s="24">
        <f t="shared" si="1"/>
        <v>0.11382188754974498</v>
      </c>
      <c r="U25" s="23">
        <f>Table1[[#This Row],[Current Assets]]/Table1[[#This Row],[Current Liabilities]]</f>
        <v>1.4488388631177265</v>
      </c>
      <c r="V25" s="25">
        <v>2.23</v>
      </c>
      <c r="W25" s="25">
        <v>2.7383982693603612</v>
      </c>
      <c r="X25" s="23">
        <v>1.4343906170425773</v>
      </c>
      <c r="Y25" s="23">
        <v>1.0946191042702251</v>
      </c>
      <c r="Z25" s="23">
        <v>9.1398215332820065</v>
      </c>
      <c r="AA25" s="23">
        <f>Table1[[#This Row],[Total Liabilities]]/Table1[[#This Row],[Equity]]</f>
        <v>1.0793426378774662</v>
      </c>
      <c r="AB25" s="23">
        <f>Table1[[#This Row],[Total Liabilities]]/Table1[[#This Row],[Total Assets]]</f>
        <v>0.51907877913725109</v>
      </c>
      <c r="AC25" s="23">
        <f>Table1[[#This Row],[Equity]]/Table1[[#This Row],[Total Assets]]</f>
        <v>0.48092122086274902</v>
      </c>
      <c r="AD25" s="26">
        <v>6.755515067824243</v>
      </c>
      <c r="AE25" s="26">
        <v>60.427331622051092</v>
      </c>
      <c r="AF25" s="26">
        <v>17.439769394950527</v>
      </c>
      <c r="AG25" s="26">
        <v>49.743077294924802</v>
      </c>
      <c r="AH25" s="19">
        <v>0</v>
      </c>
      <c r="AI25" s="26">
        <v>-42.987562227100568</v>
      </c>
      <c r="AJ25" s="43">
        <v>206.672</v>
      </c>
      <c r="AK25" s="43">
        <v>333.83699999999999</v>
      </c>
      <c r="AL25" s="44">
        <v>0.57099663692842961</v>
      </c>
      <c r="AM25" s="44">
        <v>0.33833234522338157</v>
      </c>
      <c r="AN25" s="44">
        <v>7.7451830576743916E-2</v>
      </c>
      <c r="AO25" s="45">
        <v>-25.834</v>
      </c>
      <c r="AP25" s="43" t="s">
        <v>101</v>
      </c>
      <c r="AQ25" s="46">
        <v>7.8678266771779373E-2</v>
      </c>
      <c r="AR25" s="46">
        <v>0.1635990747728587</v>
      </c>
      <c r="AS25" s="46">
        <v>0.12510783639897258</v>
      </c>
      <c r="AT25" s="47">
        <v>0.62888360183028069</v>
      </c>
      <c r="AU25" s="47">
        <v>2.079342637877466</v>
      </c>
      <c r="AV25" s="47">
        <v>145.61500000000001</v>
      </c>
      <c r="AW25" s="47">
        <v>843.51499999999999</v>
      </c>
      <c r="AX25" s="47">
        <v>-223.57599999999999</v>
      </c>
      <c r="AY25" s="47">
        <v>-463.685</v>
      </c>
      <c r="AZ25" s="48">
        <v>3.4318352417415245E-2</v>
      </c>
      <c r="BA25" s="48">
        <v>7.1359613443236727E-2</v>
      </c>
      <c r="BB25" s="48">
        <v>5.4570277103006534E-2</v>
      </c>
      <c r="BC25" s="48">
        <v>0.198798510039323</v>
      </c>
      <c r="BD25" s="48">
        <v>0.41337021827127585</v>
      </c>
      <c r="BE25" s="48">
        <v>0.31611336256939571</v>
      </c>
      <c r="BF25" s="33">
        <v>1.4913143052173257</v>
      </c>
      <c r="BG25" s="33">
        <v>7.0839127871118528</v>
      </c>
      <c r="BH25" s="33">
        <v>0.16953510705861147</v>
      </c>
      <c r="BI25" s="33">
        <v>4.0919086121120545</v>
      </c>
      <c r="BJ25" s="43">
        <v>1144.75</v>
      </c>
      <c r="BK25" s="43">
        <v>4894</v>
      </c>
      <c r="BL25" s="27">
        <f>(Table1[[#This Row],[Revenues]]/Table1[[#This Row],[No Emp]])*100</f>
        <v>54.52378422558234</v>
      </c>
      <c r="BM25" s="43">
        <v>672.63400000000001</v>
      </c>
      <c r="BN25" s="27">
        <f>(Table1[[#This Row],[SGA]]/Table1[[#This Row],[No Emp]])*100</f>
        <v>13.744053943604415</v>
      </c>
      <c r="BO25" s="29">
        <f>Table1[[#This Row],[SGA]]/Table1[[#This Row],[Value Added]]</f>
        <v>0.58758156802795369</v>
      </c>
      <c r="BP25" s="46">
        <f>(Table1[[#This Row],[Emp Prod]]-BL24)/BL24</f>
        <v>0.36606576827447429</v>
      </c>
      <c r="BQ25" s="46">
        <f>(Table1[[#This Row],[AvgAnSal]]-BN24)/BN24</f>
        <v>0.22516054760023485</v>
      </c>
    </row>
    <row r="26" spans="1:69" ht="15.75" x14ac:dyDescent="0.25">
      <c r="A26" s="17" t="s">
        <v>183</v>
      </c>
      <c r="B26" s="34">
        <v>2020</v>
      </c>
      <c r="C26" s="35">
        <v>2539.2440000000001</v>
      </c>
      <c r="D26" s="36">
        <v>0.2443736584696509</v>
      </c>
      <c r="E26" s="35">
        <v>4948.8320000000003</v>
      </c>
      <c r="F26" s="36">
        <v>0.16633424187468276</v>
      </c>
      <c r="G26" s="35">
        <v>3088.97</v>
      </c>
      <c r="H26" s="36">
        <v>0.15761390559265237</v>
      </c>
      <c r="I26" s="35">
        <v>2409.5880000000002</v>
      </c>
      <c r="J26" s="21">
        <f t="shared" si="6"/>
        <v>9.4031514403049313E-2</v>
      </c>
      <c r="K26" s="35">
        <v>3493.3510000000001</v>
      </c>
      <c r="L26" s="36">
        <v>0.2353447071699728</v>
      </c>
      <c r="M26" s="38">
        <f t="shared" si="2"/>
        <v>0.88424266556667219</v>
      </c>
      <c r="N26" s="36">
        <f t="shared" si="10"/>
        <v>-6.2922357724260081E-2</v>
      </c>
      <c r="O26" s="39">
        <f t="shared" si="3"/>
        <v>0.70589403721928723</v>
      </c>
      <c r="P26" s="40">
        <f t="shared" si="4"/>
        <v>0.29410596278071277</v>
      </c>
      <c r="Q26" s="35">
        <v>2038.539</v>
      </c>
      <c r="R26" s="39">
        <f t="shared" si="0"/>
        <v>0.84601143431989201</v>
      </c>
      <c r="S26" s="35">
        <f t="shared" si="5"/>
        <v>371.04900000000021</v>
      </c>
      <c r="T26" s="40">
        <f t="shared" si="1"/>
        <v>0.15398856568010799</v>
      </c>
      <c r="U26" s="23">
        <f>Table1[[#This Row],[Current Assets]]/Table1[[#This Row],[Current Liabilities]]</f>
        <v>1.7136542396294603</v>
      </c>
      <c r="V26" s="41">
        <v>2.31</v>
      </c>
      <c r="W26" s="41">
        <v>2.4624880539365228</v>
      </c>
      <c r="X26" s="39">
        <v>1.7042808599688306</v>
      </c>
      <c r="Y26" s="39">
        <v>1.250047705734352</v>
      </c>
      <c r="Z26" s="39">
        <v>7.8434196022627756</v>
      </c>
      <c r="AA26" s="23">
        <f>Table1[[#This Row],[Total Liabilities]]/Table1[[#This Row],[Equity]]</f>
        <v>0.94893913306480204</v>
      </c>
      <c r="AB26" s="23">
        <f>Table1[[#This Row],[Total Liabilities]]/Table1[[#This Row],[Total Assets]]</f>
        <v>0.48690034335374488</v>
      </c>
      <c r="AC26" s="23">
        <f>Table1[[#This Row],[Equity]]/Table1[[#This Row],[Total Assets]]</f>
        <v>0.51309965664625512</v>
      </c>
      <c r="AD26" s="42">
        <v>4.5216506207656648</v>
      </c>
      <c r="AE26" s="42">
        <v>69.343953326450745</v>
      </c>
      <c r="AF26" s="42">
        <v>15.542286621932641</v>
      </c>
      <c r="AG26" s="42">
        <v>58.323317325283774</v>
      </c>
      <c r="AH26" s="35">
        <v>0</v>
      </c>
      <c r="AI26" s="42">
        <v>-53.801666704518105</v>
      </c>
      <c r="AJ26" s="49">
        <v>425.267</v>
      </c>
      <c r="AK26" s="49">
        <v>404.459</v>
      </c>
      <c r="AL26" s="50">
        <v>0.51261727434969451</v>
      </c>
      <c r="AM26" s="50">
        <v>0.35661937473620542</v>
      </c>
      <c r="AN26" s="50">
        <v>0.14132975735883044</v>
      </c>
      <c r="AO26" s="51">
        <v>-141.75233333333333</v>
      </c>
      <c r="AP26" s="49" t="s">
        <v>101</v>
      </c>
      <c r="AQ26" s="52">
        <v>8.1728173435671278E-2</v>
      </c>
      <c r="AR26" s="52">
        <v>0.15928323548268697</v>
      </c>
      <c r="AS26" s="52">
        <v>0.1344177575715278</v>
      </c>
      <c r="AT26" s="53">
        <v>0.608016194528325</v>
      </c>
      <c r="AU26" s="53">
        <v>1.948939133064802</v>
      </c>
      <c r="AV26" s="53">
        <v>601.40599999999995</v>
      </c>
      <c r="AW26" s="53">
        <v>685.678</v>
      </c>
      <c r="AX26" s="53">
        <v>4.0490000000000004</v>
      </c>
      <c r="AY26" s="53">
        <v>-77.453000000000003</v>
      </c>
      <c r="AZ26" s="54">
        <v>0.12152483656749712</v>
      </c>
      <c r="BA26" s="54">
        <v>0.23684450962569958</v>
      </c>
      <c r="BB26" s="54">
        <v>0.19469467168667873</v>
      </c>
      <c r="BC26" s="54">
        <v>0.13855350110894851</v>
      </c>
      <c r="BD26" s="54">
        <v>0.27003234033436724</v>
      </c>
      <c r="BE26" s="54">
        <v>0.22197625745798763</v>
      </c>
      <c r="BF26" s="33">
        <v>1.7627338068273035</v>
      </c>
      <c r="BG26" s="33">
        <v>11.512153972800078</v>
      </c>
      <c r="BH26" s="33">
        <v>0.21371738691753228</v>
      </c>
      <c r="BI26" s="33">
        <v>4.7420999065290754</v>
      </c>
      <c r="BJ26" s="49">
        <v>1546.52</v>
      </c>
      <c r="BK26" s="49">
        <v>5800</v>
      </c>
      <c r="BL26" s="27">
        <f>(Table1[[#This Row],[Revenues]]/Table1[[#This Row],[No Emp]])*100</f>
        <v>53.258103448275861</v>
      </c>
      <c r="BM26" s="49">
        <v>776.65899999999999</v>
      </c>
      <c r="BN26" s="27">
        <f>(Table1[[#This Row],[SGA]]/Table1[[#This Row],[No Emp]])*100</f>
        <v>13.390672413793103</v>
      </c>
      <c r="BO26" s="29">
        <f>Table1[[#This Row],[SGA]]/Table1[[#This Row],[Value Added]]</f>
        <v>0.50219783772599125</v>
      </c>
      <c r="BP26" s="46">
        <f>(Table1[[#This Row],[Emp Prod]]-BL25)/BL25</f>
        <v>-2.3213370005096347E-2</v>
      </c>
      <c r="BQ26" s="46">
        <f>(Table1[[#This Row],[AvgAnSal]]-BN25)/BN25</f>
        <v>-2.5711593628876331E-2</v>
      </c>
    </row>
    <row r="27" spans="1:69" ht="15.75" x14ac:dyDescent="0.25">
      <c r="A27" s="17" t="s">
        <v>183</v>
      </c>
      <c r="B27" s="18">
        <v>2021</v>
      </c>
      <c r="C27" s="19">
        <v>3331.8919999999998</v>
      </c>
      <c r="D27" s="20">
        <v>0.31215905206431505</v>
      </c>
      <c r="E27" s="19">
        <v>6028.2179999999998</v>
      </c>
      <c r="F27" s="20">
        <v>0.2181092427465712</v>
      </c>
      <c r="G27" s="19">
        <v>3372.8</v>
      </c>
      <c r="H27" s="20">
        <v>9.188499726446045E-2</v>
      </c>
      <c r="I27" s="19">
        <v>2696.326</v>
      </c>
      <c r="J27" s="37">
        <f t="shared" si="6"/>
        <v>0.11899876659412306</v>
      </c>
      <c r="K27" s="19">
        <v>4220.5150000000003</v>
      </c>
      <c r="L27" s="20">
        <v>0.20815658088752037</v>
      </c>
      <c r="M27" s="22">
        <f t="shared" si="2"/>
        <v>0.79914418027183887</v>
      </c>
      <c r="N27" s="20">
        <f t="shared" si="10"/>
        <v>-9.6238836474032224E-2</v>
      </c>
      <c r="O27" s="23">
        <f t="shared" si="3"/>
        <v>0.70012647186946464</v>
      </c>
      <c r="P27" s="24">
        <f t="shared" si="4"/>
        <v>0.29987352813053536</v>
      </c>
      <c r="Q27" s="19">
        <v>2234.7150000000001</v>
      </c>
      <c r="R27" s="23">
        <f t="shared" si="0"/>
        <v>0.8288000041538004</v>
      </c>
      <c r="S27" s="19">
        <f t="shared" si="5"/>
        <v>461.61099999999988</v>
      </c>
      <c r="T27" s="24">
        <f t="shared" si="1"/>
        <v>0.1711999958461996</v>
      </c>
      <c r="U27" s="23">
        <f>Table1[[#This Row],[Current Assets]]/Table1[[#This Row],[Current Liabilities]]</f>
        <v>1.8886144318179277</v>
      </c>
      <c r="V27" s="25">
        <v>2.2400000000000002</v>
      </c>
      <c r="W27" s="25">
        <v>2.5056860834323973</v>
      </c>
      <c r="X27" s="23">
        <v>1.8806751643945647</v>
      </c>
      <c r="Y27" s="23">
        <v>1.4634519390615806</v>
      </c>
      <c r="Z27" s="23">
        <v>8.2179649098483356</v>
      </c>
      <c r="AA27" s="23">
        <f>Table1[[#This Row],[Total Liabilities]]/Table1[[#This Row],[Equity]]</f>
        <v>0.80924771871357182</v>
      </c>
      <c r="AB27" s="23">
        <f>Table1[[#This Row],[Total Liabilities]]/Table1[[#This Row],[Total Assets]]</f>
        <v>0.44728408959330934</v>
      </c>
      <c r="AC27" s="23">
        <f>Table1[[#This Row],[Equity]]/Table1[[#This Row],[Total Assets]]</f>
        <v>0.55271591040669066</v>
      </c>
      <c r="AD27" s="26">
        <v>4.2185069376587849</v>
      </c>
      <c r="AE27" s="26">
        <v>51.543093691565787</v>
      </c>
      <c r="AF27" s="26">
        <v>16.881636375480426</v>
      </c>
      <c r="AG27" s="26">
        <v>38.879964253744149</v>
      </c>
      <c r="AH27" s="19">
        <v>0</v>
      </c>
      <c r="AI27" s="26">
        <v>-34.661457316085361</v>
      </c>
      <c r="AJ27" s="43">
        <v>629.4</v>
      </c>
      <c r="AK27" s="43">
        <v>588.9</v>
      </c>
      <c r="AL27" s="44">
        <v>0.45514112903225801</v>
      </c>
      <c r="AM27" s="44">
        <v>0.34176351992409865</v>
      </c>
      <c r="AN27" s="44">
        <v>0.18661053130929789</v>
      </c>
      <c r="AO27" s="45">
        <v>-104.89999999999999</v>
      </c>
      <c r="AP27" s="43" t="s">
        <v>101</v>
      </c>
      <c r="AQ27" s="46">
        <v>9.7690561290251943E-2</v>
      </c>
      <c r="AR27" s="46">
        <v>0.17674642515423669</v>
      </c>
      <c r="AS27" s="46">
        <v>0.17460270398481972</v>
      </c>
      <c r="AT27" s="47">
        <v>0.55950199544873791</v>
      </c>
      <c r="AU27" s="47">
        <v>1.8092477187135718</v>
      </c>
      <c r="AV27" s="47">
        <v>66.8</v>
      </c>
      <c r="AW27" s="47">
        <v>912.3</v>
      </c>
      <c r="AX27" s="47">
        <v>-806.8</v>
      </c>
      <c r="AY27" s="47">
        <v>-57.4</v>
      </c>
      <c r="AZ27" s="48">
        <v>1.1081218363370402E-2</v>
      </c>
      <c r="BA27" s="48">
        <v>2.004866904449484E-2</v>
      </c>
      <c r="BB27" s="48">
        <v>1.9805502846299807E-2</v>
      </c>
      <c r="BC27" s="48">
        <v>0.15133825618117991</v>
      </c>
      <c r="BD27" s="48">
        <v>0.27380839474988983</v>
      </c>
      <c r="BE27" s="48">
        <v>0.27048742884250471</v>
      </c>
      <c r="BF27" s="33">
        <v>1.9008568721046093</v>
      </c>
      <c r="BG27" s="33">
        <v>15.308973141734402</v>
      </c>
      <c r="BH27" s="33">
        <v>0.23799702944695333</v>
      </c>
      <c r="BI27" s="33">
        <v>4.6276207176465007</v>
      </c>
      <c r="BJ27" s="43">
        <v>1837.7</v>
      </c>
      <c r="BK27" s="43">
        <v>6495</v>
      </c>
      <c r="BL27" s="27">
        <f>(Table1[[#This Row],[Revenues]]/Table1[[#This Row],[No Emp]])*100</f>
        <v>51.92917628945343</v>
      </c>
      <c r="BM27" s="43">
        <v>835.4</v>
      </c>
      <c r="BN27" s="27">
        <f>(Table1[[#This Row],[SGA]]/Table1[[#This Row],[No Emp]])*100</f>
        <v>12.862201693610469</v>
      </c>
      <c r="BO27" s="29">
        <f>Table1[[#This Row],[SGA]]/Table1[[#This Row],[Value Added]]</f>
        <v>0.45458997660118622</v>
      </c>
      <c r="BP27" s="46">
        <f>(Table1[[#This Row],[Emp Prod]]-BL26)/BL26</f>
        <v>-2.4952581349673514E-2</v>
      </c>
      <c r="BQ27" s="46">
        <f>(Table1[[#This Row],[AvgAnSal]]-BN26)/BN26</f>
        <v>-3.9465584987224474E-2</v>
      </c>
    </row>
    <row r="28" spans="1:69" ht="15.75" x14ac:dyDescent="0.25">
      <c r="A28" s="17" t="s">
        <v>183</v>
      </c>
      <c r="B28" s="34">
        <v>2022</v>
      </c>
      <c r="C28" s="35">
        <v>3809.7</v>
      </c>
      <c r="D28" s="36">
        <v>0.14340440806604776</v>
      </c>
      <c r="E28" s="35">
        <v>6546.3</v>
      </c>
      <c r="F28" s="36">
        <v>8.5942810960054919E-2</v>
      </c>
      <c r="G28" s="35">
        <v>3504.8</v>
      </c>
      <c r="H28" s="36">
        <v>3.9136622390891836E-2</v>
      </c>
      <c r="I28" s="35">
        <v>2736.6</v>
      </c>
      <c r="J28" s="21">
        <f t="shared" si="6"/>
        <v>1.4936621165244813E-2</v>
      </c>
      <c r="K28" s="35">
        <v>3871.1</v>
      </c>
      <c r="L28" s="36">
        <v>-8.2789659555765213E-2</v>
      </c>
      <c r="M28" s="38">
        <f t="shared" si="2"/>
        <v>0.90537573299578933</v>
      </c>
      <c r="N28" s="36">
        <f t="shared" si="10"/>
        <v>0.13293164781330757</v>
      </c>
      <c r="O28" s="39">
        <f t="shared" si="3"/>
        <v>0.59134167392267389</v>
      </c>
      <c r="P28" s="40">
        <f t="shared" si="4"/>
        <v>0.40865832607732611</v>
      </c>
      <c r="Q28" s="35">
        <v>2105</v>
      </c>
      <c r="R28" s="39">
        <f t="shared" si="0"/>
        <v>0.76920266023532857</v>
      </c>
      <c r="S28" s="35">
        <f t="shared" si="5"/>
        <v>631.59999999999991</v>
      </c>
      <c r="T28" s="40">
        <f t="shared" si="1"/>
        <v>0.23079733976467143</v>
      </c>
      <c r="U28" s="23">
        <f>Table1[[#This Row],[Current Assets]]/Table1[[#This Row],[Current Liabilities]]</f>
        <v>1.839002375296912</v>
      </c>
      <c r="V28" s="41">
        <v>1.83</v>
      </c>
      <c r="W28" s="41">
        <v>2.343118990932938</v>
      </c>
      <c r="X28" s="39">
        <v>1.839002375296912</v>
      </c>
      <c r="Y28" s="39">
        <v>1.383372921615202</v>
      </c>
      <c r="Z28" s="39">
        <v>7.0318239392020265</v>
      </c>
      <c r="AA28" s="23">
        <f>Table1[[#This Row],[Total Liabilities]]/Table1[[#This Row],[Equity]]</f>
        <v>0.71832427750216554</v>
      </c>
      <c r="AB28" s="23">
        <f>Table1[[#This Row],[Total Liabilities]]/Table1[[#This Row],[Total Assets]]</f>
        <v>0.41803767013427429</v>
      </c>
      <c r="AC28" s="23">
        <f>Table1[[#This Row],[Equity]]/Table1[[#This Row],[Total Assets]]</f>
        <v>0.5819623298657256</v>
      </c>
      <c r="AD28" s="42">
        <v>0</v>
      </c>
      <c r="AE28" s="42">
        <v>39.843317053722714</v>
      </c>
      <c r="AF28" s="42">
        <v>29.924579914028918</v>
      </c>
      <c r="AG28" s="42">
        <v>9.9187371396937962</v>
      </c>
      <c r="AH28" s="35">
        <v>0</v>
      </c>
      <c r="AI28" s="42">
        <v>-9.9187371396937962</v>
      </c>
      <c r="AJ28" s="49">
        <v>473.6</v>
      </c>
      <c r="AK28" s="49">
        <v>418</v>
      </c>
      <c r="AL28" s="50">
        <v>0.43808491212052042</v>
      </c>
      <c r="AM28" s="50">
        <v>0.40935288746861448</v>
      </c>
      <c r="AN28" s="50">
        <v>0.13512896598950011</v>
      </c>
      <c r="AO28" s="51">
        <v>24.926315789473687</v>
      </c>
      <c r="AP28" s="49" t="s">
        <v>101</v>
      </c>
      <c r="AQ28" s="52">
        <v>6.3852863449582201E-2</v>
      </c>
      <c r="AR28" s="52">
        <v>0.10971992545344779</v>
      </c>
      <c r="AS28" s="52">
        <v>0.11926500798904359</v>
      </c>
      <c r="AT28" s="53">
        <v>0.53538640147869787</v>
      </c>
      <c r="AU28" s="53">
        <v>1.7183242775021657</v>
      </c>
      <c r="AV28" s="53">
        <v>135.19999999999999</v>
      </c>
      <c r="AW28" s="53">
        <v>258</v>
      </c>
      <c r="AX28" s="53">
        <v>139.19999999999999</v>
      </c>
      <c r="AY28" s="53">
        <v>-256.8</v>
      </c>
      <c r="AZ28" s="54">
        <v>2.0652887890869651E-2</v>
      </c>
      <c r="BA28" s="54">
        <v>3.5488358663411816E-2</v>
      </c>
      <c r="BB28" s="54">
        <v>3.8575667655786343E-2</v>
      </c>
      <c r="BC28" s="54">
        <v>3.9411576004766052E-2</v>
      </c>
      <c r="BD28" s="54">
        <v>6.7721867863611312E-2</v>
      </c>
      <c r="BE28" s="54">
        <v>7.3613330289888146E-2</v>
      </c>
      <c r="BF28" s="33">
        <v>1.833390707436982</v>
      </c>
      <c r="BG28" s="33">
        <v>12.784099411196195</v>
      </c>
      <c r="BH28" s="33">
        <v>0.22595858809913419</v>
      </c>
      <c r="BI28" s="33">
        <v>4.5332398157627782</v>
      </c>
      <c r="BJ28" s="49">
        <v>1969.4</v>
      </c>
      <c r="BK28" s="49">
        <v>7799</v>
      </c>
      <c r="BL28" s="27">
        <f>(Table1[[#This Row],[Revenues]]/Table1[[#This Row],[No Emp]])*100</f>
        <v>44.939094755737919</v>
      </c>
      <c r="BM28" s="49">
        <v>1028.0999999999999</v>
      </c>
      <c r="BN28" s="27">
        <f>(Table1[[#This Row],[SGA]]/Table1[[#This Row],[No Emp]])*100</f>
        <v>13.182459289652519</v>
      </c>
      <c r="BO28" s="29">
        <f>Table1[[#This Row],[SGA]]/Table1[[#This Row],[Value Added]]</f>
        <v>0.5220371686808164</v>
      </c>
      <c r="BP28" s="46">
        <f>(Table1[[#This Row],[Emp Prod]]-BL27)/BL27</f>
        <v>-0.13460798019889184</v>
      </c>
      <c r="BQ28" s="46">
        <f>(Table1[[#This Row],[AvgAnSal]]-BN27)/BN27</f>
        <v>2.4899127200061169E-2</v>
      </c>
    </row>
    <row r="29" spans="1:69" ht="15.75" x14ac:dyDescent="0.25">
      <c r="A29" s="17" t="s">
        <v>183</v>
      </c>
      <c r="B29" s="18">
        <v>2023</v>
      </c>
      <c r="C29" s="19">
        <v>9042.5</v>
      </c>
      <c r="D29" s="20">
        <v>1.3735464734756018</v>
      </c>
      <c r="E29" s="19">
        <v>15862.1</v>
      </c>
      <c r="F29" s="20">
        <v>1.4230634098651145</v>
      </c>
      <c r="G29" s="19">
        <v>5349.9</v>
      </c>
      <c r="H29" s="20">
        <v>0.526449440766948</v>
      </c>
      <c r="I29" s="19">
        <v>6819.6</v>
      </c>
      <c r="J29" s="37">
        <f>(I29-I28)/I28</f>
        <v>1.491997368998027</v>
      </c>
      <c r="K29" s="19">
        <v>2508.1</v>
      </c>
      <c r="L29" s="20">
        <v>-0.35209630337630132</v>
      </c>
      <c r="M29" s="22">
        <f t="shared" si="2"/>
        <v>2.1330489214943582</v>
      </c>
      <c r="N29" s="20">
        <f t="shared" si="10"/>
        <v>1.3559819904122377</v>
      </c>
      <c r="O29" s="23">
        <f t="shared" si="3"/>
        <v>0.15811903846275083</v>
      </c>
      <c r="P29" s="24">
        <f t="shared" si="4"/>
        <v>0.84188096153724912</v>
      </c>
      <c r="Q29" s="19">
        <v>3851.6</v>
      </c>
      <c r="R29" s="23">
        <f t="shared" si="0"/>
        <v>0.56478385829080879</v>
      </c>
      <c r="S29" s="19">
        <f t="shared" si="5"/>
        <v>2968.0000000000005</v>
      </c>
      <c r="T29" s="24">
        <f t="shared" si="1"/>
        <v>0.43521614170919121</v>
      </c>
      <c r="U29" s="23">
        <f>Table1[[#This Row],[Current Assets]]/Table1[[#This Row],[Current Liabilities]]</f>
        <v>0.65118392356423305</v>
      </c>
      <c r="V29" s="25">
        <v>1.7692000000000001</v>
      </c>
      <c r="W29" s="25">
        <v>2.4468483247465609</v>
      </c>
      <c r="X29" s="23">
        <v>0.65118392356423305</v>
      </c>
      <c r="Y29" s="23">
        <v>0.34323398068335237</v>
      </c>
      <c r="Z29" s="23">
        <v>4.0466644204851754</v>
      </c>
      <c r="AA29" s="23">
        <f>Table1[[#This Row],[Total Liabilities]]/Table1[[#This Row],[Equity]]</f>
        <v>0.75417196571744549</v>
      </c>
      <c r="AB29" s="23">
        <f>Table1[[#This Row],[Total Liabilities]]/Table1[[#This Row],[Total Assets]]</f>
        <v>0.4299304631795286</v>
      </c>
      <c r="AC29" s="23">
        <f>Table1[[#This Row],[Equity]]/Table1[[#This Row],[Total Assets]]</f>
        <v>0.57006953682047146</v>
      </c>
      <c r="AD29" s="26">
        <v>0</v>
      </c>
      <c r="AE29" s="26">
        <v>69.741606263676147</v>
      </c>
      <c r="AF29" s="26">
        <v>16.686190693728381</v>
      </c>
      <c r="AG29" s="26">
        <v>53.055415569947769</v>
      </c>
      <c r="AH29" s="19">
        <v>0</v>
      </c>
      <c r="AI29" s="26">
        <v>-53.055415569947769</v>
      </c>
      <c r="AJ29" s="26">
        <v>-1165.2</v>
      </c>
      <c r="AK29" s="26">
        <v>-1124.7</v>
      </c>
      <c r="AL29" s="24">
        <v>0.57283313706798256</v>
      </c>
      <c r="AM29" s="24">
        <v>0.62210508607637527</v>
      </c>
      <c r="AN29" s="24">
        <v>-0.2177984635226827</v>
      </c>
      <c r="AO29" s="60">
        <v>8.9630769230769243</v>
      </c>
      <c r="AP29" s="26" t="s">
        <v>101</v>
      </c>
      <c r="AQ29" s="23">
        <v>-7.0904861273097516E-2</v>
      </c>
      <c r="AR29" s="23">
        <v>-0.12437931987835223</v>
      </c>
      <c r="AS29" s="23">
        <v>-0.21022822856501994</v>
      </c>
      <c r="AT29" s="61">
        <v>0.33727564446069558</v>
      </c>
      <c r="AU29" s="61">
        <v>1.7541719657174455</v>
      </c>
      <c r="AV29" s="61">
        <v>-960.8</v>
      </c>
      <c r="AW29" s="61">
        <v>1.1000000000000001</v>
      </c>
      <c r="AX29" s="61">
        <v>-2876.3</v>
      </c>
      <c r="AY29" s="61">
        <v>1930.3</v>
      </c>
      <c r="AZ29" s="62">
        <v>-6.0572055402500297E-2</v>
      </c>
      <c r="BA29" s="62">
        <v>-0.10625380149294995</v>
      </c>
      <c r="BB29" s="62">
        <v>-0.17959214190919456</v>
      </c>
      <c r="BC29" s="62">
        <v>6.9347690406692684E-5</v>
      </c>
      <c r="BD29" s="62">
        <v>1.2164777439867295E-4</v>
      </c>
      <c r="BE29" s="62">
        <v>2.0561131983775401E-4</v>
      </c>
      <c r="BF29" s="33">
        <v>0.66671085298498955</v>
      </c>
      <c r="BG29" s="33">
        <v>-5.6627505247208934</v>
      </c>
      <c r="BH29" s="33">
        <v>6.8142638375037604E-2</v>
      </c>
      <c r="BI29" s="33">
        <v>1.8977755633456783</v>
      </c>
      <c r="BJ29" s="26">
        <v>2285.3000000000002</v>
      </c>
      <c r="BK29" s="26">
        <v>11580</v>
      </c>
      <c r="BL29" s="27">
        <f>(Table1[[#This Row],[Revenues]]/Table1[[#This Row],[No Emp]])*100</f>
        <v>46.199481865284966</v>
      </c>
      <c r="BM29" s="26">
        <v>2435.6999999999998</v>
      </c>
      <c r="BN29" s="27">
        <f>(Table1[[#This Row],[SGA]]/Table1[[#This Row],[No Emp]])*100</f>
        <v>21.033678756476682</v>
      </c>
      <c r="BO29" s="29">
        <f>Table1[[#This Row],[SGA]]/Table1[[#This Row],[Value Added]]</f>
        <v>1.0658119284120244</v>
      </c>
      <c r="BP29" s="46">
        <f>(Table1[[#This Row],[Emp Prod]]-BL28)/BL28</f>
        <v>2.8046562050209473E-2</v>
      </c>
      <c r="BQ29" s="46">
        <f>(Table1[[#This Row],[AvgAnSal]]-BN28)/BN28</f>
        <v>0.59558078612743559</v>
      </c>
    </row>
    <row r="30" spans="1:69" ht="15.75" x14ac:dyDescent="0.25">
      <c r="A30" s="17"/>
      <c r="B30" s="18"/>
      <c r="C30" s="19"/>
      <c r="D30" s="21"/>
      <c r="E30" s="19"/>
      <c r="F30" s="21"/>
      <c r="G30" s="19"/>
      <c r="H30" s="21"/>
      <c r="I30" s="19"/>
      <c r="J30" s="21"/>
      <c r="K30" s="19"/>
      <c r="L30" s="21"/>
      <c r="M30" s="22"/>
      <c r="N30" s="21"/>
      <c r="O30" s="24"/>
      <c r="P30" s="24"/>
      <c r="Q30" s="19"/>
      <c r="R30" s="24"/>
      <c r="S30" s="19"/>
      <c r="T30" s="24"/>
      <c r="U30" s="24">
        <f>MAX(Table1[Current Ratio])</f>
        <v>6.1960153293596489</v>
      </c>
      <c r="V30" s="63"/>
      <c r="W30" s="63"/>
      <c r="X30" s="24"/>
      <c r="Y30" s="24"/>
      <c r="Z30" s="24">
        <f>MAX(Table1[Solvency Ratio])</f>
        <v>47.394505474485804</v>
      </c>
      <c r="AA30" s="24"/>
      <c r="AB30" s="24"/>
      <c r="AC30" s="24"/>
      <c r="AD30" s="26"/>
      <c r="AE30" s="26"/>
      <c r="AF30" s="26"/>
      <c r="AG30" s="19"/>
      <c r="AH30" s="19"/>
      <c r="AI30" s="26"/>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DEFD-F36D-4A0B-A819-B471337D4BF0}">
  <dimension ref="A12:AB52"/>
  <sheetViews>
    <sheetView workbookViewId="0"/>
  </sheetViews>
  <sheetFormatPr defaultRowHeight="15" x14ac:dyDescent="0.25"/>
  <sheetData>
    <row r="12" spans="1:28" ht="31.9" customHeight="1" x14ac:dyDescent="0.25">
      <c r="A12" s="74" t="s">
        <v>0</v>
      </c>
      <c r="B12" s="74"/>
      <c r="C12" s="74"/>
      <c r="D12" s="74"/>
      <c r="E12" s="74"/>
      <c r="F12" s="74"/>
      <c r="G12" s="2"/>
      <c r="H12" s="74" t="s">
        <v>1</v>
      </c>
      <c r="I12" s="74"/>
      <c r="J12" s="74"/>
      <c r="K12" s="74"/>
      <c r="L12" s="74"/>
      <c r="M12" s="74"/>
      <c r="N12" s="2"/>
      <c r="O12" s="74" t="s">
        <v>2</v>
      </c>
      <c r="P12" s="74"/>
      <c r="Q12" s="74"/>
      <c r="R12" s="74"/>
      <c r="S12" s="74"/>
      <c r="T12" s="74"/>
      <c r="U12" s="2"/>
      <c r="V12" s="74" t="s">
        <v>3</v>
      </c>
      <c r="W12" s="74"/>
      <c r="X12" s="74"/>
      <c r="Y12" s="74"/>
      <c r="Z12" s="74"/>
      <c r="AA12" s="74"/>
      <c r="AB12" s="2"/>
    </row>
    <row r="13" spans="1:28" x14ac:dyDescent="0.25">
      <c r="G13" s="3"/>
      <c r="N13" s="3"/>
      <c r="U13" s="3"/>
      <c r="AB13" s="3"/>
    </row>
    <row r="14" spans="1:28" x14ac:dyDescent="0.25">
      <c r="G14" s="3"/>
      <c r="N14" s="3"/>
      <c r="U14" s="3"/>
      <c r="AB14" s="3"/>
    </row>
    <row r="15" spans="1:28" x14ac:dyDescent="0.25">
      <c r="G15" s="3"/>
      <c r="N15" s="3"/>
      <c r="U15" s="3"/>
      <c r="AB15" s="3"/>
    </row>
    <row r="16" spans="1:28" x14ac:dyDescent="0.25">
      <c r="G16" s="3"/>
      <c r="N16" s="3"/>
      <c r="U16" s="3"/>
      <c r="AB16" s="3"/>
    </row>
    <row r="17" spans="7:28" x14ac:dyDescent="0.25">
      <c r="G17" s="3"/>
      <c r="N17" s="3"/>
      <c r="U17" s="3"/>
      <c r="AB17" s="3"/>
    </row>
    <row r="18" spans="7:28" x14ac:dyDescent="0.25">
      <c r="G18" s="3"/>
      <c r="N18" s="3"/>
      <c r="U18" s="3"/>
      <c r="AB18" s="3"/>
    </row>
    <row r="19" spans="7:28" x14ac:dyDescent="0.25">
      <c r="G19" s="3"/>
      <c r="N19" s="3"/>
      <c r="U19" s="3"/>
      <c r="AB19" s="3"/>
    </row>
    <row r="20" spans="7:28" x14ac:dyDescent="0.25">
      <c r="G20" s="3"/>
      <c r="N20" s="3"/>
      <c r="U20" s="3"/>
      <c r="AB20" s="3"/>
    </row>
    <row r="21" spans="7:28" x14ac:dyDescent="0.25">
      <c r="G21" s="3"/>
      <c r="N21" s="3"/>
      <c r="U21" s="3"/>
      <c r="AB21" s="3"/>
    </row>
    <row r="22" spans="7:28" x14ac:dyDescent="0.25">
      <c r="G22" s="3"/>
      <c r="N22" s="3"/>
      <c r="U22" s="3"/>
      <c r="AB22" s="3"/>
    </row>
    <row r="23" spans="7:28" x14ac:dyDescent="0.25">
      <c r="G23" s="3"/>
      <c r="N23" s="3"/>
      <c r="U23" s="3"/>
      <c r="AB23" s="3"/>
    </row>
    <row r="24" spans="7:28" x14ac:dyDescent="0.25">
      <c r="G24" s="3"/>
      <c r="N24" s="3"/>
      <c r="U24" s="3"/>
      <c r="AB24" s="3"/>
    </row>
    <row r="25" spans="7:28" x14ac:dyDescent="0.25">
      <c r="G25" s="3"/>
      <c r="N25" s="3"/>
      <c r="U25" s="3"/>
      <c r="AB25" s="3"/>
    </row>
    <row r="26" spans="7:28" x14ac:dyDescent="0.25">
      <c r="G26" s="3"/>
      <c r="N26" s="3"/>
      <c r="U26" s="3"/>
      <c r="AB26" s="3"/>
    </row>
    <row r="27" spans="7:28" x14ac:dyDescent="0.25">
      <c r="G27" s="3"/>
      <c r="N27" s="3"/>
      <c r="U27" s="3"/>
      <c r="AB27" s="3"/>
    </row>
    <row r="28" spans="7:28" x14ac:dyDescent="0.25">
      <c r="G28" s="3"/>
      <c r="N28" s="3"/>
      <c r="U28" s="3"/>
      <c r="AB28" s="3"/>
    </row>
    <row r="29" spans="7:28" x14ac:dyDescent="0.25">
      <c r="G29" s="3"/>
      <c r="N29" s="3"/>
      <c r="U29" s="3"/>
      <c r="AB29" s="3"/>
    </row>
    <row r="30" spans="7:28" x14ac:dyDescent="0.25">
      <c r="G30" s="3"/>
      <c r="N30" s="3"/>
      <c r="U30" s="3"/>
      <c r="AB30" s="3"/>
    </row>
    <row r="31" spans="7:28" x14ac:dyDescent="0.25">
      <c r="G31" s="3"/>
      <c r="N31" s="3"/>
      <c r="U31" s="3"/>
      <c r="AB31" s="3"/>
    </row>
    <row r="32" spans="7:28" x14ac:dyDescent="0.25">
      <c r="G32" s="3"/>
      <c r="N32" s="3"/>
      <c r="U32" s="3"/>
      <c r="AB32" s="3"/>
    </row>
    <row r="33" spans="7:28" x14ac:dyDescent="0.25">
      <c r="G33" s="3"/>
      <c r="N33" s="3"/>
      <c r="U33" s="3"/>
      <c r="AB33" s="3"/>
    </row>
    <row r="34" spans="7:28" x14ac:dyDescent="0.25">
      <c r="G34" s="3"/>
      <c r="N34" s="3"/>
      <c r="U34" s="3"/>
      <c r="AB34" s="3"/>
    </row>
    <row r="35" spans="7:28" x14ac:dyDescent="0.25">
      <c r="G35" s="3"/>
      <c r="N35" s="3"/>
      <c r="U35" s="3"/>
      <c r="AB35" s="3"/>
    </row>
    <row r="36" spans="7:28" x14ac:dyDescent="0.25">
      <c r="G36" s="3"/>
      <c r="N36" s="3"/>
      <c r="U36" s="3"/>
      <c r="AB36" s="3"/>
    </row>
    <row r="37" spans="7:28" x14ac:dyDescent="0.25">
      <c r="G37" s="3"/>
      <c r="N37" s="3"/>
      <c r="U37" s="3"/>
      <c r="AB37" s="3"/>
    </row>
    <row r="38" spans="7:28" x14ac:dyDescent="0.25">
      <c r="G38" s="3"/>
      <c r="N38" s="3"/>
      <c r="U38" s="3"/>
      <c r="AB38" s="3"/>
    </row>
    <row r="39" spans="7:28" x14ac:dyDescent="0.25">
      <c r="G39" s="3"/>
      <c r="N39" s="3"/>
      <c r="U39" s="3"/>
      <c r="AB39" s="3"/>
    </row>
    <row r="40" spans="7:28" x14ac:dyDescent="0.25">
      <c r="G40" s="3"/>
      <c r="N40" s="3"/>
      <c r="U40" s="3"/>
      <c r="AB40" s="3"/>
    </row>
    <row r="41" spans="7:28" x14ac:dyDescent="0.25">
      <c r="G41" s="3"/>
      <c r="N41" s="3"/>
      <c r="U41" s="3"/>
      <c r="AB41" s="3"/>
    </row>
    <row r="42" spans="7:28" x14ac:dyDescent="0.25">
      <c r="G42" s="3"/>
      <c r="N42" s="3"/>
      <c r="U42" s="3"/>
      <c r="AB42" s="3"/>
    </row>
    <row r="43" spans="7:28" x14ac:dyDescent="0.25">
      <c r="G43" s="3"/>
      <c r="N43" s="3"/>
      <c r="U43" s="3"/>
      <c r="AB43" s="3"/>
    </row>
    <row r="44" spans="7:28" x14ac:dyDescent="0.25">
      <c r="G44" s="3"/>
      <c r="N44" s="3"/>
      <c r="U44" s="3"/>
      <c r="AB44" s="3"/>
    </row>
    <row r="45" spans="7:28" x14ac:dyDescent="0.25">
      <c r="G45" s="3"/>
      <c r="N45" s="3"/>
      <c r="U45" s="3"/>
      <c r="AB45" s="3"/>
    </row>
    <row r="46" spans="7:28" x14ac:dyDescent="0.25">
      <c r="G46" s="3"/>
      <c r="N46" s="3"/>
      <c r="U46" s="3"/>
      <c r="AB46" s="3"/>
    </row>
    <row r="47" spans="7:28" x14ac:dyDescent="0.25">
      <c r="G47" s="3"/>
      <c r="N47" s="3"/>
      <c r="U47" s="3"/>
      <c r="AB47" s="3"/>
    </row>
    <row r="48" spans="7:28" x14ac:dyDescent="0.25">
      <c r="G48" s="3"/>
      <c r="N48" s="3"/>
      <c r="U48" s="3"/>
      <c r="AB48" s="3"/>
    </row>
    <row r="49" spans="7:28" x14ac:dyDescent="0.25">
      <c r="G49" s="3"/>
      <c r="N49" s="3"/>
      <c r="U49" s="3"/>
      <c r="AB49" s="3"/>
    </row>
    <row r="50" spans="7:28" x14ac:dyDescent="0.25">
      <c r="G50" s="3"/>
      <c r="N50" s="3"/>
      <c r="U50" s="3"/>
      <c r="AB50" s="3"/>
    </row>
    <row r="51" spans="7:28" x14ac:dyDescent="0.25">
      <c r="G51" s="3"/>
      <c r="N51" s="3"/>
      <c r="U51" s="3"/>
      <c r="AB51" s="3"/>
    </row>
    <row r="52" spans="7:28" x14ac:dyDescent="0.25">
      <c r="G52" s="3"/>
      <c r="N52" s="3"/>
      <c r="U52" s="3"/>
      <c r="AB52" s="3"/>
    </row>
  </sheetData>
  <mergeCells count="4">
    <mergeCell ref="A12:F12"/>
    <mergeCell ref="H12:M12"/>
    <mergeCell ref="O12:T12"/>
    <mergeCell ref="V12:AA12"/>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97D3-D52B-4CCE-8F2A-89BF2BD5147C}">
  <dimension ref="D10:AD37"/>
  <sheetViews>
    <sheetView workbookViewId="0">
      <selection activeCell="L41" sqref="L41"/>
    </sheetView>
  </sheetViews>
  <sheetFormatPr defaultRowHeight="15" x14ac:dyDescent="0.25"/>
  <cols>
    <col min="4" max="4" width="15.5703125" customWidth="1"/>
    <col min="21" max="21" width="15.140625" customWidth="1"/>
    <col min="30" max="30" width="15.85546875" customWidth="1"/>
  </cols>
  <sheetData>
    <row r="10" spans="12:21" x14ac:dyDescent="0.25">
      <c r="L10" s="1" t="s">
        <v>4</v>
      </c>
    </row>
    <row r="11" spans="12:21" x14ac:dyDescent="0.25">
      <c r="U11" s="1" t="s">
        <v>5</v>
      </c>
    </row>
    <row r="25" spans="30:30" x14ac:dyDescent="0.25">
      <c r="AD25" s="1" t="s">
        <v>6</v>
      </c>
    </row>
    <row r="37" spans="4:4" x14ac:dyDescent="0.25">
      <c r="D37" s="1" t="s">
        <v>7</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4DB7-36C7-4A5B-B31E-27F99CEB33FA}">
  <dimension ref="D10:AQ42"/>
  <sheetViews>
    <sheetView topLeftCell="A7" workbookViewId="0">
      <selection activeCell="L20" sqref="L20"/>
    </sheetView>
  </sheetViews>
  <sheetFormatPr defaultRowHeight="15" x14ac:dyDescent="0.25"/>
  <sheetData>
    <row r="10" spans="13:43" x14ac:dyDescent="0.25">
      <c r="AG10" s="1" t="s">
        <v>8</v>
      </c>
      <c r="AQ10" s="1" t="s">
        <v>9</v>
      </c>
    </row>
    <row r="11" spans="13:43" x14ac:dyDescent="0.25">
      <c r="M11" s="1" t="s">
        <v>10</v>
      </c>
      <c r="W11" s="1" t="s">
        <v>11</v>
      </c>
    </row>
    <row r="42" spans="4:22" x14ac:dyDescent="0.25">
      <c r="D42" s="1" t="s">
        <v>12</v>
      </c>
      <c r="M42" s="1" t="s">
        <v>13</v>
      </c>
      <c r="V42" s="1" t="s">
        <v>14</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0E0B-DFB9-4DEE-826C-A1B4BF9FC329}">
  <dimension ref="D32:P32"/>
  <sheetViews>
    <sheetView topLeftCell="A7" workbookViewId="0"/>
  </sheetViews>
  <sheetFormatPr defaultRowHeight="15" x14ac:dyDescent="0.25"/>
  <cols>
    <col min="4" max="4" width="24.85546875" customWidth="1"/>
  </cols>
  <sheetData>
    <row r="32" spans="4:16" x14ac:dyDescent="0.25">
      <c r="D32" s="1" t="s">
        <v>15</v>
      </c>
      <c r="P32" s="1" t="s">
        <v>16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27C4-F4FB-45CC-BD4E-710D544D07B2}">
  <dimension ref="K11:AC41"/>
  <sheetViews>
    <sheetView topLeftCell="A13" workbookViewId="0">
      <selection activeCell="U13" sqref="U13"/>
    </sheetView>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7.85546875" customWidth="1"/>
    <col min="11" max="11" width="7.42578125" customWidth="1"/>
    <col min="12" max="15" width="10.42578125" bestFit="1" customWidth="1"/>
    <col min="16" max="16" width="10" bestFit="1" customWidth="1"/>
    <col min="17" max="17" width="10.42578125" bestFit="1" customWidth="1"/>
    <col min="19" max="19" width="7.140625" customWidth="1"/>
    <col min="20" max="20" width="5.5703125" customWidth="1"/>
    <col min="21" max="24" width="10.42578125" bestFit="1" customWidth="1"/>
    <col min="25" max="25" width="10" bestFit="1" customWidth="1"/>
    <col min="26" max="26" width="10.42578125" bestFit="1" customWidth="1"/>
    <col min="27" max="27" width="9.140625" customWidth="1"/>
    <col min="28" max="28" width="7" customWidth="1"/>
    <col min="29" max="29" width="7.42578125" customWidth="1"/>
    <col min="30" max="33" width="10.42578125" bestFit="1" customWidth="1"/>
    <col min="34" max="34" width="10" bestFit="1" customWidth="1"/>
    <col min="35" max="35" width="10.42578125" bestFit="1" customWidth="1"/>
  </cols>
  <sheetData>
    <row r="11" spans="11:29" x14ac:dyDescent="0.25">
      <c r="K11" t="s">
        <v>212</v>
      </c>
      <c r="T11" t="s">
        <v>212</v>
      </c>
      <c r="AC11" t="s">
        <v>212</v>
      </c>
    </row>
    <row r="26" spans="11:19" x14ac:dyDescent="0.25">
      <c r="K26" t="s">
        <v>212</v>
      </c>
      <c r="S26" t="s">
        <v>212</v>
      </c>
    </row>
    <row r="41" spans="11:11" x14ac:dyDescent="0.25">
      <c r="K41"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C699-CA8A-4519-98A9-2E9D3FCEFC6E}">
  <dimension ref="J11:Z45"/>
  <sheetViews>
    <sheetView topLeftCell="A7"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8.42578125"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1" spans="10:26" x14ac:dyDescent="0.25">
      <c r="J11" t="s">
        <v>212</v>
      </c>
      <c r="R11" t="s">
        <v>212</v>
      </c>
      <c r="Z11" t="s">
        <v>212</v>
      </c>
    </row>
    <row r="26" spans="10:26" x14ac:dyDescent="0.25">
      <c r="J26" t="s">
        <v>212</v>
      </c>
      <c r="R26" t="s">
        <v>212</v>
      </c>
      <c r="Z26" t="s">
        <v>212</v>
      </c>
    </row>
    <row r="45" spans="10:17" x14ac:dyDescent="0.25">
      <c r="J45" t="s">
        <v>212</v>
      </c>
      <c r="Q45"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2E3BA-F007-4EBB-BBAD-91DC979B1F24}">
  <dimension ref="A10:AI30"/>
  <sheetViews>
    <sheetView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19.140625" bestFit="1"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0" spans="1:35" x14ac:dyDescent="0.25">
      <c r="A10" s="9"/>
      <c r="B10" s="9"/>
      <c r="C10" s="9"/>
      <c r="D10" s="9"/>
      <c r="E10" s="9"/>
      <c r="F10" s="9"/>
      <c r="G10" s="9"/>
      <c r="H10" s="9"/>
    </row>
    <row r="11" spans="1:35" x14ac:dyDescent="0.25">
      <c r="A11" s="9" t="s">
        <v>0</v>
      </c>
      <c r="B11" s="9"/>
      <c r="C11" s="9"/>
      <c r="D11" s="9"/>
      <c r="E11" s="9"/>
      <c r="F11" s="9"/>
      <c r="G11" s="9"/>
      <c r="H11" s="9"/>
      <c r="J11" s="9" t="s">
        <v>1</v>
      </c>
      <c r="K11" s="9"/>
      <c r="L11" s="9"/>
      <c r="M11" s="9"/>
      <c r="N11" s="9"/>
      <c r="O11" s="9"/>
      <c r="P11" s="9"/>
      <c r="Q11" s="9"/>
      <c r="S11" s="9" t="s">
        <v>2</v>
      </c>
      <c r="T11" s="9"/>
      <c r="U11" s="9"/>
      <c r="V11" s="9"/>
      <c r="W11" s="9"/>
      <c r="X11" s="9"/>
      <c r="Y11" s="9"/>
      <c r="Z11" s="9"/>
      <c r="AB11" s="9" t="s">
        <v>78</v>
      </c>
      <c r="AC11" s="9"/>
      <c r="AD11" s="9"/>
      <c r="AE11" s="9"/>
      <c r="AF11" s="9"/>
      <c r="AG11" s="9"/>
      <c r="AH11" s="9"/>
      <c r="AI11" s="9"/>
    </row>
    <row r="12" spans="1:35" x14ac:dyDescent="0.25">
      <c r="A12" s="9" t="s">
        <v>79</v>
      </c>
      <c r="B12" s="9" t="s">
        <v>80</v>
      </c>
      <c r="C12" s="9" t="s">
        <v>81</v>
      </c>
      <c r="D12" s="9" t="s">
        <v>82</v>
      </c>
      <c r="E12" s="9" t="s">
        <v>83</v>
      </c>
      <c r="F12" s="9" t="s">
        <v>84</v>
      </c>
      <c r="G12" s="9" t="s">
        <v>85</v>
      </c>
      <c r="H12" s="9" t="s">
        <v>86</v>
      </c>
      <c r="J12" s="9" t="s">
        <v>79</v>
      </c>
      <c r="K12" s="9" t="s">
        <v>80</v>
      </c>
      <c r="L12" s="9" t="s">
        <v>81</v>
      </c>
      <c r="M12" s="9" t="s">
        <v>82</v>
      </c>
      <c r="N12" s="9" t="s">
        <v>83</v>
      </c>
      <c r="O12" s="9" t="s">
        <v>84</v>
      </c>
      <c r="P12" s="9" t="s">
        <v>85</v>
      </c>
      <c r="Q12" s="9" t="s">
        <v>86</v>
      </c>
      <c r="S12" s="9" t="s">
        <v>79</v>
      </c>
      <c r="T12" s="9" t="s">
        <v>80</v>
      </c>
      <c r="U12" s="9" t="s">
        <v>81</v>
      </c>
      <c r="V12" s="9" t="s">
        <v>82</v>
      </c>
      <c r="W12" s="9" t="s">
        <v>83</v>
      </c>
      <c r="X12" s="9" t="s">
        <v>84</v>
      </c>
      <c r="Y12" s="9" t="s">
        <v>85</v>
      </c>
      <c r="Z12" s="9" t="s">
        <v>86</v>
      </c>
      <c r="AB12" s="9" t="s">
        <v>79</v>
      </c>
      <c r="AC12" s="9" t="s">
        <v>80</v>
      </c>
      <c r="AD12" s="9" t="s">
        <v>81</v>
      </c>
      <c r="AE12" s="9" t="s">
        <v>82</v>
      </c>
      <c r="AF12" s="9" t="s">
        <v>83</v>
      </c>
      <c r="AG12" s="9" t="s">
        <v>84</v>
      </c>
      <c r="AH12" s="9" t="s">
        <v>85</v>
      </c>
      <c r="AI12" s="9" t="s">
        <v>86</v>
      </c>
    </row>
    <row r="13" spans="1:35" x14ac:dyDescent="0.25">
      <c r="A13" s="9" t="s">
        <v>87</v>
      </c>
      <c r="B13" s="9">
        <f>IF([1]RawData!AG2&gt;122,1,IF([1]RawData!AG2&gt;42,3,IF([1]RawData!AG2&gt;41,5,IF([1]RawData!AG2&gt;-89,7,10))))</f>
        <v>7</v>
      </c>
      <c r="C13" s="9">
        <f>IF([1]RawData!AH2&gt;122,1,IF([1]RawData!AH2&gt;42,3,IF([1]RawData!AH2&gt;41,5,IF([1]RawData!AH2&gt;-89,7,10))))</f>
        <v>7</v>
      </c>
      <c r="D13" s="9">
        <f>IF([1]RawData!AI2&gt;122,1,IF([1]RawData!AI2&gt;42,3,IF([1]RawData!AI2&gt;41,5,IF([1]RawData!AI2&gt;-89,7,10))))</f>
        <v>7</v>
      </c>
      <c r="E13" s="9">
        <f>IF([1]RawData!AJ2&gt;122,1,IF([1]RawData!AJ2&gt;42,3,IF([1]RawData!AJ2&gt;41,5,IF([1]RawData!AJ2&gt;-89,7,10))))</f>
        <v>1</v>
      </c>
      <c r="F13" s="9">
        <f>IF([1]RawData!AK2&gt;122,1,IF([1]RawData!AK2&gt;42,3,IF([1]RawData!AK2&gt;41,5,IF([1]RawData!AK2&gt;-89,7,10))))</f>
        <v>1</v>
      </c>
      <c r="G13" s="9">
        <f>IF([1]RawData!AL2&gt;122,1,IF([1]RawData!AL2&gt;42,3,IF([1]RawData!AL2&gt;41,5,IF([1]RawData!AL2&gt;-89,7,10))))</f>
        <v>7</v>
      </c>
      <c r="H13" s="9">
        <f>IF([1]RawData!AM2&gt;122,1,IF([1]RawData!AM2&gt;42,3,IF([1]RawData!AM2&gt;41,5,IF([1]RawData!AM2&gt;-89,7,10))))</f>
        <v>7</v>
      </c>
      <c r="J13" s="9" t="s">
        <v>87</v>
      </c>
      <c r="K13" s="9">
        <f>IF([1]RawData!AP2&gt;122,1,IF([1]RawData!AP2&gt;42,3,IF([1]RawData!AP2&gt;41,5,IF([1]RawData!AP2&gt;-89,7,10))))</f>
        <v>1</v>
      </c>
      <c r="L13" s="9">
        <f>IF([1]RawData!AQ2&gt;122,1,IF([1]RawData!AQ2&gt;42,3,IF([1]RawData!AQ2&gt;41,5,IF([1]RawData!AQ2&gt;-89,7,10))))</f>
        <v>7</v>
      </c>
      <c r="M13" s="9">
        <f>IF([1]RawData!AR2&gt;122,1,IF([1]RawData!AR2&gt;42,3,IF([1]RawData!AR2&gt;41,5,IF([1]RawData!AR2&gt;-89,7,10))))</f>
        <v>7</v>
      </c>
      <c r="N13" s="9">
        <f>IF([1]RawData!AS2&gt;122,1,IF([1]RawData!AS2&gt;42,3,IF([1]RawData!AS2&gt;41,5,IF([1]RawData!AS2&gt;-89,7,10))))</f>
        <v>7</v>
      </c>
      <c r="O13" s="9">
        <f>IF([1]RawData!AT2&gt;122,1,IF([1]RawData!AT2&gt;42,3,IF([1]RawData!AT2&gt;41,5,IF([1]RawData!AT2&gt;-89,7,10))))</f>
        <v>7</v>
      </c>
      <c r="P13" s="9">
        <f>IF([1]RawData!AU2&gt;122,1,IF([1]RawData!AU2&gt;42,3,IF([1]RawData!AU2&gt;41,5,IF([1]RawData!AU2&gt;-89,7,10))))</f>
        <v>7</v>
      </c>
      <c r="Q13" s="9">
        <f>IF([1]RawData!AV2&gt;122,1,IF([1]RawData!AV2&gt;42,3,IF([1]RawData!AV2&gt;41,5,IF([1]RawData!AV2&gt;-89,7,10))))</f>
        <v>3</v>
      </c>
      <c r="S13" s="9" t="s">
        <v>87</v>
      </c>
      <c r="T13" s="9">
        <f>IF([1]RawData!AY2&gt;122,1,IF([1]RawData!AY2&gt;42,3,IF([1]RawData!AY2&gt;41,5,IF([1]RawData!AY2&gt;-89,7,10))))</f>
        <v>10</v>
      </c>
      <c r="U13" s="9">
        <f>IF([1]RawData!AZ2&gt;122,1,IF([1]RawData!AZ2&gt;42,3,IF([1]RawData!AZ2&gt;41,5,IF([1]RawData!AZ2&gt;-89,7,10))))</f>
        <v>7</v>
      </c>
      <c r="V13" s="9">
        <f>IF([1]RawData!BA2&gt;122,1,IF([1]RawData!BA2&gt;42,3,IF([1]RawData!BA2&gt;41,5,IF([1]RawData!BA2&gt;-89,7,10))))</f>
        <v>7</v>
      </c>
      <c r="W13" s="9">
        <f>IF([1]RawData!BB2&gt;122,1,IF([1]RawData!BB2&gt;42,3,IF([1]RawData!BB2&gt;41,5,IF([1]RawData!BB2&gt;-89,7,10))))</f>
        <v>7</v>
      </c>
      <c r="X13" s="9">
        <f>IF([1]RawData!BC2&gt;122,1,IF([1]RawData!BC2&gt;42,3,IF([1]RawData!BC2&gt;41,5,IF([1]RawData!BC2&gt;-89,7,10))))</f>
        <v>7</v>
      </c>
      <c r="Y13" s="9">
        <f>IF([1]RawData!BD2&gt;122,1,IF([1]RawData!BD2&gt;42,3,IF([1]RawData!BD2&gt;41,5,IF([1]RawData!BD2&gt;-89,7,10))))</f>
        <v>7</v>
      </c>
      <c r="Z13" s="9">
        <f>IF([1]RawData!BE2&gt;122,1,IF([1]RawData!BE2&gt;42,3,IF([1]RawData!BE2&gt;41,5,IF([1]RawData!BE2&gt;-89,7,10))))</f>
        <v>7</v>
      </c>
      <c r="AB13" s="9" t="s">
        <v>87</v>
      </c>
      <c r="AC13" s="9">
        <f>IF([1]RawData!BH2&gt;122,1,IF([1]RawData!BH2&gt;42,3,IF([1]RawData!BH2&gt;41,5,IF([1]RawData!BH2&gt;-89,7,10))))</f>
        <v>7</v>
      </c>
      <c r="AD13" s="9">
        <f>IF([1]RawData!BI2&gt;122,1,IF([1]RawData!BI2&gt;42,3,IF([1]RawData!BI2&gt;41,5,IF([1]RawData!BI2&gt;-89,7,10))))</f>
        <v>7</v>
      </c>
      <c r="AE13" s="9">
        <f>IF([1]RawData!BJ2&gt;122,1,IF([1]RawData!BJ2&gt;42,3,IF([1]RawData!BJ2&gt;41,5,IF([1]RawData!BJ2&gt;-89,7,10))))</f>
        <v>1</v>
      </c>
      <c r="AF13" s="9">
        <f>IF([1]RawData!BK2&gt;122,1,IF([1]RawData!BK2&gt;42,3,IF([1]RawData!BK2&gt;41,5,IF([1]RawData!BK2&gt;-89,7,10))))</f>
        <v>1</v>
      </c>
      <c r="AG13" s="9">
        <f>IF([1]RawData!BL2&gt;122,1,IF([1]RawData!BL2&gt;42,3,IF([1]RawData!BL2&gt;41,5,IF([1]RawData!BL2&gt;-89,7,10))))</f>
        <v>3</v>
      </c>
      <c r="AH13" s="9">
        <f>IF([1]RawData!BM2&gt;122,1,IF([1]RawData!BM2&gt;42,3,IF([1]RawData!BM2&gt;41,5,IF([1]RawData!BM2&gt;-89,7,10))))</f>
        <v>1</v>
      </c>
      <c r="AI13" s="9">
        <f>IF([1]RawData!BN2&gt;122,1,IF([1]RawData!BN2&gt;42,3,IF([1]RawData!BN2&gt;41,5,IF([1]RawData!BN2&gt;-89,7,10))))</f>
        <v>7</v>
      </c>
    </row>
    <row r="14" spans="1:35" x14ac:dyDescent="0.25">
      <c r="A14" s="9" t="s">
        <v>88</v>
      </c>
      <c r="B14" s="9">
        <f>IF([1]RawData!U2&lt;20%,1,IF([1]RawData!U2&lt;50%,3,IF([1]RawData!U2&lt;100%,5,IF([1]RawData!U2&lt;150%,7,10))))</f>
        <v>10</v>
      </c>
      <c r="C14" s="9">
        <f>IF([1]RawData!V2&lt;20%,1,IF([1]RawData!V2&lt;50%,3,IF([1]RawData!V2&lt;100%,5,IF([1]RawData!V2&lt;150%,7,10))))</f>
        <v>10</v>
      </c>
      <c r="D14" s="9">
        <f>IF([1]RawData!W2&lt;20%,1,IF([1]RawData!W2&lt;50%,3,IF([1]RawData!W2&lt;100%,5,IF([1]RawData!W2&lt;150%,7,10))))</f>
        <v>10</v>
      </c>
      <c r="E14" s="9">
        <f>IF([1]RawData!X2&lt;20%,1,IF([1]RawData!X2&lt;50%,3,IF([1]RawData!X2&lt;100%,5,IF([1]RawData!X2&lt;150%,7,10))))</f>
        <v>10</v>
      </c>
      <c r="F14" s="9">
        <f>IF([1]RawData!Y2&lt;20%,1,IF([1]RawData!Y2&lt;50%,3,IF([1]RawData!Y2&lt;100%,5,IF([1]RawData!Y2&lt;150%,7,10))))</f>
        <v>10</v>
      </c>
      <c r="G14" s="9">
        <f>IF([1]RawData!Z2&lt;20%,1,IF([1]RawData!Z2&lt;50%,3,IF([1]RawData!Z2&lt;100%,5,IF([1]RawData!Z2&lt;150%,7,10))))</f>
        <v>10</v>
      </c>
      <c r="H14" s="9">
        <f>IF([1]RawData!AA2&lt;20%,1,IF([1]RawData!AA2&lt;50%,3,IF([1]RawData!AA2&lt;100%,5,IF([1]RawData!AA2&lt;150%,7,10))))</f>
        <v>5</v>
      </c>
      <c r="J14" s="9" t="s">
        <v>88</v>
      </c>
      <c r="K14" s="9">
        <f>IF([1]RawData!AD2&lt;20%,1,IF([1]RawData!AD2&lt;50%,3,IF([1]RawData!AD2&lt;100%,5,IF([1]RawData!AD2&lt;150%,7,10))))</f>
        <v>1</v>
      </c>
      <c r="L14" s="9">
        <f>IF([1]RawData!AE2&lt;20%,1,IF([1]RawData!AE2&lt;50%,3,IF([1]RawData!AE2&lt;100%,5,IF([1]RawData!AE2&lt;150%,7,10))))</f>
        <v>10</v>
      </c>
      <c r="M14" s="9">
        <f>IF([1]RawData!AF2&lt;20%,1,IF([1]RawData!AF2&lt;50%,3,IF([1]RawData!AF2&lt;100%,5,IF([1]RawData!AF2&lt;150%,7,10))))</f>
        <v>10</v>
      </c>
      <c r="N14" s="9">
        <f>IF([1]RawData!AG2&lt;20%,1,IF([1]RawData!AG2&lt;50%,3,IF([1]RawData!AG2&lt;100%,5,IF([1]RawData!AG2&lt;150%,7,10))))</f>
        <v>10</v>
      </c>
      <c r="O14" s="9">
        <f>IF([1]RawData!AH2&lt;20%,1,IF([1]RawData!AH2&lt;50%,3,IF([1]RawData!AH2&lt;100%,5,IF([1]RawData!AH2&lt;150%,7,10))))</f>
        <v>1</v>
      </c>
      <c r="P14" s="9">
        <f>IF([1]RawData!AI2&lt;20%,1,IF([1]RawData!AI2&lt;50%,3,IF([1]RawData!AI2&lt;100%,5,IF([1]RawData!AI2&lt;150%,7,10))))</f>
        <v>1</v>
      </c>
      <c r="Q14" s="9">
        <f>IF([1]RawData!AJ2&lt;20%,1,IF([1]RawData!AJ2&lt;50%,3,IF([1]RawData!AJ2&lt;100%,5,IF([1]RawData!AJ2&lt;150%,7,10))))</f>
        <v>10</v>
      </c>
      <c r="S14" s="9" t="s">
        <v>88</v>
      </c>
      <c r="T14" s="9">
        <f>IF([1]RawData!AM2&lt;20%,1,IF([1]RawData!AM2&lt;50%,3,IF([1]RawData!AM2&lt;100%,5,IF([1]RawData!AM2&lt;150%,7,10))))</f>
        <v>3</v>
      </c>
      <c r="U14" s="9">
        <f>IF([1]RawData!AN2&lt;20%,1,IF([1]RawData!AN2&lt;50%,3,IF([1]RawData!AN2&lt;100%,5,IF([1]RawData!AN2&lt;150%,7,10))))</f>
        <v>3</v>
      </c>
      <c r="V14" s="9">
        <f>IF([1]RawData!AO2&lt;20%,1,IF([1]RawData!AO2&lt;50%,3,IF([1]RawData!AO2&lt;100%,5,IF([1]RawData!AO2&lt;150%,7,10))))</f>
        <v>1</v>
      </c>
      <c r="W14" s="9">
        <f>IF([1]RawData!AP2&lt;20%,1,IF([1]RawData!AP2&lt;50%,3,IF([1]RawData!AP2&lt;100%,5,IF([1]RawData!AP2&lt;150%,7,10))))</f>
        <v>10</v>
      </c>
      <c r="X14" s="9">
        <f>IF([1]RawData!AQ2&lt;20%,1,IF([1]RawData!AQ2&lt;50%,3,IF([1]RawData!AQ2&lt;100%,5,IF([1]RawData!AQ2&lt;150%,7,10))))</f>
        <v>1</v>
      </c>
      <c r="Y14" s="9">
        <f>IF([1]RawData!AR2&lt;20%,1,IF([1]RawData!AR2&lt;50%,3,IF([1]RawData!AR2&lt;100%,5,IF([1]RawData!AR2&lt;150%,7,10))))</f>
        <v>3</v>
      </c>
      <c r="Z14" s="9">
        <f>IF([1]RawData!AS2&lt;20%,1,IF([1]RawData!AS2&lt;50%,3,IF([1]RawData!AS2&lt;100%,5,IF([1]RawData!AS2&lt;150%,7,10))))</f>
        <v>1</v>
      </c>
      <c r="AB14" s="9" t="s">
        <v>88</v>
      </c>
      <c r="AC14" s="9">
        <f>IF([1]RawData!AV2&lt;20%,1,IF([1]RawData!AV2&lt;50%,3,IF([1]RawData!AV2&lt;100%,5,IF([1]RawData!AV2&lt;150%,7,10))))</f>
        <v>10</v>
      </c>
      <c r="AD14" s="9">
        <f>IF([1]RawData!AW2&lt;20%,1,IF([1]RawData!AW2&lt;50%,3,IF([1]RawData!AW2&lt;100%,5,IF([1]RawData!AW2&lt;150%,7,10))))</f>
        <v>10</v>
      </c>
      <c r="AE14" s="9">
        <f>IF([1]RawData!AX2&lt;20%,1,IF([1]RawData!AX2&lt;50%,3,IF([1]RawData!AX2&lt;100%,5,IF([1]RawData!AX2&lt;150%,7,10))))</f>
        <v>1</v>
      </c>
      <c r="AF14" s="9">
        <f>IF([1]RawData!AY2&lt;20%,1,IF([1]RawData!AY2&lt;50%,3,IF([1]RawData!AY2&lt;100%,5,IF([1]RawData!AY2&lt;150%,7,10))))</f>
        <v>1</v>
      </c>
      <c r="AG14" s="9">
        <f>IF([1]RawData!AZ2&lt;20%,1,IF([1]RawData!AZ2&lt;50%,3,IF([1]RawData!AZ2&lt;100%,5,IF([1]RawData!AZ2&lt;150%,7,10))))</f>
        <v>1</v>
      </c>
      <c r="AH14" s="9">
        <f>IF([1]RawData!BA2&lt;20%,1,IF([1]RawData!BA2&lt;50%,3,IF([1]RawData!BA2&lt;100%,5,IF([1]RawData!BA2&lt;150%,7,10))))</f>
        <v>1</v>
      </c>
      <c r="AI14" s="9">
        <f>IF([1]RawData!BB2&lt;20%,1,IF([1]RawData!BB2&lt;50%,3,IF([1]RawData!BB2&lt;100%,5,IF([1]RawData!BB2&lt;150%,7,10))))</f>
        <v>1</v>
      </c>
    </row>
    <row r="15" spans="1:35" x14ac:dyDescent="0.25">
      <c r="A15" s="9" t="s">
        <v>89</v>
      </c>
      <c r="B15" s="9">
        <f>IF([1]RawData!Z3&lt;20%,1,IF([1]RawData!Z3&lt;40%,3,IF([1]RawData!Z3&lt;60%,5,IF([1]RawData!Z3&lt;80%,7,10))))</f>
        <v>10</v>
      </c>
      <c r="C15" s="9">
        <f>IF([1]RawData!AA3&lt;20%,1,IF([1]RawData!AA3&lt;40%,3,IF([1]RawData!AA3&lt;60%,5,IF([1]RawData!AA3&lt;80%,7,10))))</f>
        <v>10</v>
      </c>
      <c r="D15" s="9">
        <f>IF([1]RawData!AB3&lt;20%,1,IF([1]RawData!AB3&lt;40%,3,IF([1]RawData!AB3&lt;60%,5,IF([1]RawData!AB3&lt;80%,7,10))))</f>
        <v>5</v>
      </c>
      <c r="E15" s="9">
        <f>IF([1]RawData!AC3&lt;20%,1,IF([1]RawData!AC3&lt;40%,3,IF([1]RawData!AC3&lt;60%,5,IF([1]RawData!AC3&lt;80%,7,10))))</f>
        <v>5</v>
      </c>
      <c r="F15" s="9">
        <f>IF([1]RawData!AD3&lt;20%,1,IF([1]RawData!AD3&lt;40%,3,IF([1]RawData!AD3&lt;60%,5,IF([1]RawData!AD3&lt;80%,7,10))))</f>
        <v>1</v>
      </c>
      <c r="G15" s="9">
        <f>IF([1]RawData!AE3&lt;20%,1,IF([1]RawData!AE3&lt;40%,3,IF([1]RawData!AE3&lt;60%,5,IF([1]RawData!AE3&lt;80%,7,10))))</f>
        <v>10</v>
      </c>
      <c r="H15" s="9">
        <f>IF([1]RawData!AF3&lt;20%,1,IF([1]RawData!AF3&lt;40%,3,IF([1]RawData!AF3&lt;60%,5,IF([1]RawData!AF3&lt;80%,7,10))))</f>
        <v>10</v>
      </c>
      <c r="J15" s="9" t="s">
        <v>89</v>
      </c>
      <c r="K15" s="9">
        <f>IF([1]RawData!AI3&lt;20%,1,IF([1]RawData!AI3&lt;40%,3,IF([1]RawData!AI3&lt;60%,5,IF([1]RawData!AI3&lt;80%,7,10))))</f>
        <v>1</v>
      </c>
      <c r="L15" s="9">
        <f>IF([1]RawData!AJ3&lt;20%,1,IF([1]RawData!AJ3&lt;40%,3,IF([1]RawData!AJ3&lt;60%,5,IF([1]RawData!AJ3&lt;80%,7,10))))</f>
        <v>10</v>
      </c>
      <c r="M15" s="9">
        <f>IF([1]RawData!AK3&lt;20%,1,IF([1]RawData!AK3&lt;40%,3,IF([1]RawData!AK3&lt;60%,5,IF([1]RawData!AK3&lt;80%,7,10))))</f>
        <v>10</v>
      </c>
      <c r="N15" s="9">
        <f>IF([1]RawData!AL3&lt;20%,1,IF([1]RawData!AL3&lt;40%,3,IF([1]RawData!AL3&lt;60%,5,IF([1]RawData!AL3&lt;80%,7,10))))</f>
        <v>3</v>
      </c>
      <c r="O15" s="9">
        <f>IF([1]RawData!AM3&lt;20%,1,IF([1]RawData!AM3&lt;40%,3,IF([1]RawData!AM3&lt;60%,5,IF([1]RawData!AM3&lt;80%,7,10))))</f>
        <v>5</v>
      </c>
      <c r="P15" s="9">
        <f>IF([1]RawData!AN3&lt;20%,1,IF([1]RawData!AN3&lt;40%,3,IF([1]RawData!AN3&lt;60%,5,IF([1]RawData!AN3&lt;80%,7,10))))</f>
        <v>3</v>
      </c>
      <c r="Q15" s="9">
        <f>IF([1]RawData!AO3&lt;20%,1,IF([1]RawData!AO3&lt;40%,3,IF([1]RawData!AO3&lt;60%,5,IF([1]RawData!AO3&lt;80%,7,10))))</f>
        <v>1</v>
      </c>
      <c r="S15" s="9" t="s">
        <v>89</v>
      </c>
      <c r="T15" s="9">
        <f>IF([1]RawData!AR3&lt;20%,1,IF([1]RawData!AR3&lt;40%,3,IF([1]RawData!AR3&lt;60%,5,IF([1]RawData!AR3&lt;80%,7,10))))</f>
        <v>3</v>
      </c>
      <c r="U15" s="9">
        <f>IF([1]RawData!AS3&lt;20%,1,IF([1]RawData!AS3&lt;40%,3,IF([1]RawData!AS3&lt;60%,5,IF([1]RawData!AS3&lt;80%,7,10))))</f>
        <v>3</v>
      </c>
      <c r="V15" s="9">
        <f>IF([1]RawData!AT3&lt;20%,1,IF([1]RawData!AT3&lt;40%,3,IF([1]RawData!AT3&lt;60%,5,IF([1]RawData!AT3&lt;80%,7,10))))</f>
        <v>5</v>
      </c>
      <c r="W15" s="9">
        <f>IF([1]RawData!AU3&lt;20%,1,IF([1]RawData!AU3&lt;40%,3,IF([1]RawData!AU3&lt;60%,5,IF([1]RawData!AU3&lt;80%,7,10))))</f>
        <v>10</v>
      </c>
      <c r="X15" s="9">
        <f>IF([1]RawData!AV3&lt;20%,1,IF([1]RawData!AV3&lt;40%,3,IF([1]RawData!AV3&lt;60%,5,IF([1]RawData!AV3&lt;80%,7,10))))</f>
        <v>10</v>
      </c>
      <c r="Y15" s="9">
        <f>IF([1]RawData!AW3&lt;20%,1,IF([1]RawData!AW3&lt;40%,3,IF([1]RawData!AW3&lt;60%,5,IF([1]RawData!AW3&lt;80%,7,10))))</f>
        <v>10</v>
      </c>
      <c r="Z15" s="9">
        <f>IF([1]RawData!AX3&lt;20%,1,IF([1]RawData!AX3&lt;40%,3,IF([1]RawData!AX3&lt;60%,5,IF([1]RawData!AX3&lt;80%,7,10))))</f>
        <v>10</v>
      </c>
      <c r="AB15" s="9" t="s">
        <v>89</v>
      </c>
      <c r="AC15" s="9">
        <f>IF([1]RawData!BA3&lt;20%,1,IF([1]RawData!BA3&lt;40%,3,IF([1]RawData!BA3&lt;60%,5,IF([1]RawData!BA3&lt;80%,7,10))))</f>
        <v>3</v>
      </c>
      <c r="AD15" s="9">
        <f>IF([1]RawData!BB3&lt;20%,1,IF([1]RawData!BB3&lt;40%,3,IF([1]RawData!BB3&lt;60%,5,IF([1]RawData!BB3&lt;80%,7,10))))</f>
        <v>3</v>
      </c>
      <c r="AE15" s="9">
        <f>IF([1]RawData!BC3&lt;20%,1,IF([1]RawData!BC3&lt;40%,3,IF([1]RawData!BC3&lt;60%,5,IF([1]RawData!BC3&lt;80%,7,10))))</f>
        <v>1</v>
      </c>
      <c r="AF15" s="9">
        <f>IF([1]RawData!BD3&lt;20%,1,IF([1]RawData!BD3&lt;40%,3,IF([1]RawData!BD3&lt;60%,5,IF([1]RawData!BD3&lt;80%,7,10))))</f>
        <v>3</v>
      </c>
      <c r="AG15" s="9">
        <f>IF([1]RawData!BE3&lt;20%,1,IF([1]RawData!BE3&lt;40%,3,IF([1]RawData!BE3&lt;60%,5,IF([1]RawData!BE3&lt;80%,7,10))))</f>
        <v>3</v>
      </c>
      <c r="AH15" s="9">
        <f>IF([1]RawData!BF3&lt;20%,1,IF([1]RawData!BF3&lt;40%,3,IF([1]RawData!BF3&lt;60%,5,IF([1]RawData!BF3&lt;80%,7,10))))</f>
        <v>10</v>
      </c>
      <c r="AI15" s="9">
        <f>IF([1]RawData!BG3&lt;20%,1,IF([1]RawData!BG3&lt;40%,3,IF([1]RawData!BG3&lt;60%,5,IF([1]RawData!BG3&lt;80%,7,10))))</f>
        <v>10</v>
      </c>
    </row>
    <row r="16" spans="1:35" x14ac:dyDescent="0.25">
      <c r="A16" s="9" t="s">
        <v>90</v>
      </c>
      <c r="B16" s="9">
        <f>IF([1]RawData!AB2&gt;80%,1,IF([1]RawData!AB2&gt;65%,3,IF([1]RawData!AB2&gt;50%,5,IF([1]RawData!AB2&gt;35%,7,10))))</f>
        <v>7</v>
      </c>
      <c r="C16" s="9">
        <f>IF([1]RawData!AC2&gt;80%,1,IF([1]RawData!AC2&gt;65%,3,IF([1]RawData!AC2&gt;50%,5,IF([1]RawData!AC2&gt;35%,7,10))))</f>
        <v>5</v>
      </c>
      <c r="D16" s="9">
        <f>IF([1]RawData!AD2&gt;80%,1,IF([1]RawData!AD2&gt;65%,3,IF([1]RawData!AD2&gt;50%,5,IF([1]RawData!AD2&gt;35%,7,10))))</f>
        <v>10</v>
      </c>
      <c r="E16" s="9">
        <f>IF([1]RawData!AE2&gt;80%,1,IF([1]RawData!AE2&gt;65%,3,IF([1]RawData!AE2&gt;50%,5,IF([1]RawData!AE2&gt;35%,7,10))))</f>
        <v>1</v>
      </c>
      <c r="F16" s="9">
        <f>IF([1]RawData!AF2&gt;80%,1,IF([1]RawData!AF2&gt;65%,3,IF([1]RawData!AF2&gt;50%,5,IF([1]RawData!AF2&gt;35%,7,10))))</f>
        <v>1</v>
      </c>
      <c r="G16" s="9">
        <f>IF([1]RawData!AG2&gt;80%,1,IF([1]RawData!AG2&gt;65%,3,IF([1]RawData!AG2&gt;50%,5,IF([1]RawData!AG2&gt;35%,7,10))))</f>
        <v>1</v>
      </c>
      <c r="H16" s="9">
        <f>IF([1]RawData!AH2&gt;80%,1,IF([1]RawData!AH2&gt;65%,3,IF([1]RawData!AH2&gt;50%,5,IF([1]RawData!AH2&gt;35%,7,10))))</f>
        <v>10</v>
      </c>
      <c r="J16" s="9" t="s">
        <v>90</v>
      </c>
      <c r="K16" s="9">
        <f>IF([1]RawData!AK2&gt;80%,1,IF([1]RawData!AK2&gt;65%,3,IF([1]RawData!AK2&gt;50%,5,IF([1]RawData!AK2&gt;35%,7,10))))</f>
        <v>1</v>
      </c>
      <c r="L16" s="9">
        <f>IF([1]RawData!AL2&gt;80%,1,IF([1]RawData!AL2&gt;65%,3,IF([1]RawData!AL2&gt;50%,5,IF([1]RawData!AL2&gt;35%,7,10))))</f>
        <v>10</v>
      </c>
      <c r="M16" s="9">
        <f>IF([1]RawData!AM2&gt;80%,1,IF([1]RawData!AM2&gt;65%,3,IF([1]RawData!AM2&gt;50%,5,IF([1]RawData!AM2&gt;35%,7,10))))</f>
        <v>7</v>
      </c>
      <c r="N16" s="9">
        <f>IF([1]RawData!AN2&gt;80%,1,IF([1]RawData!AN2&gt;65%,3,IF([1]RawData!AN2&gt;50%,5,IF([1]RawData!AN2&gt;35%,7,10))))</f>
        <v>10</v>
      </c>
      <c r="O16" s="9">
        <f>IF([1]RawData!AO2&gt;80%,1,IF([1]RawData!AO2&gt;65%,3,IF([1]RawData!AO2&gt;50%,5,IF([1]RawData!AO2&gt;35%,7,10))))</f>
        <v>10</v>
      </c>
      <c r="P16" s="9">
        <f>IF([1]RawData!AP2&gt;80%,1,IF([1]RawData!AP2&gt;65%,3,IF([1]RawData!AP2&gt;50%,5,IF([1]RawData!AP2&gt;35%,7,10))))</f>
        <v>1</v>
      </c>
      <c r="Q16" s="9">
        <f>IF([1]RawData!AQ2&gt;80%,1,IF([1]RawData!AQ2&gt;65%,3,IF([1]RawData!AQ2&gt;50%,5,IF([1]RawData!AQ2&gt;35%,7,10))))</f>
        <v>10</v>
      </c>
      <c r="S16" s="9" t="s">
        <v>90</v>
      </c>
      <c r="T16" s="9">
        <f>IF([1]RawData!AT2&gt;80%,1,IF([1]RawData!AT2&gt;65%,3,IF([1]RawData!AT2&gt;50%,5,IF([1]RawData!AT2&gt;35%,7,10))))</f>
        <v>5</v>
      </c>
      <c r="U16" s="9">
        <f>IF([1]RawData!AU2&gt;80%,1,IF([1]RawData!AU2&gt;65%,3,IF([1]RawData!AU2&gt;50%,5,IF([1]RawData!AU2&gt;35%,7,10))))</f>
        <v>1</v>
      </c>
      <c r="V16" s="9">
        <f>IF([1]RawData!AV2&gt;80%,1,IF([1]RawData!AV2&gt;65%,3,IF([1]RawData!AV2&gt;50%,5,IF([1]RawData!AV2&gt;35%,7,10))))</f>
        <v>1</v>
      </c>
      <c r="W16" s="9">
        <f>IF([1]RawData!AW2&gt;80%,1,IF([1]RawData!AW2&gt;65%,3,IF([1]RawData!AW2&gt;50%,5,IF([1]RawData!AW2&gt;35%,7,10))))</f>
        <v>1</v>
      </c>
      <c r="X16" s="9">
        <f>IF([1]RawData!AX2&gt;80%,1,IF([1]RawData!AX2&gt;65%,3,IF([1]RawData!AX2&gt;50%,5,IF([1]RawData!AX2&gt;35%,7,10))))</f>
        <v>10</v>
      </c>
      <c r="Y16" s="9">
        <f>IF([1]RawData!AY2&gt;80%,1,IF([1]RawData!AY2&gt;65%,3,IF([1]RawData!AY2&gt;50%,5,IF([1]RawData!AY2&gt;35%,7,10))))</f>
        <v>10</v>
      </c>
      <c r="Z16" s="9">
        <f>IF([1]RawData!AZ2&gt;80%,1,IF([1]RawData!AZ2&gt;65%,3,IF([1]RawData!AZ2&gt;50%,5,IF([1]RawData!AZ2&gt;35%,7,10))))</f>
        <v>10</v>
      </c>
      <c r="AB16" s="9" t="s">
        <v>90</v>
      </c>
      <c r="AC16" s="9">
        <f>IF([1]RawData!BC2&gt;80%,1,IF([1]RawData!BC2&gt;65%,3,IF([1]RawData!BC2&gt;50%,5,IF([1]RawData!BC2&gt;35%,7,10))))</f>
        <v>10</v>
      </c>
      <c r="AD16" s="9">
        <f>IF([1]RawData!BD2&gt;80%,1,IF([1]RawData!BD2&gt;65%,3,IF([1]RawData!BD2&gt;50%,5,IF([1]RawData!BD2&gt;35%,7,10))))</f>
        <v>7</v>
      </c>
      <c r="AE16" s="9">
        <f>IF([1]RawData!BE2&gt;80%,1,IF([1]RawData!BE2&gt;65%,3,IF([1]RawData!BE2&gt;50%,5,IF([1]RawData!BE2&gt;35%,7,10))))</f>
        <v>10</v>
      </c>
      <c r="AF16" s="9">
        <f>IF([1]RawData!BF2&gt;80%,1,IF([1]RawData!BF2&gt;65%,3,IF([1]RawData!BF2&gt;50%,5,IF([1]RawData!BF2&gt;35%,7,10))))</f>
        <v>1</v>
      </c>
      <c r="AG16" s="9">
        <f>IF([1]RawData!BG2&gt;80%,1,IF([1]RawData!BG2&gt;65%,3,IF([1]RawData!BG2&gt;50%,5,IF([1]RawData!BG2&gt;35%,7,10))))</f>
        <v>1</v>
      </c>
      <c r="AH16" s="9">
        <f>IF([1]RawData!BH2&gt;80%,1,IF([1]RawData!BH2&gt;65%,3,IF([1]RawData!BH2&gt;50%,5,IF([1]RawData!BH2&gt;35%,7,10))))</f>
        <v>10</v>
      </c>
      <c r="AI16" s="9">
        <f>IF([1]RawData!BI2&gt;80%,1,IF([1]RawData!BI2&gt;65%,3,IF([1]RawData!BI2&gt;50%,5,IF([1]RawData!BI2&gt;35%,7,10))))</f>
        <v>1</v>
      </c>
    </row>
    <row r="17" spans="1:35" x14ac:dyDescent="0.25">
      <c r="A17" s="9" t="s">
        <v>91</v>
      </c>
      <c r="B17" s="9">
        <f>IF([1]RawData!AQ2&lt;0,1,IF([1]RawData!AQ2&lt;5%,3,IF([1]RawData!AQ2&lt;10%,5,IF([1]RawData!AQ2&lt;15%,7,10))))</f>
        <v>7</v>
      </c>
      <c r="C17" s="9">
        <f>IF([1]RawData!AR2&lt;0,1,IF([1]RawData!AR2&lt;5%,3,IF([1]RawData!AR2&lt;10%,5,IF([1]RawData!AR2&lt;15%,7,10))))</f>
        <v>10</v>
      </c>
      <c r="D17" s="9">
        <f>IF([1]RawData!AS2&lt;0,1,IF([1]RawData!AS2&lt;5%,3,IF([1]RawData!AS2&lt;10%,5,IF([1]RawData!AS2&lt;15%,7,10))))</f>
        <v>10</v>
      </c>
      <c r="E17" s="9">
        <f>IF([1]RawData!AT2&lt;0,1,IF([1]RawData!AT2&lt;5%,3,IF([1]RawData!AT2&lt;10%,5,IF([1]RawData!AT2&lt;15%,7,10))))</f>
        <v>10</v>
      </c>
      <c r="F17" s="9">
        <f>IF([1]RawData!AU2&lt;0,1,IF([1]RawData!AU2&lt;5%,3,IF([1]RawData!AU2&lt;10%,5,IF([1]RawData!AU2&lt;15%,7,10))))</f>
        <v>10</v>
      </c>
      <c r="G17" s="9">
        <f>IF([1]RawData!AV2&lt;0,1,IF([1]RawData!AV2&lt;5%,3,IF([1]RawData!AV2&lt;10%,5,IF([1]RawData!AV2&lt;15%,7,10))))</f>
        <v>10</v>
      </c>
      <c r="H17" s="9">
        <f>IF([1]RawData!AW2&lt;0,1,IF([1]RawData!AW2&lt;5%,3,IF([1]RawData!AW2&lt;10%,5,IF([1]RawData!AW2&lt;15%,7,10))))</f>
        <v>10</v>
      </c>
      <c r="J17" s="9" t="s">
        <v>91</v>
      </c>
      <c r="K17" s="9">
        <f>IF([1]RawData!AZ2&lt;0,1,IF([1]RawData!AZ2&lt;5%,3,IF([1]RawData!AZ2&lt;10%,5,IF([1]RawData!AZ2&lt;15%,7,10))))</f>
        <v>3</v>
      </c>
      <c r="L17" s="9">
        <f>IF([1]RawData!BA2&lt;0,1,IF([1]RawData!BA2&lt;5%,3,IF([1]RawData!BA2&lt;10%,5,IF([1]RawData!BA2&lt;15%,7,10))))</f>
        <v>3</v>
      </c>
      <c r="M17" s="9">
        <f>IF([1]RawData!BB2&lt;0,1,IF([1]RawData!BB2&lt;5%,3,IF([1]RawData!BB2&lt;10%,5,IF([1]RawData!BB2&lt;15%,7,10))))</f>
        <v>3</v>
      </c>
      <c r="N17" s="9">
        <f>IF([1]RawData!BC2&lt;0,1,IF([1]RawData!BC2&lt;5%,3,IF([1]RawData!BC2&lt;10%,5,IF([1]RawData!BC2&lt;15%,7,10))))</f>
        <v>10</v>
      </c>
      <c r="O17" s="9">
        <f>IF([1]RawData!BD2&lt;0,1,IF([1]RawData!BD2&lt;5%,3,IF([1]RawData!BD2&lt;10%,5,IF([1]RawData!BD2&lt;15%,7,10))))</f>
        <v>10</v>
      </c>
      <c r="P17" s="9">
        <f>IF([1]RawData!BE2&lt;0,1,IF([1]RawData!BE2&lt;5%,3,IF([1]RawData!BE2&lt;10%,5,IF([1]RawData!BE2&lt;15%,7,10))))</f>
        <v>10</v>
      </c>
      <c r="Q17" s="9">
        <f>IF([1]RawData!BF2&lt;0,1,IF([1]RawData!BF2&lt;5%,3,IF([1]RawData!BF2&lt;10%,5,IF([1]RawData!BF2&lt;15%,7,10))))</f>
        <v>10</v>
      </c>
      <c r="S17" s="9" t="s">
        <v>91</v>
      </c>
      <c r="T17" s="9">
        <f>IF([1]RawData!BI2&lt;0,1,IF([1]RawData!BI2&lt;5%,3,IF([1]RawData!BI2&lt;10%,5,IF([1]RawData!BI2&lt;15%,7,10))))</f>
        <v>10</v>
      </c>
      <c r="U17" s="9">
        <f>IF([1]RawData!BJ2&lt;0,1,IF([1]RawData!BJ2&lt;5%,3,IF([1]RawData!BJ2&lt;10%,5,IF([1]RawData!BJ2&lt;15%,7,10))))</f>
        <v>10</v>
      </c>
      <c r="V17" s="9">
        <f>IF([1]RawData!BK2&lt;0,1,IF([1]RawData!BK2&lt;5%,3,IF([1]RawData!BK2&lt;10%,5,IF([1]RawData!BK2&lt;15%,7,10))))</f>
        <v>10</v>
      </c>
      <c r="W17" s="9">
        <f>IF([1]RawData!BL2&lt;0,1,IF([1]RawData!BL2&lt;5%,3,IF([1]RawData!BL2&lt;10%,5,IF([1]RawData!BL2&lt;15%,7,10))))</f>
        <v>10</v>
      </c>
      <c r="X17" s="9">
        <f>IF([1]RawData!BM2&lt;0,1,IF([1]RawData!BM2&lt;5%,3,IF([1]RawData!BM2&lt;10%,5,IF([1]RawData!BM2&lt;15%,7,10))))</f>
        <v>10</v>
      </c>
      <c r="Y17" s="9">
        <f>IF([1]RawData!BN2&lt;0,1,IF([1]RawData!BN2&lt;5%,3,IF([1]RawData!BN2&lt;10%,5,IF([1]RawData!BN2&lt;15%,7,10))))</f>
        <v>10</v>
      </c>
      <c r="Z17" s="9">
        <f>IF([1]RawData!BO2&lt;0,1,IF([1]RawData!BO2&lt;5%,3,IF([1]RawData!BO2&lt;10%,5,IF([1]RawData!BO2&lt;15%,7,10))))</f>
        <v>10</v>
      </c>
      <c r="AB17" s="9" t="s">
        <v>91</v>
      </c>
      <c r="AC17" s="9">
        <f>IF([1]RawData!BR2&lt;0,1,IF([1]RawData!BR2&lt;5%,3,IF([1]RawData!BR2&lt;10%,5,IF([1]RawData!BR2&lt;15%,7,10))))</f>
        <v>3</v>
      </c>
      <c r="AD17" s="9">
        <f>IF([1]RawData!BS2&lt;0,1,IF([1]RawData!BS2&lt;5%,3,IF([1]RawData!BS2&lt;10%,5,IF([1]RawData!BS2&lt;15%,7,10))))</f>
        <v>3</v>
      </c>
      <c r="AE17" s="9">
        <f>IF([1]RawData!BT2&lt;0,1,IF([1]RawData!BT2&lt;5%,3,IF([1]RawData!BT2&lt;10%,5,IF([1]RawData!BT2&lt;15%,7,10))))</f>
        <v>3</v>
      </c>
      <c r="AF17" s="9">
        <f>IF([1]RawData!BU2&lt;0,1,IF([1]RawData!BU2&lt;5%,3,IF([1]RawData!BU2&lt;10%,5,IF([1]RawData!BU2&lt;15%,7,10))))</f>
        <v>3</v>
      </c>
      <c r="AG17" s="9">
        <f>IF([1]RawData!BV2&lt;0,1,IF([1]RawData!BV2&lt;5%,3,IF([1]RawData!BV2&lt;10%,5,IF([1]RawData!BV2&lt;15%,7,10))))</f>
        <v>3</v>
      </c>
      <c r="AH17" s="9">
        <f>IF([1]RawData!BW2&lt;0,1,IF([1]RawData!BW2&lt;5%,3,IF([1]RawData!BW2&lt;10%,5,IF([1]RawData!BW2&lt;15%,7,10))))</f>
        <v>3</v>
      </c>
      <c r="AI17" s="9">
        <f>IF([1]RawData!BX2&lt;0,1,IF([1]RawData!BX2&lt;5%,3,IF([1]RawData!BX2&lt;10%,5,IF([1]RawData!BX2&lt;15%,7,10))))</f>
        <v>3</v>
      </c>
    </row>
    <row r="18" spans="1:35" x14ac:dyDescent="0.25">
      <c r="A18" s="9" t="s">
        <v>92</v>
      </c>
      <c r="B18" s="9">
        <f>IF([1]RawData!AR2&lt;0,1,IF([1]RawData!AR2&lt;5%,3,IF([1]RawData!AR2&lt;10%,5,IF([1]RawData!AR2&lt;15%,7,10))))</f>
        <v>10</v>
      </c>
      <c r="C18" s="9">
        <f>IF([1]RawData!AS2&lt;0,1,IF([1]RawData!AS2&lt;5%,3,IF([1]RawData!AS2&lt;10%,5,IF([1]RawData!AS2&lt;15%,7,10))))</f>
        <v>10</v>
      </c>
      <c r="D18" s="9">
        <f>IF([1]RawData!AT2&lt;0,1,IF([1]RawData!AT2&lt;5%,3,IF([1]RawData!AT2&lt;10%,5,IF([1]RawData!AT2&lt;15%,7,10))))</f>
        <v>10</v>
      </c>
      <c r="E18" s="9">
        <f>IF([1]RawData!AU2&lt;0,1,IF([1]RawData!AU2&lt;5%,3,IF([1]RawData!AU2&lt;10%,5,IF([1]RawData!AU2&lt;15%,7,10))))</f>
        <v>10</v>
      </c>
      <c r="F18" s="9">
        <f>IF([1]RawData!AV2&lt;0,1,IF([1]RawData!AV2&lt;5%,3,IF([1]RawData!AV2&lt;10%,5,IF([1]RawData!AV2&lt;15%,7,10))))</f>
        <v>10</v>
      </c>
      <c r="G18" s="9">
        <f>IF([1]RawData!AW2&lt;0,1,IF([1]RawData!AW2&lt;5%,3,IF([1]RawData!AW2&lt;10%,5,IF([1]RawData!AW2&lt;15%,7,10))))</f>
        <v>10</v>
      </c>
      <c r="H18" s="9">
        <f>IF([1]RawData!AX2&lt;0,1,IF([1]RawData!AX2&lt;5%,3,IF([1]RawData!AX2&lt;10%,5,IF([1]RawData!AX2&lt;15%,7,10))))</f>
        <v>1</v>
      </c>
      <c r="J18" s="9" t="s">
        <v>92</v>
      </c>
      <c r="K18" s="9">
        <f>IF([1]RawData!BA2&lt;0,1,IF([1]RawData!BA2&lt;5%,3,IF([1]RawData!BA2&lt;10%,5,IF([1]RawData!BA2&lt;15%,7,10))))</f>
        <v>3</v>
      </c>
      <c r="L18" s="9">
        <f>IF([1]RawData!BB2&lt;0,1,IF([1]RawData!BB2&lt;5%,3,IF([1]RawData!BB2&lt;10%,5,IF([1]RawData!BB2&lt;15%,7,10))))</f>
        <v>3</v>
      </c>
      <c r="M18" s="9">
        <f>IF([1]RawData!BC2&lt;0,1,IF([1]RawData!BC2&lt;5%,3,IF([1]RawData!BC2&lt;10%,5,IF([1]RawData!BC2&lt;15%,7,10))))</f>
        <v>10</v>
      </c>
      <c r="N18" s="9">
        <f>IF([1]RawData!BD2&lt;0,1,IF([1]RawData!BD2&lt;5%,3,IF([1]RawData!BD2&lt;10%,5,IF([1]RawData!BD2&lt;15%,7,10))))</f>
        <v>10</v>
      </c>
      <c r="O18" s="9">
        <f>IF([1]RawData!BE2&lt;0,1,IF([1]RawData!BE2&lt;5%,3,IF([1]RawData!BE2&lt;10%,5,IF([1]RawData!BE2&lt;15%,7,10))))</f>
        <v>10</v>
      </c>
      <c r="P18" s="9">
        <f>IF([1]RawData!BF2&lt;0,1,IF([1]RawData!BF2&lt;5%,3,IF([1]RawData!BF2&lt;10%,5,IF([1]RawData!BF2&lt;15%,7,10))))</f>
        <v>10</v>
      </c>
      <c r="Q18" s="9">
        <f>IF([1]RawData!BG2&lt;0,1,IF([1]RawData!BG2&lt;5%,3,IF([1]RawData!BG2&lt;10%,5,IF([1]RawData!BG2&lt;15%,7,10))))</f>
        <v>10</v>
      </c>
      <c r="S18" s="9" t="s">
        <v>92</v>
      </c>
      <c r="T18" s="9">
        <f>IF([1]RawData!BJ2&lt;0,1,IF([1]RawData!BJ2&lt;5%,3,IF([1]RawData!BJ2&lt;10%,5,IF([1]RawData!BJ2&lt;15%,7,10))))</f>
        <v>10</v>
      </c>
      <c r="U18" s="9">
        <f>IF([1]RawData!BK2&lt;0,1,IF([1]RawData!BK2&lt;5%,3,IF([1]RawData!BK2&lt;10%,5,IF([1]RawData!BK2&lt;15%,7,10))))</f>
        <v>10</v>
      </c>
      <c r="V18" s="9">
        <f>IF([1]RawData!BL2&lt;0,1,IF([1]RawData!BL2&lt;5%,3,IF([1]RawData!BL2&lt;10%,5,IF([1]RawData!BL2&lt;15%,7,10))))</f>
        <v>10</v>
      </c>
      <c r="W18" s="9">
        <f>IF([1]RawData!BM2&lt;0,1,IF([1]RawData!BM2&lt;5%,3,IF([1]RawData!BM2&lt;10%,5,IF([1]RawData!BM2&lt;15%,7,10))))</f>
        <v>10</v>
      </c>
      <c r="X18" s="9">
        <f>IF([1]RawData!BN2&lt;0,1,IF([1]RawData!BN2&lt;5%,3,IF([1]RawData!BN2&lt;10%,5,IF([1]RawData!BN2&lt;15%,7,10))))</f>
        <v>10</v>
      </c>
      <c r="Y18" s="9">
        <f>IF([1]RawData!BO2&lt;0,1,IF([1]RawData!BO2&lt;5%,3,IF([1]RawData!BO2&lt;10%,5,IF([1]RawData!BO2&lt;15%,7,10))))</f>
        <v>10</v>
      </c>
      <c r="Z18" s="9">
        <f>IF([1]RawData!BP2&lt;0,1,IF([1]RawData!BP2&lt;5%,3,IF([1]RawData!BP2&lt;10%,5,IF([1]RawData!BP2&lt;15%,7,10))))</f>
        <v>3</v>
      </c>
      <c r="AB18" s="9" t="s">
        <v>92</v>
      </c>
      <c r="AC18" s="9">
        <f>IF([1]RawData!BS2&lt;0,1,IF([1]RawData!BS2&lt;5%,3,IF([1]RawData!BS2&lt;10%,5,IF([1]RawData!BS2&lt;15%,7,10))))</f>
        <v>3</v>
      </c>
      <c r="AD18" s="9">
        <f>IF([1]RawData!BT2&lt;0,1,IF([1]RawData!BT2&lt;5%,3,IF([1]RawData!BT2&lt;10%,5,IF([1]RawData!BT2&lt;15%,7,10))))</f>
        <v>3</v>
      </c>
      <c r="AE18" s="9">
        <f>IF([1]RawData!BU2&lt;0,1,IF([1]RawData!BU2&lt;5%,3,IF([1]RawData!BU2&lt;10%,5,IF([1]RawData!BU2&lt;15%,7,10))))</f>
        <v>3</v>
      </c>
      <c r="AF18" s="9">
        <f>IF([1]RawData!BV2&lt;0,1,IF([1]RawData!BV2&lt;5%,3,IF([1]RawData!BV2&lt;10%,5,IF([1]RawData!BV2&lt;15%,7,10))))</f>
        <v>3</v>
      </c>
      <c r="AG18" s="9">
        <f>IF([1]RawData!BW2&lt;0,1,IF([1]RawData!BW2&lt;5%,3,IF([1]RawData!BW2&lt;10%,5,IF([1]RawData!BW2&lt;15%,7,10))))</f>
        <v>3</v>
      </c>
      <c r="AH18" s="9">
        <f>IF([1]RawData!BX2&lt;0,1,IF([1]RawData!BX2&lt;5%,3,IF([1]RawData!BX2&lt;10%,5,IF([1]RawData!BX2&lt;15%,7,10))))</f>
        <v>3</v>
      </c>
      <c r="AI18" s="9">
        <f>IF([1]RawData!BY2&lt;0,1,IF([1]RawData!BY2&lt;5%,3,IF([1]RawData!BY2&lt;10%,5,IF([1]RawData!BY2&lt;15%,7,10))))</f>
        <v>3</v>
      </c>
    </row>
    <row r="19" spans="1:35" x14ac:dyDescent="0.25">
      <c r="A19" s="9" t="s">
        <v>93</v>
      </c>
      <c r="B19" s="9">
        <f>IF([1]RawData!AN2&lt;0,1,IF([1]RawData!AN2&lt;5%,3,IF([1]RawData!AN2&lt;10%,5,IF([1]RawData!AN2&lt;15%,7,10))))</f>
        <v>10</v>
      </c>
      <c r="C19" s="9">
        <f>IF([1]RawData!AO2&lt;0,1,IF([1]RawData!AO2&lt;5%,3,IF([1]RawData!AO2&lt;10%,5,IF([1]RawData!AO2&lt;15%,7,10))))</f>
        <v>1</v>
      </c>
      <c r="D19" s="9">
        <f>IF([1]RawData!AP2&lt;0,1,IF([1]RawData!AP2&lt;5%,3,IF([1]RawData!AP2&lt;10%,5,IF([1]RawData!AP2&lt;15%,7,10))))</f>
        <v>10</v>
      </c>
      <c r="E19" s="9">
        <f>IF([1]RawData!AQ2&lt;0,1,IF([1]RawData!AQ2&lt;5%,3,IF([1]RawData!AQ2&lt;10%,5,IF([1]RawData!AQ2&lt;15%,7,10))))</f>
        <v>7</v>
      </c>
      <c r="F19" s="9">
        <f>IF([1]RawData!AR2&lt;0,1,IF([1]RawData!AR2&lt;5%,3,IF([1]RawData!AR2&lt;10%,5,IF([1]RawData!AR2&lt;15%,7,10))))</f>
        <v>10</v>
      </c>
      <c r="G19" s="9">
        <f>IF([1]RawData!AS2&lt;0,1,IF([1]RawData!AS2&lt;5%,3,IF([1]RawData!AS2&lt;10%,5,IF([1]RawData!AS2&lt;15%,7,10))))</f>
        <v>10</v>
      </c>
      <c r="H19" s="9">
        <f>IF([1]RawData!AT2&lt;0,1,IF([1]RawData!AT2&lt;5%,3,IF([1]RawData!AT2&lt;10%,5,IF([1]RawData!AT2&lt;15%,7,10))))</f>
        <v>10</v>
      </c>
      <c r="J19" s="9" t="s">
        <v>93</v>
      </c>
      <c r="K19" s="9">
        <f>IF([1]RawData!AW2&lt;0,1,IF([1]RawData!AW2&lt;5%,3,IF([1]RawData!AW2&lt;10%,5,IF([1]RawData!AW2&lt;15%,7,10))))</f>
        <v>10</v>
      </c>
      <c r="L19" s="9">
        <f>IF([1]RawData!AX2&lt;0,1,IF([1]RawData!AX2&lt;5%,3,IF([1]RawData!AX2&lt;10%,5,IF([1]RawData!AX2&lt;15%,7,10))))</f>
        <v>1</v>
      </c>
      <c r="M19" s="9">
        <f>IF([1]RawData!AY2&lt;0,1,IF([1]RawData!AY2&lt;5%,3,IF([1]RawData!AY2&lt;10%,5,IF([1]RawData!AY2&lt;15%,7,10))))</f>
        <v>1</v>
      </c>
      <c r="N19" s="9">
        <f>IF([1]RawData!AZ2&lt;0,1,IF([1]RawData!AZ2&lt;5%,3,IF([1]RawData!AZ2&lt;10%,5,IF([1]RawData!AZ2&lt;15%,7,10))))</f>
        <v>3</v>
      </c>
      <c r="O19" s="9">
        <f>IF([1]RawData!BA2&lt;0,1,IF([1]RawData!BA2&lt;5%,3,IF([1]RawData!BA2&lt;10%,5,IF([1]RawData!BA2&lt;15%,7,10))))</f>
        <v>3</v>
      </c>
      <c r="P19" s="9">
        <f>IF([1]RawData!BB2&lt;0,1,IF([1]RawData!BB2&lt;5%,3,IF([1]RawData!BB2&lt;10%,5,IF([1]RawData!BB2&lt;15%,7,10))))</f>
        <v>3</v>
      </c>
      <c r="Q19" s="9">
        <f>IF([1]RawData!BC2&lt;0,1,IF([1]RawData!BC2&lt;5%,3,IF([1]RawData!BC2&lt;10%,5,IF([1]RawData!BC2&lt;15%,7,10))))</f>
        <v>10</v>
      </c>
      <c r="S19" s="9" t="s">
        <v>93</v>
      </c>
      <c r="T19" s="9">
        <f>IF([1]RawData!BF2&lt;0,1,IF([1]RawData!BF2&lt;5%,3,IF([1]RawData!BF2&lt;15%,7,10)))</f>
        <v>10</v>
      </c>
      <c r="U19" s="9">
        <f>IF([1]RawData!BG2&lt;0,1,IF([1]RawData!BG2&lt;5%,3,IF([1]RawData!BG2&lt;15%,7,10)))</f>
        <v>10</v>
      </c>
      <c r="V19" s="9">
        <f>IF([1]RawData!BH2&lt;0,1,IF([1]RawData!BH2&lt;5%,3,IF([1]RawData!BH2&lt;15%,7,10)))</f>
        <v>10</v>
      </c>
      <c r="W19" s="9">
        <f>IF([1]RawData!BI2&lt;0,1,IF([1]RawData!BI2&lt;5%,3,IF([1]RawData!BI2&lt;15%,7,10)))</f>
        <v>10</v>
      </c>
      <c r="X19" s="9">
        <f>IF([1]RawData!BJ2&lt;0,1,IF([1]RawData!BJ2&lt;5%,3,IF([1]RawData!BJ2&lt;15%,7,10)))</f>
        <v>10</v>
      </c>
      <c r="Y19" s="9">
        <f>IF([1]RawData!BK2&lt;0,1,IF([1]RawData!BK2&lt;5%,3,IF([1]RawData!BK2&lt;15%,7,10)))</f>
        <v>10</v>
      </c>
      <c r="Z19" s="9">
        <f>IF([1]RawData!BL2&lt;0,1,IF([1]RawData!BL2&lt;5%,3,IF([1]RawData!BL2&lt;15%,7,10)))</f>
        <v>10</v>
      </c>
      <c r="AB19" s="9" t="s">
        <v>93</v>
      </c>
      <c r="AC19" s="9">
        <f>IF([1]RawData!BO2&lt;0,1,IF([1]RawData!BO2&lt;5%,3,IF([1]RawData!BO2&lt;10%,5,IF([1]RawData!BO2&lt;15%,7,10))))</f>
        <v>10</v>
      </c>
      <c r="AD19" s="9">
        <f>IF([1]RawData!BP2&lt;0,1,IF([1]RawData!BP2&lt;5%,3,IF([1]RawData!BP2&lt;10%,5,IF([1]RawData!BP2&lt;15%,7,10))))</f>
        <v>3</v>
      </c>
      <c r="AE19" s="9">
        <f>IF([1]RawData!BQ2&lt;0,1,IF([1]RawData!BQ2&lt;5%,3,IF([1]RawData!BQ2&lt;10%,5,IF([1]RawData!BQ2&lt;15%,7,10))))</f>
        <v>3</v>
      </c>
      <c r="AF19" s="9">
        <f>IF([1]RawData!BR2&lt;0,1,IF([1]RawData!BR2&lt;5%,3,IF([1]RawData!BR2&lt;10%,5,IF([1]RawData!BR2&lt;15%,7,10))))</f>
        <v>3</v>
      </c>
      <c r="AG19" s="9">
        <f>IF([1]RawData!BS2&lt;0,1,IF([1]RawData!BS2&lt;5%,3,IF([1]RawData!BS2&lt;10%,5,IF([1]RawData!BS2&lt;15%,7,10))))</f>
        <v>3</v>
      </c>
      <c r="AH19" s="9">
        <f>IF([1]RawData!BT2&lt;0,1,IF([1]RawData!BT2&lt;5%,3,IF([1]RawData!BT2&lt;10%,5,IF([1]RawData!BT2&lt;15%,7,10))))</f>
        <v>3</v>
      </c>
      <c r="AI19" s="9">
        <f>IF([1]RawData!BU2&lt;0,1,IF([1]RawData!BU2&lt;5%,3,IF([1]RawData!BU2&lt;10%,5,IF([1]RawData!BU2&lt;15%,7,10))))</f>
        <v>3</v>
      </c>
    </row>
    <row r="20" spans="1:35" x14ac:dyDescent="0.25">
      <c r="A20" s="9" t="s">
        <v>94</v>
      </c>
      <c r="B20" s="9">
        <f>IF([1]RawData!BL2&lt;0,1,IF([1]RawData!BL2&lt;5%,3,IF([1]RawData!BL2&lt;10%,5,IF([1]RawData!BL2&lt;15%,7,10))))</f>
        <v>10</v>
      </c>
      <c r="C20" s="9">
        <f>IF([1]RawData!BM2&lt;0,1,IF([1]RawData!BM2&lt;5%,3,IF([1]RawData!BM2&lt;10%,5,IF([1]RawData!BM2&lt;15%,7,10))))</f>
        <v>10</v>
      </c>
      <c r="D20" s="9">
        <f>IF([1]RawData!BN2&lt;0,1,IF([1]RawData!BN2&lt;5%,3,IF([1]RawData!BN2&lt;10%,5,IF([1]RawData!BN2&lt;15%,7,10))))</f>
        <v>10</v>
      </c>
      <c r="E20" s="9">
        <f>IF([1]RawData!BO2&lt;0,1,IF([1]RawData!BO2&lt;5%,3,IF([1]RawData!BO2&lt;10%,5,IF([1]RawData!BO2&lt;15%,7,10))))</f>
        <v>10</v>
      </c>
      <c r="F20" s="9">
        <f>IF([1]RawData!BP2&lt;0,1,IF([1]RawData!BP2&lt;5%,3,IF([1]RawData!BP2&lt;10%,5,IF([1]RawData!BP2&lt;15%,7,10))))</f>
        <v>3</v>
      </c>
      <c r="G20" s="9">
        <f>IF([1]RawData!BQ2&lt;0,1,IF([1]RawData!BQ2&lt;5%,3,IF([1]RawData!BQ2&lt;10%,5,IF([1]RawData!BQ2&lt;15%,7,10))))</f>
        <v>3</v>
      </c>
      <c r="H20" s="9">
        <f>IF([1]RawData!BR2&lt;0,1,IF([1]RawData!BR2&lt;5%,3,IF([1]RawData!BR2&lt;10%,5,IF([1]RawData!BR2&lt;15%,7,10))))</f>
        <v>3</v>
      </c>
      <c r="J20" s="9" t="s">
        <v>94</v>
      </c>
      <c r="K20" s="9">
        <f>IF([1]RawData!BU2&lt;0,1,IF([1]RawData!BU2&lt;5%,3,IF([1]RawData!BU2&lt;10%,5,IF([1]RawData!BU2&lt;15%,7,10))))</f>
        <v>3</v>
      </c>
      <c r="L20" s="9">
        <f>IF([1]RawData!BV2&lt;0,1,IF([1]RawData!BV2&lt;5%,3,IF([1]RawData!BV2&lt;10%,5,IF([1]RawData!BV2&lt;15%,7,10))))</f>
        <v>3</v>
      </c>
      <c r="M20" s="9">
        <f>IF([1]RawData!BW2&lt;0,1,IF([1]RawData!BW2&lt;5%,3,IF([1]RawData!BW2&lt;10%,5,IF([1]RawData!BW2&lt;15%,7,10))))</f>
        <v>3</v>
      </c>
      <c r="N20" s="9">
        <f>IF([1]RawData!BX2&lt;0,1,IF([1]RawData!BX2&lt;5%,3,IF([1]RawData!BX2&lt;10%,5,IF([1]RawData!BX2&lt;15%,7,10))))</f>
        <v>3</v>
      </c>
      <c r="O20" s="9">
        <f>IF([1]RawData!BY2&lt;0,1,IF([1]RawData!BY2&lt;5%,3,IF([1]RawData!BY2&lt;10%,5,IF([1]RawData!BY2&lt;15%,7,10))))</f>
        <v>3</v>
      </c>
      <c r="P20" s="9">
        <f>IF([1]RawData!BZ2&lt;0,1,IF([1]RawData!BZ2&lt;5%,3,IF([1]RawData!BZ2&lt;10%,5,IF([1]RawData!BZ2&lt;15%,7,10))))</f>
        <v>3</v>
      </c>
      <c r="Q20" s="9">
        <f>IF([1]RawData!CA2&lt;0,1,IF([1]RawData!CA2&lt;5%,3,IF([1]RawData!CA2&lt;10%,5,IF([1]RawData!CA2&lt;15%,7,10))))</f>
        <v>3</v>
      </c>
      <c r="S20" s="9" t="s">
        <v>94</v>
      </c>
      <c r="T20" s="9">
        <f>IF([1]RawData!CD2&lt;0,1,IF([1]RawData!CD2&lt;5%,3,IF([1]RawData!CD2&lt;10%,5,IF([1]RawData!CD2&lt;15%,7,10))))</f>
        <v>3</v>
      </c>
      <c r="U20" s="9">
        <f>IF([1]RawData!CE2&lt;0,1,IF([1]RawData!CE2&lt;5%,3,IF([1]RawData!CE2&lt;10%,5,IF([1]RawData!CE2&lt;15%,7,10))))</f>
        <v>3</v>
      </c>
      <c r="V20" s="9">
        <f>IF([1]RawData!CF2&lt;0,1,IF([1]RawData!CF2&lt;5%,3,IF([1]RawData!CF2&lt;10%,5,IF([1]RawData!CF2&lt;15%,7,10))))</f>
        <v>3</v>
      </c>
      <c r="W20" s="9">
        <f>IF([1]RawData!CG2&lt;0,1,IF([1]RawData!CG2&lt;5%,3,IF([1]RawData!CG2&lt;10%,5,IF([1]RawData!CG2&lt;15%,7,10))))</f>
        <v>3</v>
      </c>
      <c r="X20" s="9">
        <f>IF([1]RawData!CH2&lt;0,1,IF([1]RawData!CH2&lt;5%,3,IF([1]RawData!CH2&lt;10%,5,IF([1]RawData!CH2&lt;15%,7,10))))</f>
        <v>3</v>
      </c>
      <c r="Y20" s="9">
        <f>IF([1]RawData!CI2&lt;0,1,IF([1]RawData!CI2&lt;5%,3,IF([1]RawData!CI2&lt;10%,5,IF([1]RawData!CI2&lt;15%,7,10))))</f>
        <v>3</v>
      </c>
      <c r="Z20" s="9">
        <f>IF([1]RawData!CJ2&lt;0,1,IF([1]RawData!CJ2&lt;5%,3,IF([1]RawData!CJ2&lt;10%,5,IF([1]RawData!CJ2&lt;15%,7,10))))</f>
        <v>3</v>
      </c>
      <c r="AB20" s="9" t="s">
        <v>94</v>
      </c>
      <c r="AC20" s="9">
        <f>IF([1]RawData!CM2&lt;0,1,IF([1]RawData!CM2&lt;5%,3,IF([1]RawData!CM2&lt;10%,5,IF([1]RawData!CM2&lt;15%,7,10))))</f>
        <v>3</v>
      </c>
      <c r="AD20" s="9">
        <f>IF([1]RawData!CN2&lt;0,1,IF([1]RawData!CN2&lt;5%,3,IF([1]RawData!CN2&lt;10%,5,IF([1]RawData!CN2&lt;15%,7,10))))</f>
        <v>3</v>
      </c>
      <c r="AE20" s="9">
        <f>IF([1]RawData!CO2&lt;0,1,IF([1]RawData!CO2&lt;5%,3,IF([1]RawData!CO2&lt;10%,5,IF([1]RawData!CO2&lt;15%,7,10))))</f>
        <v>3</v>
      </c>
      <c r="AF20" s="9">
        <f>IF([1]RawData!CP2&lt;0,1,IF([1]RawData!CP2&lt;5%,3,IF([1]RawData!CP2&lt;10%,5,IF([1]RawData!CP2&lt;15%,7,10))))</f>
        <v>3</v>
      </c>
      <c r="AG20" s="9">
        <f>IF([1]RawData!CQ2&lt;0,1,IF([1]RawData!CQ2&lt;5%,3,IF([1]RawData!CQ2&lt;10%,5,IF([1]RawData!CQ2&lt;15%,7,10))))</f>
        <v>3</v>
      </c>
      <c r="AH20" s="9">
        <f>IF([1]RawData!CR2&lt;0,1,IF([1]RawData!CR2&lt;5%,3,IF([1]RawData!CR2&lt;10%,5,IF([1]RawData!CR2&lt;15%,7,10))))</f>
        <v>3</v>
      </c>
      <c r="AI20" s="9">
        <f>IF([1]RawData!CS2&lt;0,1,IF([1]RawData!CS2&lt;5%,3,IF([1]RawData!CS2&lt;10%,5,IF([1]RawData!CS2&lt;15%,7,10))))</f>
        <v>3</v>
      </c>
    </row>
    <row r="21" spans="1:35" x14ac:dyDescent="0.25">
      <c r="A21" s="9" t="s">
        <v>95</v>
      </c>
      <c r="B21" s="9">
        <f>IF([1]RawData!BM2&lt;1.2,1,IF([1]RawData!BM2&lt;2.9,6,10))</f>
        <v>10</v>
      </c>
      <c r="C21" s="9">
        <f>IF([1]RawData!BN2&lt;1.2,1,IF([1]RawData!BN2&lt;2.9,6,10))</f>
        <v>10</v>
      </c>
      <c r="D21" s="9">
        <f>IF([1]RawData!BO2&lt;1.2,1,IF([1]RawData!BO2&lt;2.9,6,10))</f>
        <v>1</v>
      </c>
      <c r="E21" s="9">
        <f>IF([1]RawData!BP2&lt;1.2,1,IF([1]RawData!BP2&lt;2.9,6,10))</f>
        <v>1</v>
      </c>
      <c r="F21" s="9">
        <f>IF([1]RawData!BQ2&lt;1.2,1,IF([1]RawData!BQ2&lt;2.9,6,10))</f>
        <v>1</v>
      </c>
      <c r="G21" s="9">
        <f>IF([1]RawData!BR2&lt;1.2,1,IF([1]RawData!BR2&lt;2.9,6,10))</f>
        <v>1</v>
      </c>
      <c r="H21" s="9">
        <f>IF([1]RawData!BS2&lt;1.2,1,IF([1]RawData!BS2&lt;2.9,6,10))</f>
        <v>1</v>
      </c>
      <c r="J21" s="9" t="s">
        <v>95</v>
      </c>
      <c r="K21" s="9">
        <f>IF([1]RawData!BV2&lt;1.2,1,IF([1]RawData!BV2&lt;2.9,6,10))</f>
        <v>1</v>
      </c>
      <c r="L21" s="9">
        <f>IF([1]RawData!BW2&lt;1.2,1,IF([1]RawData!BW2&lt;2.9,6,10))</f>
        <v>1</v>
      </c>
      <c r="M21" s="9">
        <f>IF([1]RawData!BX2&lt;1.2,1,IF([1]RawData!BX2&lt;2.9,6,10))</f>
        <v>1</v>
      </c>
      <c r="N21" s="9">
        <f>IF([1]RawData!BY2&lt;1.2,1,IF([1]RawData!BY2&lt;2.9,6,10))</f>
        <v>1</v>
      </c>
      <c r="O21" s="9">
        <f>IF([1]RawData!BZ2&lt;1.2,1,IF([1]RawData!BZ2&lt;2.9,6,10))</f>
        <v>1</v>
      </c>
      <c r="P21" s="9">
        <f>IF([1]RawData!CA2&lt;1.2,1,IF([1]RawData!CA2&lt;2.9,6,10))</f>
        <v>1</v>
      </c>
      <c r="Q21" s="9">
        <f>IF([1]RawData!CB2&lt;1.2,1,IF([1]RawData!CB2&lt;2.9,6,10))</f>
        <v>1</v>
      </c>
      <c r="S21" s="9" t="s">
        <v>95</v>
      </c>
      <c r="T21" s="9">
        <f>IF([1]RawData!CE2&lt;1.2,1,IF([1]RawData!CE2&lt;2.9,6,10))</f>
        <v>1</v>
      </c>
      <c r="U21" s="9">
        <f>IF([1]RawData!CF2&lt;1.2,1,IF([1]RawData!CF2&lt;2.9,6,10))</f>
        <v>1</v>
      </c>
      <c r="V21" s="9">
        <f>IF([1]RawData!CG2&lt;1.2,1,IF([1]RawData!CG2&lt;2.9,6,10))</f>
        <v>1</v>
      </c>
      <c r="W21" s="9">
        <f>IF([1]RawData!CH2&lt;1.2,1,IF([1]RawData!CH2&lt;2.9,6,10))</f>
        <v>1</v>
      </c>
      <c r="X21" s="9">
        <f>IF([1]RawData!CI2&lt;1.2,1,IF([1]RawData!CI2&lt;2.9,6,10))</f>
        <v>1</v>
      </c>
      <c r="Y21" s="9">
        <f>IF([1]RawData!CJ2&lt;1.2,1,IF([1]RawData!CJ2&lt;2.9,6,10))</f>
        <v>1</v>
      </c>
      <c r="Z21" s="9">
        <f>IF([1]RawData!CK2&lt;1.2,1,IF([1]RawData!CK2&lt;2.9,6,10))</f>
        <v>1</v>
      </c>
      <c r="AB21" s="9" t="s">
        <v>95</v>
      </c>
      <c r="AC21" s="9">
        <f>IF([1]RawData!CN2&lt;1.2,1,IF([1]RawData!CN2&lt;2.9,6,10))</f>
        <v>1</v>
      </c>
      <c r="AD21" s="9">
        <f>IF([1]RawData!CO2&lt;1.2,1,IF([1]RawData!CO2&lt;2.9,6,10))</f>
        <v>1</v>
      </c>
      <c r="AE21" s="9">
        <f>IF([1]RawData!CP2&lt;1.2,1,IF([1]RawData!CP2&lt;2.9,6,10))</f>
        <v>1</v>
      </c>
      <c r="AF21" s="9">
        <f>IF([1]RawData!CQ2&lt;1.2,1,IF([1]RawData!CQ2&lt;2.9,6,10))</f>
        <v>1</v>
      </c>
      <c r="AG21" s="9">
        <f>IF([1]RawData!CR2&lt;1.2,1,IF([1]RawData!CR2&lt;2.9,6,10))</f>
        <v>1</v>
      </c>
      <c r="AH21" s="9">
        <f>IF([1]RawData!CS2&lt;1.2,1,IF([1]RawData!CS2&lt;2.9,6,10))</f>
        <v>1</v>
      </c>
      <c r="AI21" s="9">
        <f>IF([1]RawData!CT2&lt;1.2,1,IF([1]RawData!CT2&lt;2.9,6,10))</f>
        <v>1</v>
      </c>
    </row>
    <row r="22" spans="1:35" x14ac:dyDescent="0.25">
      <c r="A22" s="9" t="s">
        <v>96</v>
      </c>
      <c r="B22" s="9">
        <f>IF([1]RawData!BN2&lt;0,1,IF([1]RawData!BN2=0,6,10))</f>
        <v>10</v>
      </c>
      <c r="C22" s="9">
        <f>IF([1]RawData!BO2&lt;0,1,IF([1]RawData!BO2=0,6,10))</f>
        <v>10</v>
      </c>
      <c r="D22" s="9">
        <f>IF([1]RawData!BP2&lt;0,1,IF([1]RawData!BP2=0,6,10))</f>
        <v>6</v>
      </c>
      <c r="E22" s="9">
        <f>IF([1]RawData!BQ2&lt;0,1,IF([1]RawData!BQ2=0,6,10))</f>
        <v>6</v>
      </c>
      <c r="F22" s="9">
        <f>IF([1]RawData!BR2&lt;0,1,IF([1]RawData!BR2=0,6,10))</f>
        <v>6</v>
      </c>
      <c r="G22" s="9">
        <f>IF([1]RawData!BS2&lt;0,1,IF([1]RawData!BS2=0,6,10))</f>
        <v>6</v>
      </c>
      <c r="H22" s="9">
        <f>IF([1]RawData!BT2&lt;0,1,IF([1]RawData!BT2=0,6,10))</f>
        <v>6</v>
      </c>
      <c r="J22" s="9" t="s">
        <v>96</v>
      </c>
      <c r="K22" s="9">
        <f>IF([1]RawData!BW2&lt;0,1,IF([1]RawData!BW2=0,6,10))</f>
        <v>6</v>
      </c>
      <c r="L22" s="9">
        <f>IF([1]RawData!BX2&lt;0,1,IF([1]RawData!BX2=0,6,10))</f>
        <v>6</v>
      </c>
      <c r="M22" s="9">
        <f>IF([1]RawData!BY2&lt;0,1,IF([1]RawData!BY2=0,6,10))</f>
        <v>6</v>
      </c>
      <c r="N22" s="9">
        <f>IF([1]RawData!BZ2&lt;0,1,IF([1]RawData!BZ2=0,6,10))</f>
        <v>6</v>
      </c>
      <c r="O22" s="9">
        <f>IF([1]RawData!CA2&lt;0,1,IF([1]RawData!CA2=0,6,10))</f>
        <v>6</v>
      </c>
      <c r="P22" s="9">
        <f>IF([1]RawData!CB2&lt;0,1,IF([1]RawData!CB2=0,6,10))</f>
        <v>6</v>
      </c>
      <c r="Q22" s="9">
        <f>IF([1]RawData!CC2&lt;0,1,IF([1]RawData!CC2=0,6,10))</f>
        <v>6</v>
      </c>
      <c r="S22" s="9" t="s">
        <v>96</v>
      </c>
      <c r="T22" s="9">
        <f>IF([1]RawData!CF2&lt;0,1,IF([1]RawData!CF2=0,6,10))</f>
        <v>6</v>
      </c>
      <c r="U22" s="9">
        <f>IF([1]RawData!CG2&lt;0,1,IF([1]RawData!CG2=0,6,10))</f>
        <v>6</v>
      </c>
      <c r="V22" s="9">
        <f>IF([1]RawData!CH2&lt;0,1,IF([1]RawData!CH2=0,6,10))</f>
        <v>6</v>
      </c>
      <c r="W22" s="9">
        <f>IF([1]RawData!CI2&lt;0,1,IF([1]RawData!CI2=0,6,10))</f>
        <v>6</v>
      </c>
      <c r="X22" s="9">
        <f>IF([1]RawData!CJ2&lt;0,1,IF([1]RawData!CJ2=0,6,10))</f>
        <v>6</v>
      </c>
      <c r="Y22" s="9">
        <f>IF([1]RawData!CK2&lt;0,1,IF([1]RawData!CK2=0,6,10))</f>
        <v>6</v>
      </c>
      <c r="Z22" s="9">
        <f>IF([1]RawData!CL2&lt;0,1,IF([1]RawData!CL2=0,6,10))</f>
        <v>6</v>
      </c>
      <c r="AB22" s="9" t="s">
        <v>96</v>
      </c>
      <c r="AC22" s="9">
        <f>IF([1]RawData!CO2&lt;0,1,IF([1]RawData!CO2=0,6,10))</f>
        <v>6</v>
      </c>
      <c r="AD22" s="9">
        <f>IF([1]RawData!CP2&lt;0,1,IF([1]RawData!CP2=0,6,10))</f>
        <v>6</v>
      </c>
      <c r="AE22" s="9">
        <f>IF([1]RawData!CQ2&lt;0,1,IF([1]RawData!CQ2=0,6,10))</f>
        <v>6</v>
      </c>
      <c r="AF22" s="9">
        <f>IF([1]RawData!CR2&lt;0,1,IF([1]RawData!CR2=0,6,10))</f>
        <v>6</v>
      </c>
      <c r="AG22" s="9">
        <f>IF([1]RawData!CS2&lt;0,1,IF([1]RawData!CS2=0,6,10))</f>
        <v>6</v>
      </c>
      <c r="AH22" s="9">
        <f>IF([1]RawData!CT2&lt;0,1,IF([1]RawData!CT2=0,6,10))</f>
        <v>6</v>
      </c>
      <c r="AI22" s="9">
        <f>IF([1]RawData!CU2&lt;0,1,IF([1]RawData!CU2=0,6,10))</f>
        <v>6</v>
      </c>
    </row>
    <row r="23" spans="1:35" x14ac:dyDescent="0.25">
      <c r="A23" s="9" t="s">
        <v>97</v>
      </c>
      <c r="B23" s="9">
        <f>SUM(B13:B22)</f>
        <v>91</v>
      </c>
      <c r="C23" s="9">
        <f t="shared" ref="C23:H23" si="0">SUM(C13:C22)</f>
        <v>83</v>
      </c>
      <c r="D23" s="9">
        <f t="shared" si="0"/>
        <v>79</v>
      </c>
      <c r="E23" s="9">
        <f t="shared" si="0"/>
        <v>61</v>
      </c>
      <c r="F23" s="9">
        <f t="shared" si="0"/>
        <v>53</v>
      </c>
      <c r="G23" s="9">
        <f t="shared" si="0"/>
        <v>68</v>
      </c>
      <c r="H23" s="9">
        <f t="shared" si="0"/>
        <v>63</v>
      </c>
      <c r="J23" s="9" t="s">
        <v>97</v>
      </c>
      <c r="K23" s="9">
        <f>SUM(K13:K22)</f>
        <v>30</v>
      </c>
      <c r="L23" s="9">
        <f t="shared" ref="L23:Q23" si="1">SUM(L13:L22)</f>
        <v>54</v>
      </c>
      <c r="M23" s="9">
        <f t="shared" si="1"/>
        <v>58</v>
      </c>
      <c r="N23" s="9">
        <f t="shared" si="1"/>
        <v>63</v>
      </c>
      <c r="O23" s="9">
        <f t="shared" si="1"/>
        <v>56</v>
      </c>
      <c r="P23" s="9">
        <f t="shared" si="1"/>
        <v>45</v>
      </c>
      <c r="Q23" s="9">
        <f t="shared" si="1"/>
        <v>64</v>
      </c>
      <c r="S23" s="9" t="s">
        <v>97</v>
      </c>
      <c r="T23" s="9">
        <f>SUM(T13:T22)</f>
        <v>61</v>
      </c>
      <c r="U23" s="9">
        <f t="shared" ref="U23:Z23" si="2">SUM(U13:U22)</f>
        <v>54</v>
      </c>
      <c r="V23" s="9">
        <f t="shared" si="2"/>
        <v>54</v>
      </c>
      <c r="W23" s="9">
        <f t="shared" si="2"/>
        <v>68</v>
      </c>
      <c r="X23" s="9">
        <f t="shared" si="2"/>
        <v>68</v>
      </c>
      <c r="Y23" s="9">
        <f t="shared" si="2"/>
        <v>70</v>
      </c>
      <c r="Z23" s="9">
        <f t="shared" si="2"/>
        <v>61</v>
      </c>
      <c r="AB23" s="9" t="s">
        <v>97</v>
      </c>
      <c r="AC23" s="9">
        <f>SUM(AC13:AC22)</f>
        <v>56</v>
      </c>
      <c r="AD23" s="9">
        <f t="shared" ref="AD23:AI23" si="3">SUM(AD13:AD22)</f>
        <v>46</v>
      </c>
      <c r="AE23" s="9">
        <f t="shared" si="3"/>
        <v>32</v>
      </c>
      <c r="AF23" s="9">
        <f t="shared" si="3"/>
        <v>25</v>
      </c>
      <c r="AG23" s="9">
        <f t="shared" si="3"/>
        <v>27</v>
      </c>
      <c r="AH23" s="9">
        <f t="shared" si="3"/>
        <v>41</v>
      </c>
      <c r="AI23" s="9">
        <f t="shared" si="3"/>
        <v>38</v>
      </c>
    </row>
    <row r="24" spans="1:35" x14ac:dyDescent="0.25">
      <c r="A24" s="9" t="s">
        <v>98</v>
      </c>
      <c r="B24" s="9" t="str">
        <f>IF(B23&gt;=97,"AAA",IF(B23&gt;=93,"AA+",IF(B23&gt;=89,"AA",IF(B23&gt;=85,"AA-",IF(B23&gt;=81,"A+",IF(B23&gt;=78,"A",IF(B23&gt;=75,"A-",IF(B23&gt;=72,"BBB+",IF(B23&gt;=69,"BBB",IF(B23&gt;=66,"BBB-",IF(B23&gt;=63,"BB+",IF(B23&gt;=60,"BB",IF(B23&gt;=57,"BB-",IF(B23&gt;=54,"B+",IF(B23&gt;=52,"B",IF(B23&gt;=50,"B-",IF(B23&gt;=45,"CCC+",IF(B23&gt;=40,"CCC",IF(B23&gt;=35,"CCC-",IF(B23&gt;=30,"CC",IF(B23&gt;=25,"C-","D")))))))))))))))))))))</f>
        <v>AA</v>
      </c>
      <c r="C24" s="9" t="str">
        <f t="shared" ref="C24:H24" si="4">IF(C23&gt;=97,"AAA",IF(C23&gt;=93,"AA+",IF(C23&gt;=89,"AA",IF(C23&gt;=85,"AA-",IF(C23&gt;=81,"A+",IF(C23&gt;=78,"A",IF(C23&gt;=75,"A-",IF(C23&gt;=72,"BBB+",IF(C23&gt;=69,"BBB",IF(C23&gt;=66,"BBB-",IF(C23&gt;=63,"BB+",IF(C23&gt;=60,"BB",IF(C23&gt;=57,"BB-",IF(C23&gt;=54,"B+",IF(C23&gt;=52,"B",IF(C23&gt;=50,"B-",IF(C23&gt;=45,"CCC+",IF(C23&gt;=40,"CCC",IF(C23&gt;=35,"CCC-",IF(C23&gt;=30,"CC",IF(C23&gt;=25,"C-","D")))))))))))))))))))))</f>
        <v>A+</v>
      </c>
      <c r="D24" s="9" t="str">
        <f t="shared" si="4"/>
        <v>A</v>
      </c>
      <c r="E24" s="9" t="str">
        <f t="shared" si="4"/>
        <v>BB</v>
      </c>
      <c r="F24" s="9" t="str">
        <f t="shared" si="4"/>
        <v>B</v>
      </c>
      <c r="G24" s="9" t="str">
        <f t="shared" si="4"/>
        <v>BBB-</v>
      </c>
      <c r="H24" s="9" t="str">
        <f t="shared" si="4"/>
        <v>BB+</v>
      </c>
      <c r="J24" s="9" t="s">
        <v>98</v>
      </c>
      <c r="K24" s="9" t="str">
        <f>IF(K23&gt;=97,"AAA",IF(K23&gt;=93,"AA+",IF(K23&gt;=89,"AA",IF(K23&gt;=85,"AA-",IF(K23&gt;=81,"A+",IF(K23&gt;=78,"A",IF(K23&gt;=75,"A-",IF(K23&gt;=72,"BBB+",IF(K23&gt;=69,"BBB",IF(K23&gt;=66,"BBB-",IF(K23&gt;=63,"BB+",IF(K23&gt;=60,"BB",IF(K23&gt;=57,"BB-",IF(K23&gt;=54,"B+",IF(K23&gt;=52,"B",IF(K23&gt;=50,"B-",IF(K23&gt;=45,"CCC+",IF(K23&gt;=40,"CCC",IF(K23&gt;=35,"CCC-",IF(K23&gt;=30,"CC",IF(K23&gt;=25,"C-","D")))))))))))))))))))))</f>
        <v>CC</v>
      </c>
      <c r="L24" s="9" t="str">
        <f t="shared" ref="L24:Q24" si="5">IF(L23&gt;=97,"AAA",IF(L23&gt;=93,"AA+",IF(L23&gt;=89,"AA",IF(L23&gt;=85,"AA-",IF(L23&gt;=81,"A+",IF(L23&gt;=78,"A",IF(L23&gt;=75,"A-",IF(L23&gt;=72,"BBB+",IF(L23&gt;=69,"BBB",IF(L23&gt;=66,"BBB-",IF(L23&gt;=63,"BB+",IF(L23&gt;=60,"BB",IF(L23&gt;=57,"BB-",IF(L23&gt;=54,"B+",IF(L23&gt;=52,"B",IF(L23&gt;=50,"B-",IF(L23&gt;=45,"CCC+",IF(L23&gt;=40,"CCC",IF(L23&gt;=35,"CCC-",IF(L23&gt;=30,"CC",IF(L23&gt;=25,"C-","D")))))))))))))))))))))</f>
        <v>B+</v>
      </c>
      <c r="M24" s="9" t="str">
        <f t="shared" si="5"/>
        <v>BB-</v>
      </c>
      <c r="N24" s="9" t="str">
        <f t="shared" si="5"/>
        <v>BB+</v>
      </c>
      <c r="O24" s="9" t="str">
        <f t="shared" si="5"/>
        <v>B+</v>
      </c>
      <c r="P24" s="9" t="str">
        <f t="shared" si="5"/>
        <v>CCC+</v>
      </c>
      <c r="Q24" s="9" t="str">
        <f t="shared" si="5"/>
        <v>BB+</v>
      </c>
      <c r="S24" s="9" t="s">
        <v>98</v>
      </c>
      <c r="T24" s="9" t="str">
        <f>IF(T23&gt;=97,"AAA",IF(T23&gt;=93,"AA+",IF(T23&gt;=89,"AA",IF(T23&gt;=85,"AA-",IF(T23&gt;=81,"A+",IF(T23&gt;=78,"A",IF(T23&gt;=75,"A-",IF(T23&gt;=72,"BBB+",IF(T23&gt;=69,"BBB",IF(T23&gt;=66,"BBB-",IF(T23&gt;=63,"BB+",IF(T23&gt;=60,"BB",IF(T23&gt;=57,"BB-",IF(T23&gt;=54,"B+",IF(T23&gt;=52,"B",IF(T23&gt;=50,"B-",IF(T23&gt;=45,"CCC+",IF(T23&gt;=40,"CCC",IF(T23&gt;=35,"CCC-",IF(T23&gt;=30,"CC",IF(T23&gt;=25,"C-","D")))))))))))))))))))))</f>
        <v>BB</v>
      </c>
      <c r="U24" s="9" t="str">
        <f t="shared" ref="U24:Z24" si="6">IF(U23&gt;=97,"AAA",IF(U23&gt;=93,"AA+",IF(U23&gt;=89,"AA",IF(U23&gt;=85,"AA-",IF(U23&gt;=81,"A+",IF(U23&gt;=78,"A",IF(U23&gt;=75,"A-",IF(U23&gt;=72,"BBB+",IF(U23&gt;=69,"BBB",IF(U23&gt;=66,"BBB-",IF(U23&gt;=63,"BB+",IF(U23&gt;=60,"BB",IF(U23&gt;=57,"BB-",IF(U23&gt;=54,"B+",IF(U23&gt;=52,"B",IF(U23&gt;=50,"B-",IF(U23&gt;=45,"CCC+",IF(U23&gt;=40,"CCC",IF(U23&gt;=35,"CCC-",IF(U23&gt;=30,"CC",IF(U23&gt;=25,"C-","D")))))))))))))))))))))</f>
        <v>B+</v>
      </c>
      <c r="V24" s="9" t="str">
        <f t="shared" si="6"/>
        <v>B+</v>
      </c>
      <c r="W24" s="9" t="str">
        <f t="shared" si="6"/>
        <v>BBB-</v>
      </c>
      <c r="X24" s="9" t="str">
        <f t="shared" si="6"/>
        <v>BBB-</v>
      </c>
      <c r="Y24" s="9" t="str">
        <f t="shared" si="6"/>
        <v>BBB</v>
      </c>
      <c r="Z24" s="9" t="str">
        <f t="shared" si="6"/>
        <v>BB</v>
      </c>
      <c r="AB24" s="9" t="s">
        <v>98</v>
      </c>
      <c r="AC24" s="9" t="str">
        <f>IF(AC23&gt;=97,"AAA",IF(AC23&gt;=93,"AA+",IF(AC23&gt;=89,"AA",IF(AC23&gt;=85,"AA-",IF(AC23&gt;=81,"A+",IF(AC23&gt;=78,"A",IF(AC23&gt;=75,"A-",IF(AC23&gt;=72,"BBB+",IF(AC23&gt;=69,"BBB",IF(AC23&gt;=66,"BBB-",IF(AC23&gt;=63,"BB+",IF(AC23&gt;=60,"BB",IF(AC23&gt;=57,"BB-",IF(AC23&gt;=54,"B+",IF(AC23&gt;=52,"B",IF(AC23&gt;=50,"B-",IF(AC23&gt;=45,"CCC+",IF(AC23&gt;=40,"CCC",IF(AC23&gt;=35,"CCC-",IF(AC23&gt;=30,"CC",IF(AC23&gt;=25,"C-","D")))))))))))))))))))))</f>
        <v>B+</v>
      </c>
      <c r="AD24" s="9" t="str">
        <f t="shared" ref="AD24:AI24" si="7">IF(AD23&gt;=97,"AAA",IF(AD23&gt;=93,"AA+",IF(AD23&gt;=89,"AA",IF(AD23&gt;=85,"AA-",IF(AD23&gt;=81,"A+",IF(AD23&gt;=78,"A",IF(AD23&gt;=75,"A-",IF(AD23&gt;=72,"BBB+",IF(AD23&gt;=69,"BBB",IF(AD23&gt;=66,"BBB-",IF(AD23&gt;=63,"BB+",IF(AD23&gt;=60,"BB",IF(AD23&gt;=57,"BB-",IF(AD23&gt;=54,"B+",IF(AD23&gt;=52,"B",IF(AD23&gt;=50,"B-",IF(AD23&gt;=45,"CCC+",IF(AD23&gt;=40,"CCC",IF(AD23&gt;=35,"CCC-",IF(AD23&gt;=30,"CC",IF(AD23&gt;=25,"C-","D")))))))))))))))))))))</f>
        <v>CCC+</v>
      </c>
      <c r="AE24" s="9" t="str">
        <f t="shared" si="7"/>
        <v>CC</v>
      </c>
      <c r="AF24" s="9" t="str">
        <f t="shared" si="7"/>
        <v>C-</v>
      </c>
      <c r="AG24" s="9" t="str">
        <f t="shared" si="7"/>
        <v>C-</v>
      </c>
      <c r="AH24" s="9" t="str">
        <f t="shared" si="7"/>
        <v>CCC</v>
      </c>
      <c r="AI24" s="9" t="str">
        <f t="shared" si="7"/>
        <v>CCC-</v>
      </c>
    </row>
    <row r="25" spans="1:35" x14ac:dyDescent="0.25">
      <c r="A25" s="9" t="s">
        <v>99</v>
      </c>
      <c r="B25" s="9" t="s">
        <v>100</v>
      </c>
      <c r="C25" s="9" t="s">
        <v>100</v>
      </c>
      <c r="D25" s="9" t="s">
        <v>100</v>
      </c>
      <c r="E25" s="9" t="s">
        <v>100</v>
      </c>
      <c r="F25" s="9" t="s">
        <v>100</v>
      </c>
      <c r="G25" s="9" t="s">
        <v>100</v>
      </c>
      <c r="H25" s="9" t="s">
        <v>100</v>
      </c>
      <c r="J25" s="9" t="s">
        <v>99</v>
      </c>
      <c r="K25" s="9" t="s">
        <v>101</v>
      </c>
      <c r="L25" s="9" t="s">
        <v>102</v>
      </c>
      <c r="M25" s="9" t="s">
        <v>103</v>
      </c>
      <c r="N25" s="9" t="s">
        <v>102</v>
      </c>
      <c r="O25" s="9" t="s">
        <v>104</v>
      </c>
      <c r="P25" s="9" t="s">
        <v>87</v>
      </c>
      <c r="Q25" s="9" t="s">
        <v>102</v>
      </c>
      <c r="S25" s="9" t="s">
        <v>99</v>
      </c>
      <c r="T25" s="9" t="s">
        <v>105</v>
      </c>
      <c r="U25" s="9" t="s">
        <v>106</v>
      </c>
      <c r="V25" s="9" t="s">
        <v>104</v>
      </c>
      <c r="W25" s="9" t="s">
        <v>103</v>
      </c>
      <c r="X25" s="9" t="s">
        <v>103</v>
      </c>
      <c r="Y25" s="9" t="s">
        <v>103</v>
      </c>
      <c r="Z25" s="9" t="s">
        <v>102</v>
      </c>
      <c r="AB25" s="9" t="s">
        <v>99</v>
      </c>
      <c r="AC25" s="9" t="s">
        <v>106</v>
      </c>
      <c r="AD25" s="9" t="s">
        <v>87</v>
      </c>
      <c r="AE25" s="9" t="s">
        <v>101</v>
      </c>
      <c r="AF25" s="9" t="s">
        <v>101</v>
      </c>
      <c r="AG25" s="9" t="s">
        <v>101</v>
      </c>
      <c r="AH25" s="9" t="s">
        <v>107</v>
      </c>
      <c r="AI25" s="9" t="s">
        <v>87</v>
      </c>
    </row>
    <row r="26" spans="1:35" x14ac:dyDescent="0.25">
      <c r="A26" s="9" t="s">
        <v>108</v>
      </c>
      <c r="B26" s="9" t="s">
        <v>109</v>
      </c>
      <c r="C26" s="9" t="s">
        <v>109</v>
      </c>
      <c r="D26" s="9" t="s">
        <v>100</v>
      </c>
      <c r="E26" s="9" t="s">
        <v>109</v>
      </c>
      <c r="F26" s="9" t="s">
        <v>100</v>
      </c>
      <c r="G26" s="9" t="s">
        <v>103</v>
      </c>
      <c r="H26" s="9" t="s">
        <v>102</v>
      </c>
      <c r="J26" s="9" t="s">
        <v>108</v>
      </c>
      <c r="K26" s="9" t="s">
        <v>110</v>
      </c>
      <c r="L26" s="9" t="s">
        <v>103</v>
      </c>
      <c r="M26" s="9" t="s">
        <v>103</v>
      </c>
      <c r="N26" s="9" t="s">
        <v>105</v>
      </c>
      <c r="O26" s="9" t="s">
        <v>102</v>
      </c>
      <c r="P26" s="9" t="s">
        <v>101</v>
      </c>
      <c r="Q26" s="9" t="s">
        <v>103</v>
      </c>
      <c r="S26" s="9" t="s">
        <v>108</v>
      </c>
      <c r="T26" s="9" t="s">
        <v>103</v>
      </c>
      <c r="U26" s="9" t="s">
        <v>101</v>
      </c>
      <c r="V26" s="9" t="s">
        <v>111</v>
      </c>
      <c r="W26" s="9" t="s">
        <v>102</v>
      </c>
      <c r="X26" s="9" t="s">
        <v>105</v>
      </c>
      <c r="Y26" s="9" t="s">
        <v>103</v>
      </c>
      <c r="Z26" s="9" t="s">
        <v>111</v>
      </c>
      <c r="AB26" s="9" t="s">
        <v>108</v>
      </c>
      <c r="AC26" s="9" t="s">
        <v>103</v>
      </c>
      <c r="AD26" s="9" t="s">
        <v>101</v>
      </c>
      <c r="AE26" s="9" t="s">
        <v>101</v>
      </c>
      <c r="AF26" s="9" t="s">
        <v>87</v>
      </c>
      <c r="AG26" s="9" t="s">
        <v>107</v>
      </c>
      <c r="AH26" s="9" t="s">
        <v>107</v>
      </c>
      <c r="AI26" s="9" t="s">
        <v>107</v>
      </c>
    </row>
    <row r="27" spans="1:35" x14ac:dyDescent="0.25">
      <c r="A27" s="9" t="s">
        <v>112</v>
      </c>
      <c r="B27" s="9" t="s">
        <v>103</v>
      </c>
      <c r="C27" s="9" t="s">
        <v>101</v>
      </c>
      <c r="D27" s="9" t="s">
        <v>103</v>
      </c>
      <c r="E27" s="9" t="s">
        <v>100</v>
      </c>
      <c r="F27" s="9" t="s">
        <v>100</v>
      </c>
      <c r="G27" s="9" t="s">
        <v>102</v>
      </c>
      <c r="H27" s="9" t="s">
        <v>109</v>
      </c>
      <c r="J27" s="9" t="s">
        <v>112</v>
      </c>
      <c r="K27" s="9" t="s">
        <v>101</v>
      </c>
      <c r="L27" s="9" t="s">
        <v>106</v>
      </c>
      <c r="M27" s="9" t="s">
        <v>101</v>
      </c>
      <c r="N27" s="9" t="s">
        <v>103</v>
      </c>
      <c r="O27" s="9" t="s">
        <v>105</v>
      </c>
      <c r="P27" s="9" t="s">
        <v>107</v>
      </c>
      <c r="Q27" s="9" t="s">
        <v>105</v>
      </c>
      <c r="S27" s="9" t="s">
        <v>112</v>
      </c>
      <c r="T27" s="9" t="s">
        <v>105</v>
      </c>
      <c r="U27" s="9" t="s">
        <v>105</v>
      </c>
      <c r="V27" s="9" t="s">
        <v>104</v>
      </c>
      <c r="W27" s="9" t="s">
        <v>105</v>
      </c>
      <c r="X27" s="9" t="s">
        <v>103</v>
      </c>
      <c r="Y27" s="9" t="s">
        <v>103</v>
      </c>
      <c r="Z27" s="9" t="s">
        <v>111</v>
      </c>
      <c r="AB27" s="9" t="s">
        <v>112</v>
      </c>
      <c r="AC27" s="9" t="s">
        <v>106</v>
      </c>
      <c r="AD27" s="9" t="s">
        <v>107</v>
      </c>
      <c r="AE27" s="9" t="s">
        <v>101</v>
      </c>
      <c r="AF27" s="9" t="s">
        <v>101</v>
      </c>
      <c r="AG27" s="9" t="s">
        <v>106</v>
      </c>
      <c r="AH27" s="9" t="s">
        <v>113</v>
      </c>
      <c r="AI27" s="9" t="s">
        <v>101</v>
      </c>
    </row>
    <row r="28" spans="1:35" x14ac:dyDescent="0.25">
      <c r="A28" s="9" t="s">
        <v>114</v>
      </c>
      <c r="B28" s="9" t="s">
        <v>101</v>
      </c>
      <c r="C28" s="9" t="s">
        <v>104</v>
      </c>
      <c r="D28" s="9" t="s">
        <v>101</v>
      </c>
      <c r="E28" s="9" t="s">
        <v>103</v>
      </c>
      <c r="F28" s="9" t="s">
        <v>106</v>
      </c>
      <c r="G28" s="9" t="s">
        <v>100</v>
      </c>
      <c r="H28" s="9" t="s">
        <v>100</v>
      </c>
      <c r="J28" s="9" t="s">
        <v>114</v>
      </c>
      <c r="K28" s="9" t="s">
        <v>87</v>
      </c>
      <c r="L28" s="9" t="s">
        <v>102</v>
      </c>
      <c r="M28" s="9" t="s">
        <v>105</v>
      </c>
      <c r="N28" s="9" t="s">
        <v>110</v>
      </c>
      <c r="O28" s="9" t="s">
        <v>103</v>
      </c>
      <c r="P28" s="9" t="s">
        <v>101</v>
      </c>
      <c r="Q28" s="9" t="s">
        <v>111</v>
      </c>
      <c r="S28" s="9" t="s">
        <v>114</v>
      </c>
      <c r="T28" s="9" t="s">
        <v>106</v>
      </c>
      <c r="U28" s="9" t="s">
        <v>103</v>
      </c>
      <c r="V28" s="9" t="s">
        <v>102</v>
      </c>
      <c r="W28" s="9" t="s">
        <v>103</v>
      </c>
      <c r="X28" s="9" t="s">
        <v>106</v>
      </c>
      <c r="Y28" s="9" t="s">
        <v>103</v>
      </c>
      <c r="Z28" s="9" t="s">
        <v>105</v>
      </c>
      <c r="AB28" s="9" t="s">
        <v>114</v>
      </c>
      <c r="AC28" s="9" t="s">
        <v>111</v>
      </c>
      <c r="AD28" s="9" t="s">
        <v>113</v>
      </c>
      <c r="AE28" s="9" t="s">
        <v>101</v>
      </c>
      <c r="AF28" s="9" t="s">
        <v>107</v>
      </c>
      <c r="AG28" s="9" t="s">
        <v>87</v>
      </c>
      <c r="AH28" s="9" t="s">
        <v>87</v>
      </c>
      <c r="AI28" s="9" t="s">
        <v>101</v>
      </c>
    </row>
    <row r="30" spans="1:35" x14ac:dyDescent="0.25">
      <c r="A30" s="1" t="s">
        <v>208</v>
      </c>
      <c r="J30" s="1" t="s">
        <v>209</v>
      </c>
      <c r="S30" s="1" t="s">
        <v>210</v>
      </c>
      <c r="AB30" s="1" t="s">
        <v>211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5482-35D4-42A3-91CE-2BEF181F3D14}">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TitlePage</vt:lpstr>
      <vt:lpstr>CompanyPres</vt:lpstr>
      <vt:lpstr>BS_Dynamic&amp;Static</vt:lpstr>
      <vt:lpstr>BS_Liquidity&amp;Solvency</vt:lpstr>
      <vt:lpstr>BS_WK</vt:lpstr>
      <vt:lpstr>IncomeStatement</vt:lpstr>
      <vt:lpstr>CashFlow</vt:lpstr>
      <vt:lpstr>FinancialRating</vt:lpstr>
      <vt:lpstr>CONCLUSIONS</vt:lpstr>
      <vt:lpstr>PivotCharts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Krakoczki</dc:creator>
  <cp:lastModifiedBy>Cynthia Krakoczki</cp:lastModifiedBy>
  <dcterms:created xsi:type="dcterms:W3CDTF">2024-05-31T16:06:49Z</dcterms:created>
  <dcterms:modified xsi:type="dcterms:W3CDTF">2024-11-10T18:56:05Z</dcterms:modified>
</cp:coreProperties>
</file>