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vnu\python\Project 2\"/>
    </mc:Choice>
  </mc:AlternateContent>
  <xr:revisionPtr revIDLastSave="0" documentId="13_ncr:1_{9F47408E-B673-4F65-BE01-A411B7F04AA5}" xr6:coauthVersionLast="45" xr6:coauthVersionMax="45" xr10:uidLastSave="{00000000-0000-0000-0000-000000000000}"/>
  <bookViews>
    <workbookView xWindow="-120" yWindow="-120" windowWidth="29040" windowHeight="15840" firstSheet="1" activeTab="2" xr2:uid="{50B01484-4FBD-4010-B7E1-0C079EFD7A08}"/>
  </bookViews>
  <sheets>
    <sheet name="Zone Details" sheetId="1" r:id="rId1"/>
    <sheet name="Initial Models" sheetId="2" r:id="rId2"/>
    <sheet name="Data Collection" sheetId="5" r:id="rId3"/>
    <sheet name="Zone 1 Explo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9" i="5" l="1"/>
  <c r="G130" i="5"/>
  <c r="G106" i="5"/>
  <c r="G105" i="5"/>
  <c r="G93" i="5"/>
  <c r="G107" i="5"/>
  <c r="G108" i="5"/>
  <c r="G117" i="5"/>
  <c r="G118" i="5"/>
  <c r="G119" i="5"/>
  <c r="G120" i="5"/>
  <c r="G131" i="5"/>
  <c r="G132" i="5"/>
  <c r="G96" i="5"/>
  <c r="G95" i="5"/>
  <c r="G94" i="5"/>
  <c r="G84" i="5"/>
  <c r="G83" i="5"/>
  <c r="G82" i="5"/>
  <c r="G81" i="5"/>
  <c r="G72" i="5"/>
  <c r="G71" i="5"/>
  <c r="G70" i="5"/>
  <c r="G69" i="5"/>
  <c r="G60" i="5"/>
  <c r="G59" i="5"/>
  <c r="G58" i="5"/>
  <c r="G57" i="5"/>
  <c r="G48" i="5"/>
  <c r="G47" i="5"/>
  <c r="G46" i="5"/>
  <c r="G45" i="5"/>
  <c r="G36" i="5"/>
  <c r="G35" i="5"/>
  <c r="G34" i="5"/>
  <c r="G33" i="5"/>
  <c r="G24" i="5"/>
  <c r="G23" i="5"/>
  <c r="G22" i="5"/>
  <c r="G21" i="5"/>
  <c r="G12" i="5"/>
  <c r="G11" i="5"/>
  <c r="G10" i="5"/>
  <c r="G9" i="5"/>
  <c r="T16" i="4" l="1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E47" i="2" l="1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2" i="2"/>
  <c r="B22" i="2"/>
  <c r="B5" i="2"/>
  <c r="R51" i="2" l="1"/>
  <c r="R33" i="2"/>
  <c r="R16" i="2"/>
  <c r="C2" i="1"/>
</calcChain>
</file>

<file path=xl/sharedStrings.xml><?xml version="1.0" encoding="utf-8"?>
<sst xmlns="http://schemas.openxmlformats.org/spreadsheetml/2006/main" count="479" uniqueCount="134">
  <si>
    <t>Usable Space</t>
  </si>
  <si>
    <t>600 x 600 m</t>
  </si>
  <si>
    <t>Overal Geometry</t>
  </si>
  <si>
    <t>30*</t>
  </si>
  <si>
    <t>60 m away</t>
  </si>
  <si>
    <t>30 m above</t>
  </si>
  <si>
    <t>Access road</t>
  </si>
  <si>
    <t>Prep cost</t>
  </si>
  <si>
    <t>Misc</t>
  </si>
  <si>
    <t>Previous agriculture</t>
  </si>
  <si>
    <t>chimcal agents</t>
  </si>
  <si>
    <t>$10,000 test costs</t>
  </si>
  <si>
    <t>If harmful, more money</t>
  </si>
  <si>
    <t>Zone 1</t>
  </si>
  <si>
    <t>Zone 2</t>
  </si>
  <si>
    <t>200 m</t>
  </si>
  <si>
    <t xml:space="preserve">275 m </t>
  </si>
  <si>
    <t>Horizontal</t>
  </si>
  <si>
    <t>upwards at 60*</t>
  </si>
  <si>
    <t>Highly uneven</t>
  </si>
  <si>
    <t>$0.5 / m^2</t>
  </si>
  <si>
    <t>$0.25 / m^2</t>
  </si>
  <si>
    <t>Ancient burial site</t>
  </si>
  <si>
    <t>possibly relocate graves</t>
  </si>
  <si>
    <t>Zone 3</t>
  </si>
  <si>
    <t>225m diameter</t>
  </si>
  <si>
    <t>20* for 41.2 m horiz</t>
  </si>
  <si>
    <t>45* for 50m horiz</t>
  </si>
  <si>
    <t>65 m above</t>
  </si>
  <si>
    <t>100 m above</t>
  </si>
  <si>
    <t>130 m above</t>
  </si>
  <si>
    <t>91.2 m away</t>
  </si>
  <si>
    <t>Relatively smooth</t>
  </si>
  <si>
    <t>$0.30 / m^2</t>
  </si>
  <si>
    <t>20% tree</t>
  </si>
  <si>
    <t>soil erosion</t>
  </si>
  <si>
    <t>$1.60 / m^2 tree planting</t>
  </si>
  <si>
    <t>Pumphouse</t>
  </si>
  <si>
    <t>Wall cost:</t>
  </si>
  <si>
    <t>5m</t>
  </si>
  <si>
    <t>7.5m</t>
  </si>
  <si>
    <t>10m</t>
  </si>
  <si>
    <t>12.5m</t>
  </si>
  <si>
    <t>15m</t>
  </si>
  <si>
    <t>17.5m</t>
  </si>
  <si>
    <t>20m</t>
  </si>
  <si>
    <t>$30 /m</t>
  </si>
  <si>
    <t>$60 /m</t>
  </si>
  <si>
    <t>$95 /m</t>
  </si>
  <si>
    <t>$135 /m</t>
  </si>
  <si>
    <t>$180 /m</t>
  </si>
  <si>
    <t>$250 /m</t>
  </si>
  <si>
    <t>$340 /m</t>
  </si>
  <si>
    <t>Pipe cost</t>
  </si>
  <si>
    <t>$500 / m</t>
  </si>
  <si>
    <t>$250 / m^2 area between pipe and ground</t>
  </si>
  <si>
    <t>pEff</t>
  </si>
  <si>
    <t>pFlowRate</t>
  </si>
  <si>
    <t>pDiameter</t>
  </si>
  <si>
    <t>pL</t>
  </si>
  <si>
    <t>pFCoeff</t>
  </si>
  <si>
    <t>rDepth</t>
  </si>
  <si>
    <t>rH</t>
  </si>
  <si>
    <t>bendCoeff1</t>
  </si>
  <si>
    <t>bendCoeff2</t>
  </si>
  <si>
    <t>tEff</t>
  </si>
  <si>
    <t>tFlowrate</t>
  </si>
  <si>
    <t>Costs</t>
  </si>
  <si>
    <t>Pump</t>
  </si>
  <si>
    <t>w/ 20m wall</t>
  </si>
  <si>
    <t>Pipe</t>
  </si>
  <si>
    <t>Glorious, 1m</t>
  </si>
  <si>
    <t>Bend x2</t>
  </si>
  <si>
    <t>Zone 2, Method 1</t>
  </si>
  <si>
    <t>Wall</t>
  </si>
  <si>
    <t>$340 per m</t>
  </si>
  <si>
    <t>+</t>
  </si>
  <si>
    <t>$500 per meter</t>
  </si>
  <si>
    <t>Installation</t>
  </si>
  <si>
    <t>$38 per</t>
  </si>
  <si>
    <t>$36 per</t>
  </si>
  <si>
    <t>Water Mass</t>
  </si>
  <si>
    <t>eIn</t>
  </si>
  <si>
    <t>sysEff</t>
  </si>
  <si>
    <t>rArea</t>
  </si>
  <si>
    <t>tFill</t>
  </si>
  <si>
    <t>tEmpty</t>
  </si>
  <si>
    <t>Description</t>
  </si>
  <si>
    <t>Unit Cost</t>
  </si>
  <si>
    <t>Quantity</t>
  </si>
  <si>
    <t>Total Cost</t>
  </si>
  <si>
    <t>Bend 1</t>
  </si>
  <si>
    <t>Bend 2</t>
  </si>
  <si>
    <t>Bend 3</t>
  </si>
  <si>
    <t>Bend 4</t>
  </si>
  <si>
    <t>Turbine</t>
  </si>
  <si>
    <t>Road</t>
  </si>
  <si>
    <t>Site Prep</t>
  </si>
  <si>
    <t>Perimeter Wall</t>
  </si>
  <si>
    <t>Pipe Install Cost</t>
  </si>
  <si>
    <t>Raised Pipe Cost</t>
  </si>
  <si>
    <t>Other Costs</t>
  </si>
  <si>
    <t>Overall Estimated Cost ($)</t>
  </si>
  <si>
    <t>Zone 3, Method 3</t>
  </si>
  <si>
    <t>$1936 per m^3/s</t>
  </si>
  <si>
    <t>$552 per m^3/s</t>
  </si>
  <si>
    <t>$1076 per m^3/s</t>
  </si>
  <si>
    <t>$735 per m^3/s</t>
  </si>
  <si>
    <t>$944 per m^3/s</t>
  </si>
  <si>
    <t>Tree area</t>
  </si>
  <si>
    <t>$1011 per m</t>
  </si>
  <si>
    <t>$1455 per m^3/s</t>
  </si>
  <si>
    <t>$892 per</t>
  </si>
  <si>
    <t>30*, 3m</t>
  </si>
  <si>
    <t>tFlowRate</t>
  </si>
  <si>
    <t>Ein</t>
  </si>
  <si>
    <t>Cost</t>
  </si>
  <si>
    <t>SysEff</t>
  </si>
  <si>
    <t>Test 1</t>
  </si>
  <si>
    <t>Test 2</t>
  </si>
  <si>
    <t>Test 3</t>
  </si>
  <si>
    <t>Efficiency Difference</t>
  </si>
  <si>
    <t>Cost Difference</t>
  </si>
  <si>
    <t>tFill Difference</t>
  </si>
  <si>
    <t>tEmpty Difference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</si>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</sst>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0000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2" borderId="1" xfId="0" applyFont="1" applyFill="1" applyBorder="1"/>
    <xf numFmtId="8" fontId="0" fillId="0" borderId="0" xfId="0" applyNumberFormat="1"/>
    <xf numFmtId="0" fontId="0" fillId="0" borderId="0" xfId="0" applyNumberFormat="1"/>
    <xf numFmtId="0" fontId="0" fillId="2" borderId="0" xfId="0" applyFill="1"/>
    <xf numFmtId="8" fontId="0" fillId="2" borderId="0" xfId="0" applyNumberFormat="1" applyFill="1"/>
    <xf numFmtId="0" fontId="0" fillId="0" borderId="0" xfId="0" applyFill="1"/>
    <xf numFmtId="8" fontId="0" fillId="0" borderId="0" xfId="0" applyNumberFormat="1" applyFill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System Efficiency and Reservoir Cost versus Pump Volumetric</a:t>
            </a:r>
            <a:r>
              <a:rPr lang="en-US" baseline="0"/>
              <a:t>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System Efficiency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('Data Collection'!$B$3,'Data Collection'!$B$15,'Data Collection'!$B$27,'Data Collection'!$B$39,'Data Collection'!$B$51,'Data Collection'!$B$63)</c:f>
              <c:numCache>
                <c:formatCode>General</c:formatCode>
                <c:ptCount val="6"/>
                <c:pt idx="0">
                  <c:v>65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</c:numCache>
            </c:numRef>
          </c:cat>
          <c:val>
            <c:numRef>
              <c:f>('Data Collection'!$E$4,'Data Collection'!$E$16,'Data Collection'!$E$28,'Data Collection'!$E$40,'Data Collection'!$E$52,'Data Collection'!$E$64)</c:f>
              <c:numCache>
                <c:formatCode>General</c:formatCode>
                <c:ptCount val="6"/>
                <c:pt idx="0">
                  <c:v>0.82723222227801996</c:v>
                </c:pt>
                <c:pt idx="1">
                  <c:v>0.83950716463282105</c:v>
                </c:pt>
                <c:pt idx="2">
                  <c:v>0.84605722294142804</c:v>
                </c:pt>
                <c:pt idx="3">
                  <c:v>0.85122280829114105</c:v>
                </c:pt>
                <c:pt idx="4">
                  <c:v>0.85166107711192296</c:v>
                </c:pt>
                <c:pt idx="5">
                  <c:v>0.85208491819017596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7-4DB2-ACE0-590658F9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435648"/>
        <c:axId val="1958879088"/>
      </c:lineChart>
      <c:lineChart>
        <c:grouping val="standard"/>
        <c:varyColors val="0"/>
        <c:ser>
          <c:idx val="1"/>
          <c:order val="1"/>
          <c:tx>
            <c:v>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('Data Collection'!$E$8,'Data Collection'!$E$20,'Data Collection'!$E$32,'Data Collection'!$E$44,'Data Collection'!$E$56,'Data Collection'!$E$68)</c:f>
              <c:numCache>
                <c:formatCode>"$"#,##0.00_);[Red]\("$"#,##0.00\)</c:formatCode>
                <c:ptCount val="6"/>
                <c:pt idx="0">
                  <c:v>664347.25</c:v>
                </c:pt>
                <c:pt idx="1">
                  <c:v>656067.25</c:v>
                </c:pt>
                <c:pt idx="2">
                  <c:v>650547.25</c:v>
                </c:pt>
                <c:pt idx="3">
                  <c:v>645027.25</c:v>
                </c:pt>
                <c:pt idx="4">
                  <c:v>644475.25</c:v>
                </c:pt>
                <c:pt idx="5">
                  <c:v>643923.25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7-4DB2-ACE0-590658F9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61808"/>
        <c:axId val="1957398992"/>
      </c:lineChart>
      <c:catAx>
        <c:axId val="19564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Volumetric 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79088"/>
        <c:crosses val="autoZero"/>
        <c:auto val="1"/>
        <c:lblAlgn val="ctr"/>
        <c:lblOffset val="100"/>
        <c:noMultiLvlLbl val="0"/>
      </c:catAx>
      <c:valAx>
        <c:axId val="19588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35648"/>
        <c:crosses val="autoZero"/>
        <c:crossBetween val="between"/>
      </c:valAx>
      <c:valAx>
        <c:axId val="1957398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Reservoir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61808"/>
        <c:crosses val="max"/>
        <c:crossBetween val="between"/>
      </c:valAx>
      <c:catAx>
        <c:axId val="200276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957398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 System Efficiency and Reservoir Cost versus Pipe</a:t>
            </a:r>
            <a:r>
              <a:rPr lang="en-US" baseline="0"/>
              <a:t>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System Efficiency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('Data Collection'!$B$100,'Data Collection'!$B$112,'Data Collection'!$B$124)</c:f>
              <c:numCache>
                <c:formatCode>General</c:formatCode>
                <c:ptCount val="3"/>
                <c:pt idx="0">
                  <c:v>3</c:v>
                </c:pt>
                <c:pt idx="1">
                  <c:v>2.75</c:v>
                </c:pt>
                <c:pt idx="2">
                  <c:v>2.5</c:v>
                </c:pt>
              </c:numCache>
            </c:numRef>
          </c:cat>
          <c:val>
            <c:numRef>
              <c:f>('Data Collection'!$E$100,'Data Collection'!$E$112,'Data Collection'!$E$124)</c:f>
              <c:numCache>
                <c:formatCode>General</c:formatCode>
                <c:ptCount val="3"/>
                <c:pt idx="0">
                  <c:v>0.83481267725300701</c:v>
                </c:pt>
                <c:pt idx="1">
                  <c:v>0.84728207369102704</c:v>
                </c:pt>
                <c:pt idx="2">
                  <c:v>0.83980609429459896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3-4BB2-AA19-ED581718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435648"/>
        <c:axId val="1958879088"/>
      </c:lineChart>
      <c:lineChart>
        <c:grouping val="standard"/>
        <c:varyColors val="0"/>
        <c:ser>
          <c:idx val="1"/>
          <c:order val="1"/>
          <c:tx>
            <c:v>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('Data Collection'!$B$100,'Data Collection'!$B$112,'Data Collection'!$B$124)</c:f>
              <c:numCache>
                <c:formatCode>General</c:formatCode>
                <c:ptCount val="3"/>
                <c:pt idx="0">
                  <c:v>3</c:v>
                </c:pt>
                <c:pt idx="1">
                  <c:v>2.75</c:v>
                </c:pt>
                <c:pt idx="2">
                  <c:v>2.5</c:v>
                </c:pt>
              </c:numCache>
            </c:numRef>
          </c:cat>
          <c:val>
            <c:numRef>
              <c:f>('Data Collection'!$E$104,'Data Collection'!$E$116,'Data Collection'!$E$128)</c:f>
              <c:numCache>
                <c:formatCode>"$"#,##0.00_);[Red]\("$"#,##0.00\)</c:formatCode>
                <c:ptCount val="3"/>
                <c:pt idx="0">
                  <c:v>641003.75</c:v>
                </c:pt>
                <c:pt idx="1">
                  <c:v>596386.5</c:v>
                </c:pt>
                <c:pt idx="2">
                  <c:v>612641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3-4BB2-AA19-ED581718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61808"/>
        <c:axId val="1957398992"/>
      </c:lineChart>
      <c:catAx>
        <c:axId val="19564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Pipe 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79088"/>
        <c:crosses val="autoZero"/>
        <c:auto val="1"/>
        <c:lblAlgn val="ctr"/>
        <c:lblOffset val="100"/>
        <c:noMultiLvlLbl val="0"/>
      </c:catAx>
      <c:valAx>
        <c:axId val="19588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35648"/>
        <c:crosses val="autoZero"/>
        <c:crossBetween val="between"/>
      </c:valAx>
      <c:valAx>
        <c:axId val="1957398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Reservoir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61808"/>
        <c:crosses val="max"/>
        <c:crossBetween val="between"/>
      </c:valAx>
      <c:catAx>
        <c:axId val="200276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39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2</xdr:row>
      <xdr:rowOff>4761</xdr:rowOff>
    </xdr:from>
    <xdr:to>
      <xdr:col>22</xdr:col>
      <xdr:colOff>142874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5C18E-0033-4833-A9DC-E20E3F43D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22</xdr:col>
      <xdr:colOff>142875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CBCC0-370C-45D8-A30C-9A2B052E5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4E8C-77A0-4BA7-8A13-2A04A63D5063}">
  <dimension ref="A1:E36"/>
  <sheetViews>
    <sheetView topLeftCell="A4" workbookViewId="0">
      <selection activeCell="A35" sqref="A35"/>
    </sheetView>
  </sheetViews>
  <sheetFormatPr defaultRowHeight="15" x14ac:dyDescent="0.25"/>
  <cols>
    <col min="1" max="1" width="16.28515625" bestFit="1" customWidth="1"/>
    <col min="2" max="2" width="19" bestFit="1" customWidth="1"/>
    <col min="3" max="3" width="23.28515625" bestFit="1" customWidth="1"/>
    <col min="4" max="4" width="22.5703125" bestFit="1" customWidth="1"/>
    <col min="5" max="5" width="22.42578125" bestFit="1" customWidth="1"/>
  </cols>
  <sheetData>
    <row r="1" spans="1:5" x14ac:dyDescent="0.25">
      <c r="A1" t="s">
        <v>13</v>
      </c>
    </row>
    <row r="2" spans="1:5" x14ac:dyDescent="0.25">
      <c r="A2" t="s">
        <v>0</v>
      </c>
      <c r="B2" t="s">
        <v>1</v>
      </c>
      <c r="C2">
        <f>600*600</f>
        <v>360000</v>
      </c>
    </row>
    <row r="3" spans="1:5" x14ac:dyDescent="0.25">
      <c r="A3" t="s">
        <v>2</v>
      </c>
      <c r="B3" t="s">
        <v>3</v>
      </c>
      <c r="C3" t="s">
        <v>5</v>
      </c>
      <c r="D3" t="s">
        <v>4</v>
      </c>
    </row>
    <row r="4" spans="1:5" x14ac:dyDescent="0.25">
      <c r="A4" t="s">
        <v>6</v>
      </c>
      <c r="B4" s="1">
        <v>40000</v>
      </c>
    </row>
    <row r="5" spans="1:5" x14ac:dyDescent="0.25">
      <c r="A5" t="s">
        <v>7</v>
      </c>
      <c r="B5" t="s">
        <v>21</v>
      </c>
    </row>
    <row r="6" spans="1:5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</row>
    <row r="8" spans="1:5" x14ac:dyDescent="0.25">
      <c r="A8" t="s">
        <v>14</v>
      </c>
    </row>
    <row r="9" spans="1:5" x14ac:dyDescent="0.25">
      <c r="A9" t="s">
        <v>0</v>
      </c>
      <c r="B9" t="s">
        <v>15</v>
      </c>
      <c r="C9" t="s">
        <v>16</v>
      </c>
    </row>
    <row r="10" spans="1:5" x14ac:dyDescent="0.25">
      <c r="A10" t="s">
        <v>2</v>
      </c>
      <c r="B10" t="s">
        <v>17</v>
      </c>
      <c r="C10" t="s">
        <v>18</v>
      </c>
      <c r="D10" t="s">
        <v>29</v>
      </c>
      <c r="E10" t="s">
        <v>30</v>
      </c>
    </row>
    <row r="11" spans="1:5" x14ac:dyDescent="0.25">
      <c r="A11" t="s">
        <v>6</v>
      </c>
      <c r="B11" s="1">
        <v>100000</v>
      </c>
    </row>
    <row r="12" spans="1:5" x14ac:dyDescent="0.25">
      <c r="A12" t="s">
        <v>7</v>
      </c>
      <c r="B12" t="s">
        <v>19</v>
      </c>
      <c r="C12" t="s">
        <v>20</v>
      </c>
    </row>
    <row r="13" spans="1:5" x14ac:dyDescent="0.25">
      <c r="A13" t="s">
        <v>8</v>
      </c>
      <c r="B13" t="s">
        <v>22</v>
      </c>
      <c r="C13" s="1">
        <v>8000</v>
      </c>
      <c r="D13" t="s">
        <v>23</v>
      </c>
    </row>
    <row r="15" spans="1:5" x14ac:dyDescent="0.25">
      <c r="A15" t="s">
        <v>24</v>
      </c>
    </row>
    <row r="16" spans="1:5" x14ac:dyDescent="0.25">
      <c r="A16" t="s">
        <v>0</v>
      </c>
      <c r="B16" t="s">
        <v>25</v>
      </c>
    </row>
    <row r="17" spans="1:5" x14ac:dyDescent="0.25">
      <c r="A17" t="s">
        <v>2</v>
      </c>
      <c r="B17" t="s">
        <v>26</v>
      </c>
      <c r="C17" t="s">
        <v>27</v>
      </c>
      <c r="D17" t="s">
        <v>28</v>
      </c>
      <c r="E17" t="s">
        <v>31</v>
      </c>
    </row>
    <row r="18" spans="1:5" x14ac:dyDescent="0.25">
      <c r="A18" t="s">
        <v>6</v>
      </c>
      <c r="B18" s="1">
        <v>150000</v>
      </c>
    </row>
    <row r="19" spans="1:5" x14ac:dyDescent="0.25">
      <c r="A19" t="s">
        <v>7</v>
      </c>
      <c r="B19" t="s">
        <v>32</v>
      </c>
      <c r="C19" t="s">
        <v>33</v>
      </c>
      <c r="D19" t="s">
        <v>34</v>
      </c>
    </row>
    <row r="20" spans="1:5" x14ac:dyDescent="0.25">
      <c r="A20" t="s">
        <v>8</v>
      </c>
      <c r="B20" t="s">
        <v>35</v>
      </c>
      <c r="C20" t="s">
        <v>36</v>
      </c>
    </row>
    <row r="23" spans="1:5" x14ac:dyDescent="0.25">
      <c r="A23" t="s">
        <v>37</v>
      </c>
      <c r="B23" s="1">
        <v>100000</v>
      </c>
    </row>
    <row r="25" spans="1:5" x14ac:dyDescent="0.25">
      <c r="A25" t="s">
        <v>38</v>
      </c>
    </row>
    <row r="26" spans="1:5" x14ac:dyDescent="0.25">
      <c r="A26" t="s">
        <v>39</v>
      </c>
      <c r="B26" s="1" t="s">
        <v>46</v>
      </c>
    </row>
    <row r="27" spans="1:5" x14ac:dyDescent="0.25">
      <c r="A27" t="s">
        <v>40</v>
      </c>
      <c r="B27" s="1" t="s">
        <v>47</v>
      </c>
    </row>
    <row r="28" spans="1:5" x14ac:dyDescent="0.25">
      <c r="A28" t="s">
        <v>41</v>
      </c>
      <c r="B28" t="s">
        <v>48</v>
      </c>
    </row>
    <row r="29" spans="1:5" x14ac:dyDescent="0.25">
      <c r="A29" t="s">
        <v>42</v>
      </c>
      <c r="B29" t="s">
        <v>49</v>
      </c>
    </row>
    <row r="30" spans="1:5" x14ac:dyDescent="0.25">
      <c r="A30" t="s">
        <v>43</v>
      </c>
      <c r="B30" t="s">
        <v>50</v>
      </c>
    </row>
    <row r="31" spans="1:5" x14ac:dyDescent="0.25">
      <c r="A31" t="s">
        <v>44</v>
      </c>
      <c r="B31" t="s">
        <v>51</v>
      </c>
    </row>
    <row r="32" spans="1:5" x14ac:dyDescent="0.25">
      <c r="A32" t="s">
        <v>45</v>
      </c>
      <c r="B32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798B-7226-4F2E-AA82-DE9A2C890910}">
  <dimension ref="A1:W51"/>
  <sheetViews>
    <sheetView workbookViewId="0">
      <selection activeCell="E5" sqref="E5"/>
    </sheetView>
  </sheetViews>
  <sheetFormatPr defaultRowHeight="15" x14ac:dyDescent="0.25"/>
  <cols>
    <col min="1" max="1" width="16.42578125" bestFit="1" customWidth="1"/>
    <col min="4" max="4" width="13.5703125" bestFit="1" customWidth="1"/>
    <col min="5" max="5" width="20.85546875" bestFit="1" customWidth="1"/>
    <col min="6" max="6" width="11.28515625" customWidth="1"/>
    <col min="7" max="7" width="11.5703125" bestFit="1" customWidth="1"/>
    <col min="8" max="8" width="15.42578125" bestFit="1" customWidth="1"/>
    <col min="9" max="9" width="12.140625" bestFit="1" customWidth="1"/>
    <col min="10" max="10" width="2" bestFit="1" customWidth="1"/>
    <col min="11" max="11" width="14.42578125" bestFit="1" customWidth="1"/>
    <col min="12" max="12" width="11" bestFit="1" customWidth="1"/>
    <col min="14" max="14" width="15.7109375" bestFit="1" customWidth="1"/>
    <col min="15" max="15" width="11.140625" bestFit="1" customWidth="1"/>
  </cols>
  <sheetData>
    <row r="1" spans="1:23" x14ac:dyDescent="0.25">
      <c r="A1" t="s">
        <v>13</v>
      </c>
      <c r="G1" t="s">
        <v>67</v>
      </c>
      <c r="N1" s="3"/>
      <c r="O1" s="6" t="s">
        <v>87</v>
      </c>
      <c r="P1" s="6" t="s">
        <v>88</v>
      </c>
      <c r="Q1" s="6" t="s">
        <v>89</v>
      </c>
      <c r="R1" s="6" t="s">
        <v>90</v>
      </c>
    </row>
    <row r="2" spans="1:23" x14ac:dyDescent="0.25">
      <c r="A2" t="s">
        <v>56</v>
      </c>
      <c r="B2">
        <v>0.92</v>
      </c>
      <c r="D2" t="s">
        <v>81</v>
      </c>
      <c r="E2" s="2">
        <v>1180529116.1979899</v>
      </c>
      <c r="G2" t="s">
        <v>68</v>
      </c>
      <c r="H2" t="s">
        <v>105</v>
      </c>
      <c r="I2" t="s">
        <v>69</v>
      </c>
      <c r="N2" s="5" t="s">
        <v>68</v>
      </c>
      <c r="O2" s="4"/>
      <c r="P2" s="4">
        <v>35880</v>
      </c>
      <c r="Q2" s="4">
        <v>1</v>
      </c>
      <c r="R2" s="4">
        <f>P2*Q2</f>
        <v>35880</v>
      </c>
      <c r="U2" s="3">
        <v>3.5579765205151402E-2</v>
      </c>
      <c r="W2" s="3">
        <v>0.84521553145797701</v>
      </c>
    </row>
    <row r="3" spans="1:23" x14ac:dyDescent="0.25">
      <c r="A3" t="s">
        <v>57</v>
      </c>
      <c r="B3">
        <v>65</v>
      </c>
      <c r="D3" t="s">
        <v>82</v>
      </c>
      <c r="E3" s="3">
        <v>145.06204759474301</v>
      </c>
      <c r="G3" t="s">
        <v>70</v>
      </c>
      <c r="H3" t="s">
        <v>110</v>
      </c>
      <c r="I3" t="s">
        <v>71</v>
      </c>
      <c r="J3" t="s">
        <v>76</v>
      </c>
      <c r="K3" t="s">
        <v>77</v>
      </c>
      <c r="L3" t="s">
        <v>78</v>
      </c>
      <c r="N3" s="5" t="s">
        <v>70</v>
      </c>
      <c r="O3" s="4"/>
      <c r="P3" s="4">
        <v>1011</v>
      </c>
      <c r="Q3" s="4">
        <v>68</v>
      </c>
      <c r="R3" s="4">
        <f t="shared" ref="R3:R12" si="0">P3*Q3</f>
        <v>68748</v>
      </c>
      <c r="U3">
        <v>782663.25</v>
      </c>
      <c r="W3" s="7">
        <v>680051.25</v>
      </c>
    </row>
    <row r="4" spans="1:23" x14ac:dyDescent="0.25">
      <c r="A4" t="s">
        <v>58</v>
      </c>
      <c r="B4">
        <v>3</v>
      </c>
      <c r="D4" t="s">
        <v>83</v>
      </c>
      <c r="E4" s="3">
        <v>0.82723222227801996</v>
      </c>
      <c r="G4" t="s">
        <v>72</v>
      </c>
      <c r="H4" t="s">
        <v>112</v>
      </c>
      <c r="I4" t="s">
        <v>113</v>
      </c>
      <c r="N4" s="5" t="s">
        <v>91</v>
      </c>
      <c r="O4" s="4"/>
      <c r="P4" s="4">
        <v>892</v>
      </c>
      <c r="Q4" s="4">
        <v>2</v>
      </c>
      <c r="R4" s="4">
        <f t="shared" si="0"/>
        <v>1784</v>
      </c>
    </row>
    <row r="5" spans="1:23" x14ac:dyDescent="0.25">
      <c r="A5" t="s">
        <v>59</v>
      </c>
      <c r="B5">
        <f>SQRT(4500)</f>
        <v>67.082039324993687</v>
      </c>
      <c r="D5" t="s">
        <v>84</v>
      </c>
      <c r="E5" s="3">
        <v>58620.024932305299</v>
      </c>
      <c r="G5" t="s">
        <v>74</v>
      </c>
      <c r="H5" t="s">
        <v>75</v>
      </c>
      <c r="I5" t="s">
        <v>45</v>
      </c>
      <c r="N5" s="5" t="s">
        <v>92</v>
      </c>
      <c r="O5" s="4"/>
      <c r="P5" s="4"/>
      <c r="Q5" s="4"/>
      <c r="R5" s="4">
        <f t="shared" si="0"/>
        <v>0</v>
      </c>
    </row>
    <row r="6" spans="1:23" x14ac:dyDescent="0.25">
      <c r="A6" t="s">
        <v>60</v>
      </c>
      <c r="B6">
        <v>2E-3</v>
      </c>
      <c r="D6" t="s">
        <v>85</v>
      </c>
      <c r="E6" s="3">
        <v>5.0449962230683703</v>
      </c>
      <c r="G6" t="s">
        <v>37</v>
      </c>
      <c r="H6" s="1">
        <v>100000</v>
      </c>
      <c r="N6" s="5" t="s">
        <v>93</v>
      </c>
      <c r="O6" s="4"/>
      <c r="P6" s="4"/>
      <c r="Q6" s="4"/>
      <c r="R6" s="4">
        <f t="shared" si="0"/>
        <v>0</v>
      </c>
    </row>
    <row r="7" spans="1:23" x14ac:dyDescent="0.25">
      <c r="A7" t="s">
        <v>61</v>
      </c>
      <c r="B7">
        <v>20</v>
      </c>
      <c r="D7" t="s">
        <v>86</v>
      </c>
      <c r="E7" s="3">
        <v>10.9308251499814</v>
      </c>
      <c r="G7" t="s">
        <v>95</v>
      </c>
      <c r="H7" t="s">
        <v>108</v>
      </c>
      <c r="I7" s="3" t="s">
        <v>69</v>
      </c>
      <c r="N7" s="5" t="s">
        <v>94</v>
      </c>
      <c r="O7" s="4"/>
      <c r="P7" s="4"/>
      <c r="Q7" s="4"/>
      <c r="R7" s="4">
        <f t="shared" si="0"/>
        <v>0</v>
      </c>
    </row>
    <row r="8" spans="1:23" x14ac:dyDescent="0.25">
      <c r="A8" t="s">
        <v>62</v>
      </c>
      <c r="B8">
        <v>30</v>
      </c>
      <c r="N8" s="5" t="s">
        <v>95</v>
      </c>
      <c r="O8" s="4"/>
      <c r="P8" s="4">
        <v>29820</v>
      </c>
      <c r="Q8" s="4">
        <v>1</v>
      </c>
      <c r="R8" s="4">
        <f t="shared" si="0"/>
        <v>29820</v>
      </c>
    </row>
    <row r="9" spans="1:23" x14ac:dyDescent="0.25">
      <c r="A9" t="s">
        <v>63</v>
      </c>
      <c r="B9">
        <v>0.15</v>
      </c>
      <c r="N9" s="5" t="s">
        <v>37</v>
      </c>
      <c r="O9" s="4"/>
      <c r="P9" s="4">
        <v>100000</v>
      </c>
      <c r="Q9" s="4">
        <v>1</v>
      </c>
      <c r="R9" s="4">
        <f t="shared" si="0"/>
        <v>100000</v>
      </c>
    </row>
    <row r="10" spans="1:23" x14ac:dyDescent="0.25">
      <c r="A10" t="s">
        <v>64</v>
      </c>
      <c r="B10">
        <v>0.15</v>
      </c>
      <c r="N10" s="5" t="s">
        <v>96</v>
      </c>
      <c r="O10" s="4"/>
      <c r="P10" s="4">
        <v>40000</v>
      </c>
      <c r="Q10" s="4">
        <v>1</v>
      </c>
      <c r="R10" s="4">
        <f t="shared" si="0"/>
        <v>40000</v>
      </c>
    </row>
    <row r="11" spans="1:23" x14ac:dyDescent="0.25">
      <c r="A11" t="s">
        <v>65</v>
      </c>
      <c r="B11">
        <v>0.94</v>
      </c>
      <c r="N11" s="5" t="s">
        <v>97</v>
      </c>
      <c r="O11" s="4"/>
      <c r="P11" s="4">
        <v>0.25</v>
      </c>
      <c r="Q11" s="4">
        <v>58621</v>
      </c>
      <c r="R11" s="4">
        <f t="shared" si="0"/>
        <v>14655.25</v>
      </c>
    </row>
    <row r="12" spans="1:23" x14ac:dyDescent="0.25">
      <c r="A12" t="s">
        <v>66</v>
      </c>
      <c r="B12">
        <v>30</v>
      </c>
      <c r="N12" s="5" t="s">
        <v>98</v>
      </c>
      <c r="O12" s="4"/>
      <c r="P12" s="4">
        <v>340</v>
      </c>
      <c r="Q12" s="4">
        <v>969</v>
      </c>
      <c r="R12" s="4">
        <f t="shared" si="0"/>
        <v>329460</v>
      </c>
    </row>
    <row r="13" spans="1:23" s="3" customFormat="1" x14ac:dyDescent="0.25">
      <c r="N13" s="5" t="s">
        <v>99</v>
      </c>
      <c r="O13" s="4"/>
      <c r="P13" s="4">
        <v>500</v>
      </c>
      <c r="Q13" s="4">
        <v>68</v>
      </c>
      <c r="R13" s="4">
        <f>P13*Q13</f>
        <v>34000</v>
      </c>
    </row>
    <row r="14" spans="1:23" s="3" customFormat="1" x14ac:dyDescent="0.25">
      <c r="N14" s="5" t="s">
        <v>100</v>
      </c>
      <c r="O14" s="4"/>
      <c r="P14" s="4">
        <v>0</v>
      </c>
      <c r="Q14" s="4">
        <v>0</v>
      </c>
      <c r="R14" s="4">
        <f>P14*Q14</f>
        <v>0</v>
      </c>
    </row>
    <row r="15" spans="1:23" s="3" customFormat="1" x14ac:dyDescent="0.25">
      <c r="N15" s="5" t="s">
        <v>101</v>
      </c>
      <c r="O15" s="4"/>
      <c r="P15" s="4">
        <v>10000</v>
      </c>
      <c r="Q15" s="4">
        <v>1</v>
      </c>
      <c r="R15" s="4">
        <f>P15*Q15</f>
        <v>10000</v>
      </c>
    </row>
    <row r="16" spans="1:23" s="3" customFormat="1" x14ac:dyDescent="0.25">
      <c r="N16" s="15" t="s">
        <v>102</v>
      </c>
      <c r="O16" s="15"/>
      <c r="P16" s="15"/>
      <c r="Q16" s="15"/>
      <c r="R16" s="4">
        <f>SUM(R2:R15)</f>
        <v>664347.25</v>
      </c>
    </row>
    <row r="18" spans="1:23" x14ac:dyDescent="0.25">
      <c r="A18" t="s">
        <v>73</v>
      </c>
      <c r="G18" t="s">
        <v>67</v>
      </c>
      <c r="N18" s="3"/>
      <c r="O18" s="6" t="s">
        <v>87</v>
      </c>
      <c r="P18" s="6" t="s">
        <v>88</v>
      </c>
      <c r="Q18" s="6" t="s">
        <v>89</v>
      </c>
      <c r="R18" s="6" t="s">
        <v>90</v>
      </c>
    </row>
    <row r="19" spans="1:23" x14ac:dyDescent="0.25">
      <c r="A19" t="s">
        <v>56</v>
      </c>
      <c r="B19">
        <v>0.92</v>
      </c>
      <c r="D19" t="s">
        <v>81</v>
      </c>
      <c r="E19" s="3">
        <v>427905198.36036003</v>
      </c>
      <c r="G19" t="s">
        <v>68</v>
      </c>
      <c r="H19" t="s">
        <v>106</v>
      </c>
      <c r="I19" t="s">
        <v>69</v>
      </c>
      <c r="N19" s="5" t="s">
        <v>68</v>
      </c>
      <c r="O19" s="4"/>
      <c r="P19" s="4">
        <v>69940</v>
      </c>
      <c r="Q19" s="4">
        <v>1</v>
      </c>
      <c r="R19" s="4">
        <f>P19*Q19</f>
        <v>69940</v>
      </c>
      <c r="U19" s="3">
        <v>0.11050223687333</v>
      </c>
      <c r="W19" s="3">
        <v>0.86038063993990899</v>
      </c>
    </row>
    <row r="20" spans="1:23" x14ac:dyDescent="0.25">
      <c r="A20" t="s">
        <v>57</v>
      </c>
      <c r="B20">
        <v>65</v>
      </c>
      <c r="D20" t="s">
        <v>82</v>
      </c>
      <c r="E20" s="3">
        <v>139.47315226476999</v>
      </c>
      <c r="G20" t="s">
        <v>70</v>
      </c>
      <c r="H20" s="3" t="s">
        <v>110</v>
      </c>
      <c r="I20" t="s">
        <v>71</v>
      </c>
      <c r="J20" t="s">
        <v>76</v>
      </c>
      <c r="K20" t="s">
        <v>77</v>
      </c>
      <c r="L20" t="s">
        <v>78</v>
      </c>
      <c r="N20" s="5" t="s">
        <v>70</v>
      </c>
      <c r="O20" s="4"/>
      <c r="P20" s="4">
        <v>1011</v>
      </c>
      <c r="Q20" s="4">
        <v>188</v>
      </c>
      <c r="R20" s="4">
        <f t="shared" ref="R20:R32" si="1">P20*Q20</f>
        <v>190068</v>
      </c>
      <c r="U20">
        <v>709286.5</v>
      </c>
      <c r="W20">
        <v>851034.5</v>
      </c>
    </row>
    <row r="21" spans="1:23" x14ac:dyDescent="0.25">
      <c r="A21" t="s">
        <v>58</v>
      </c>
      <c r="B21">
        <v>3</v>
      </c>
      <c r="D21" t="s">
        <v>83</v>
      </c>
      <c r="E21" s="3">
        <v>0.86038063993990899</v>
      </c>
      <c r="G21" t="s">
        <v>72</v>
      </c>
      <c r="H21" t="s">
        <v>79</v>
      </c>
      <c r="N21" s="5" t="s">
        <v>91</v>
      </c>
      <c r="O21" s="4"/>
      <c r="P21" s="4">
        <v>892</v>
      </c>
      <c r="Q21" s="4">
        <v>2</v>
      </c>
      <c r="R21" s="4">
        <f t="shared" si="1"/>
        <v>1784</v>
      </c>
    </row>
    <row r="22" spans="1:23" x14ac:dyDescent="0.25">
      <c r="A22" t="s">
        <v>59</v>
      </c>
      <c r="B22">
        <f>187.735</f>
        <v>187.73500000000001</v>
      </c>
      <c r="D22" t="s">
        <v>84</v>
      </c>
      <c r="E22" s="3">
        <v>21316.6900032675</v>
      </c>
      <c r="G22" t="s">
        <v>74</v>
      </c>
      <c r="H22" t="s">
        <v>75</v>
      </c>
      <c r="I22" t="s">
        <v>45</v>
      </c>
      <c r="N22" s="5" t="s">
        <v>92</v>
      </c>
      <c r="O22" s="4"/>
      <c r="P22" s="4"/>
      <c r="Q22" s="4"/>
      <c r="R22" s="4">
        <f t="shared" si="1"/>
        <v>0</v>
      </c>
    </row>
    <row r="23" spans="1:23" x14ac:dyDescent="0.25">
      <c r="A23" t="s">
        <v>60</v>
      </c>
      <c r="B23">
        <v>2E-3</v>
      </c>
      <c r="D23" t="s">
        <v>85</v>
      </c>
      <c r="E23" s="3">
        <v>1.82865469384769</v>
      </c>
      <c r="G23" t="s">
        <v>37</v>
      </c>
      <c r="H23" s="1">
        <v>100000</v>
      </c>
      <c r="N23" s="5" t="s">
        <v>93</v>
      </c>
      <c r="O23" s="4"/>
      <c r="P23" s="4"/>
      <c r="Q23" s="4"/>
      <c r="R23" s="4">
        <f t="shared" si="1"/>
        <v>0</v>
      </c>
    </row>
    <row r="24" spans="1:23" x14ac:dyDescent="0.25">
      <c r="A24" t="s">
        <v>61</v>
      </c>
      <c r="B24">
        <v>20</v>
      </c>
      <c r="D24" t="s">
        <v>86</v>
      </c>
      <c r="E24" s="3">
        <v>3.9620851700033399</v>
      </c>
      <c r="G24" s="3" t="s">
        <v>95</v>
      </c>
      <c r="H24" s="3" t="s">
        <v>104</v>
      </c>
      <c r="I24" s="3" t="s">
        <v>69</v>
      </c>
      <c r="N24" s="5" t="s">
        <v>94</v>
      </c>
      <c r="O24" s="4"/>
      <c r="P24" s="4"/>
      <c r="Q24" s="4"/>
      <c r="R24" s="4">
        <f t="shared" si="1"/>
        <v>0</v>
      </c>
    </row>
    <row r="25" spans="1:23" x14ac:dyDescent="0.25">
      <c r="A25" t="s">
        <v>62</v>
      </c>
      <c r="B25">
        <v>100</v>
      </c>
      <c r="N25" s="5" t="s">
        <v>95</v>
      </c>
      <c r="O25" s="4"/>
      <c r="P25" s="4">
        <v>58080</v>
      </c>
      <c r="Q25" s="4">
        <v>1</v>
      </c>
      <c r="R25" s="4">
        <f t="shared" si="1"/>
        <v>58080</v>
      </c>
    </row>
    <row r="26" spans="1:23" x14ac:dyDescent="0.25">
      <c r="A26" t="s">
        <v>63</v>
      </c>
      <c r="B26">
        <v>0.22</v>
      </c>
      <c r="N26" s="5" t="s">
        <v>37</v>
      </c>
      <c r="O26" s="4"/>
      <c r="P26" s="4">
        <v>100000</v>
      </c>
      <c r="Q26" s="4">
        <v>1</v>
      </c>
      <c r="R26" s="4">
        <f t="shared" si="1"/>
        <v>100000</v>
      </c>
    </row>
    <row r="27" spans="1:23" x14ac:dyDescent="0.25">
      <c r="A27" t="s">
        <v>64</v>
      </c>
      <c r="B27">
        <v>0.22</v>
      </c>
      <c r="N27" s="5" t="s">
        <v>96</v>
      </c>
      <c r="O27" s="4"/>
      <c r="P27" s="4">
        <v>100000</v>
      </c>
      <c r="Q27" s="4">
        <v>1</v>
      </c>
      <c r="R27" s="4">
        <f t="shared" si="1"/>
        <v>100000</v>
      </c>
    </row>
    <row r="28" spans="1:23" x14ac:dyDescent="0.25">
      <c r="A28" t="s">
        <v>65</v>
      </c>
      <c r="B28">
        <v>0.94</v>
      </c>
      <c r="N28" s="5" t="s">
        <v>97</v>
      </c>
      <c r="O28" s="4"/>
      <c r="P28" s="4">
        <v>0.5</v>
      </c>
      <c r="Q28" s="4">
        <v>33341</v>
      </c>
      <c r="R28" s="4">
        <f t="shared" si="1"/>
        <v>16670.5</v>
      </c>
    </row>
    <row r="29" spans="1:23" x14ac:dyDescent="0.25">
      <c r="A29" t="s">
        <v>66</v>
      </c>
      <c r="B29">
        <v>30</v>
      </c>
      <c r="N29" s="5" t="s">
        <v>98</v>
      </c>
      <c r="O29" s="4"/>
      <c r="P29" s="4">
        <v>340</v>
      </c>
      <c r="Q29" s="4">
        <v>630</v>
      </c>
      <c r="R29" s="4">
        <f t="shared" si="1"/>
        <v>214200</v>
      </c>
    </row>
    <row r="30" spans="1:23" s="3" customFormat="1" x14ac:dyDescent="0.25">
      <c r="N30" s="5" t="s">
        <v>99</v>
      </c>
      <c r="O30" s="4"/>
      <c r="P30" s="4">
        <v>500</v>
      </c>
      <c r="Q30" s="4">
        <v>188</v>
      </c>
      <c r="R30" s="4">
        <f t="shared" si="1"/>
        <v>94000</v>
      </c>
    </row>
    <row r="31" spans="1:23" s="3" customFormat="1" x14ac:dyDescent="0.25">
      <c r="N31" s="5" t="s">
        <v>100</v>
      </c>
      <c r="O31" s="4"/>
      <c r="P31" s="4">
        <v>0</v>
      </c>
      <c r="Q31" s="4">
        <v>0</v>
      </c>
      <c r="R31" s="4">
        <f t="shared" si="1"/>
        <v>0</v>
      </c>
    </row>
    <row r="32" spans="1:23" s="3" customFormat="1" x14ac:dyDescent="0.25">
      <c r="N32" s="5" t="s">
        <v>101</v>
      </c>
      <c r="O32" s="4"/>
      <c r="P32" s="4">
        <v>8000</v>
      </c>
      <c r="Q32" s="4">
        <v>1</v>
      </c>
      <c r="R32" s="4">
        <f t="shared" si="1"/>
        <v>8000</v>
      </c>
    </row>
    <row r="33" spans="1:23" s="3" customFormat="1" x14ac:dyDescent="0.25">
      <c r="N33" s="15" t="s">
        <v>102</v>
      </c>
      <c r="O33" s="15"/>
      <c r="P33" s="15"/>
      <c r="Q33" s="15"/>
      <c r="R33" s="4">
        <f>SUM(R19:R32)</f>
        <v>852742.5</v>
      </c>
    </row>
    <row r="34" spans="1:23" s="3" customFormat="1" x14ac:dyDescent="0.25"/>
    <row r="36" spans="1:23" x14ac:dyDescent="0.25">
      <c r="A36" t="s">
        <v>103</v>
      </c>
      <c r="G36" t="s">
        <v>67</v>
      </c>
      <c r="N36" s="3"/>
      <c r="O36" s="6" t="s">
        <v>87</v>
      </c>
      <c r="P36" s="6" t="s">
        <v>88</v>
      </c>
      <c r="Q36" s="6" t="s">
        <v>89</v>
      </c>
      <c r="R36" s="6" t="s">
        <v>90</v>
      </c>
    </row>
    <row r="37" spans="1:23" x14ac:dyDescent="0.25">
      <c r="A37" t="s">
        <v>56</v>
      </c>
      <c r="B37">
        <v>0.92</v>
      </c>
      <c r="D37" t="s">
        <v>81</v>
      </c>
      <c r="E37" s="3">
        <v>628316173.91726804</v>
      </c>
      <c r="G37" t="s">
        <v>68</v>
      </c>
      <c r="H37" t="s">
        <v>107</v>
      </c>
      <c r="I37" t="s">
        <v>69</v>
      </c>
      <c r="N37" s="5" t="s">
        <v>68</v>
      </c>
      <c r="O37" s="4"/>
      <c r="P37" s="4">
        <v>47775</v>
      </c>
      <c r="Q37" s="4">
        <v>1</v>
      </c>
      <c r="R37" s="4">
        <f>P37*Q37</f>
        <v>47775</v>
      </c>
    </row>
    <row r="38" spans="1:23" x14ac:dyDescent="0.25">
      <c r="A38" t="s">
        <v>57</v>
      </c>
      <c r="B38">
        <v>65</v>
      </c>
      <c r="D38" t="s">
        <v>82</v>
      </c>
      <c r="E38" s="3">
        <v>140.366906441597</v>
      </c>
      <c r="G38" t="s">
        <v>70</v>
      </c>
      <c r="H38" t="s">
        <v>110</v>
      </c>
      <c r="I38" t="s">
        <v>71</v>
      </c>
      <c r="J38" t="s">
        <v>76</v>
      </c>
      <c r="K38" t="s">
        <v>77</v>
      </c>
      <c r="L38" t="s">
        <v>78</v>
      </c>
      <c r="N38" s="5" t="s">
        <v>70</v>
      </c>
      <c r="O38" s="4"/>
      <c r="P38" s="4">
        <v>1011</v>
      </c>
      <c r="Q38" s="4">
        <v>119</v>
      </c>
      <c r="R38" s="4">
        <f t="shared" ref="R38:R50" si="2">P38*Q38</f>
        <v>120309</v>
      </c>
      <c r="U38" s="3">
        <v>0.16677837537003601</v>
      </c>
      <c r="W38" s="3">
        <v>0.86386530556002195</v>
      </c>
    </row>
    <row r="39" spans="1:23" x14ac:dyDescent="0.25">
      <c r="A39" t="s">
        <v>58</v>
      </c>
      <c r="B39">
        <v>3</v>
      </c>
      <c r="D39" t="s">
        <v>83</v>
      </c>
      <c r="E39" s="3">
        <v>0.85490236297206201</v>
      </c>
      <c r="G39" t="s">
        <v>72</v>
      </c>
      <c r="H39" t="s">
        <v>80</v>
      </c>
      <c r="N39" s="5" t="s">
        <v>91</v>
      </c>
      <c r="O39" s="4"/>
      <c r="P39" s="4">
        <v>892</v>
      </c>
      <c r="Q39" s="4">
        <v>2</v>
      </c>
      <c r="R39" s="4">
        <f t="shared" si="2"/>
        <v>1784</v>
      </c>
      <c r="U39" s="7">
        <v>548698.39999999991</v>
      </c>
      <c r="W39">
        <v>633827.39999999991</v>
      </c>
    </row>
    <row r="40" spans="1:23" x14ac:dyDescent="0.25">
      <c r="A40" t="s">
        <v>59</v>
      </c>
      <c r="B40">
        <v>118.124</v>
      </c>
      <c r="D40" t="s">
        <v>84</v>
      </c>
      <c r="E40" s="3">
        <v>31261.984130836601</v>
      </c>
      <c r="G40" t="s">
        <v>74</v>
      </c>
      <c r="H40" t="s">
        <v>75</v>
      </c>
      <c r="I40" t="s">
        <v>45</v>
      </c>
      <c r="N40" s="5" t="s">
        <v>92</v>
      </c>
      <c r="O40" s="4"/>
      <c r="P40" s="4"/>
      <c r="Q40" s="4"/>
      <c r="R40" s="4">
        <f t="shared" si="2"/>
        <v>0</v>
      </c>
    </row>
    <row r="41" spans="1:23" x14ac:dyDescent="0.25">
      <c r="A41" t="s">
        <v>60</v>
      </c>
      <c r="B41">
        <v>2E-3</v>
      </c>
      <c r="D41" t="s">
        <v>85</v>
      </c>
      <c r="E41" s="3">
        <v>2.6851118543472898</v>
      </c>
      <c r="G41" t="s">
        <v>37</v>
      </c>
      <c r="H41" s="1">
        <v>100000</v>
      </c>
      <c r="N41" s="5" t="s">
        <v>93</v>
      </c>
      <c r="O41" s="4"/>
      <c r="P41" s="4"/>
      <c r="Q41" s="4"/>
      <c r="R41" s="4">
        <f t="shared" si="2"/>
        <v>0</v>
      </c>
    </row>
    <row r="42" spans="1:23" x14ac:dyDescent="0.25">
      <c r="A42" t="s">
        <v>61</v>
      </c>
      <c r="B42">
        <v>20</v>
      </c>
      <c r="D42" t="s">
        <v>86</v>
      </c>
      <c r="E42" s="3">
        <v>5.8177423510858102</v>
      </c>
      <c r="G42" s="3" t="s">
        <v>95</v>
      </c>
      <c r="H42" s="3" t="s">
        <v>111</v>
      </c>
      <c r="I42" s="3" t="s">
        <v>69</v>
      </c>
      <c r="N42" s="5" t="s">
        <v>94</v>
      </c>
      <c r="O42" s="4"/>
      <c r="P42" s="4"/>
      <c r="Q42" s="4"/>
      <c r="R42" s="4">
        <f t="shared" si="2"/>
        <v>0</v>
      </c>
    </row>
    <row r="43" spans="1:23" x14ac:dyDescent="0.25">
      <c r="A43" t="s">
        <v>62</v>
      </c>
      <c r="B43">
        <v>65</v>
      </c>
      <c r="N43" s="5" t="s">
        <v>95</v>
      </c>
      <c r="O43" s="4"/>
      <c r="P43" s="4">
        <v>43650</v>
      </c>
      <c r="Q43" s="4">
        <v>1</v>
      </c>
      <c r="R43" s="4">
        <f t="shared" si="2"/>
        <v>43650</v>
      </c>
    </row>
    <row r="44" spans="1:23" x14ac:dyDescent="0.25">
      <c r="A44" t="s">
        <v>63</v>
      </c>
      <c r="B44">
        <v>0.2</v>
      </c>
      <c r="N44" s="5" t="s">
        <v>37</v>
      </c>
      <c r="O44" s="4"/>
      <c r="P44" s="4">
        <v>100000</v>
      </c>
      <c r="Q44" s="4">
        <v>1</v>
      </c>
      <c r="R44" s="4">
        <f t="shared" si="2"/>
        <v>100000</v>
      </c>
    </row>
    <row r="45" spans="1:23" x14ac:dyDescent="0.25">
      <c r="A45" t="s">
        <v>64</v>
      </c>
      <c r="B45">
        <v>0.2</v>
      </c>
      <c r="N45" s="5" t="s">
        <v>96</v>
      </c>
      <c r="O45" s="4"/>
      <c r="P45" s="4">
        <v>150000</v>
      </c>
      <c r="Q45" s="4">
        <v>1</v>
      </c>
      <c r="R45" s="4">
        <f t="shared" si="2"/>
        <v>150000</v>
      </c>
    </row>
    <row r="46" spans="1:23" x14ac:dyDescent="0.25">
      <c r="A46" t="s">
        <v>65</v>
      </c>
      <c r="B46">
        <v>0.94</v>
      </c>
      <c r="N46" s="5" t="s">
        <v>97</v>
      </c>
      <c r="O46" s="4"/>
      <c r="P46" s="4">
        <v>0.3</v>
      </c>
      <c r="Q46" s="4">
        <v>37534</v>
      </c>
      <c r="R46" s="4">
        <f t="shared" si="2"/>
        <v>11260.199999999999</v>
      </c>
    </row>
    <row r="47" spans="1:23" x14ac:dyDescent="0.25">
      <c r="A47" t="s">
        <v>66</v>
      </c>
      <c r="B47">
        <v>30</v>
      </c>
      <c r="D47" t="s">
        <v>109</v>
      </c>
      <c r="E47">
        <f>0.2*E40</f>
        <v>6252.3968261673208</v>
      </c>
      <c r="N47" s="5" t="s">
        <v>98</v>
      </c>
      <c r="O47" s="4"/>
      <c r="P47" s="4">
        <v>180</v>
      </c>
      <c r="Q47" s="4">
        <v>627</v>
      </c>
      <c r="R47" s="4">
        <f t="shared" si="2"/>
        <v>112860</v>
      </c>
    </row>
    <row r="48" spans="1:23" x14ac:dyDescent="0.25">
      <c r="N48" s="5" t="s">
        <v>99</v>
      </c>
      <c r="O48" s="4"/>
      <c r="P48" s="4">
        <v>500</v>
      </c>
      <c r="Q48" s="4">
        <v>119</v>
      </c>
      <c r="R48" s="4">
        <f t="shared" si="2"/>
        <v>59500</v>
      </c>
    </row>
    <row r="49" spans="14:18" x14ac:dyDescent="0.25">
      <c r="N49" s="5" t="s">
        <v>100</v>
      </c>
      <c r="O49" s="4"/>
      <c r="P49" s="4">
        <v>250</v>
      </c>
      <c r="Q49" s="4">
        <v>1507</v>
      </c>
      <c r="R49" s="4">
        <f t="shared" si="2"/>
        <v>376750</v>
      </c>
    </row>
    <row r="50" spans="14:18" x14ac:dyDescent="0.25">
      <c r="N50" s="5" t="s">
        <v>101</v>
      </c>
      <c r="O50" s="4"/>
      <c r="P50" s="4">
        <v>1.6</v>
      </c>
      <c r="Q50" s="4">
        <v>7507</v>
      </c>
      <c r="R50" s="4">
        <f t="shared" si="2"/>
        <v>12011.2</v>
      </c>
    </row>
    <row r="51" spans="14:18" x14ac:dyDescent="0.25">
      <c r="N51" s="15" t="s">
        <v>102</v>
      </c>
      <c r="O51" s="15"/>
      <c r="P51" s="15"/>
      <c r="Q51" s="15"/>
      <c r="R51" s="4">
        <f>SUM(R37:R50)</f>
        <v>1035899.3999999999</v>
      </c>
    </row>
  </sheetData>
  <mergeCells count="3">
    <mergeCell ref="N16:Q16"/>
    <mergeCell ref="N33:Q33"/>
    <mergeCell ref="N51:Q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2384-E9E7-4B82-8172-A989261DEB27}">
  <dimension ref="A1:G444"/>
  <sheetViews>
    <sheetView tabSelected="1" topLeftCell="A104" workbookViewId="0">
      <selection activeCell="I31" sqref="I31"/>
    </sheetView>
  </sheetViews>
  <sheetFormatPr defaultRowHeight="15" x14ac:dyDescent="0.25"/>
  <cols>
    <col min="1" max="1" width="10.42578125" bestFit="1" customWidth="1"/>
    <col min="4" max="4" width="11.28515625" bestFit="1" customWidth="1"/>
    <col min="5" max="5" width="11.85546875" bestFit="1" customWidth="1"/>
    <col min="6" max="6" width="19.7109375" bestFit="1" customWidth="1"/>
    <col min="7" max="7" width="11.5703125" bestFit="1" customWidth="1"/>
  </cols>
  <sheetData>
    <row r="1" spans="1:7" x14ac:dyDescent="0.25">
      <c r="A1" t="s">
        <v>118</v>
      </c>
    </row>
    <row r="2" spans="1:7" x14ac:dyDescent="0.25">
      <c r="A2" t="s">
        <v>56</v>
      </c>
      <c r="B2">
        <v>0.92</v>
      </c>
      <c r="D2" t="s">
        <v>81</v>
      </c>
      <c r="E2">
        <v>1180529116.1979899</v>
      </c>
    </row>
    <row r="3" spans="1:7" x14ac:dyDescent="0.25">
      <c r="A3" t="s">
        <v>57</v>
      </c>
      <c r="B3">
        <v>65</v>
      </c>
      <c r="D3" t="s">
        <v>115</v>
      </c>
      <c r="E3">
        <v>145.06204759474301</v>
      </c>
    </row>
    <row r="4" spans="1:7" x14ac:dyDescent="0.25">
      <c r="A4" t="s">
        <v>58</v>
      </c>
      <c r="B4">
        <v>3</v>
      </c>
      <c r="D4" t="s">
        <v>117</v>
      </c>
      <c r="E4">
        <v>0.82723222227801996</v>
      </c>
    </row>
    <row r="5" spans="1:7" x14ac:dyDescent="0.25">
      <c r="A5" t="s">
        <v>60</v>
      </c>
      <c r="B5">
        <v>2E-3</v>
      </c>
      <c r="D5" t="s">
        <v>84</v>
      </c>
      <c r="E5">
        <v>58620.024932305299</v>
      </c>
    </row>
    <row r="6" spans="1:7" x14ac:dyDescent="0.25">
      <c r="A6" t="s">
        <v>61</v>
      </c>
      <c r="B6">
        <v>20</v>
      </c>
      <c r="D6" t="s">
        <v>85</v>
      </c>
      <c r="E6">
        <v>5.0449962230683703</v>
      </c>
    </row>
    <row r="7" spans="1:7" x14ac:dyDescent="0.25">
      <c r="A7" t="s">
        <v>65</v>
      </c>
      <c r="B7">
        <v>0.94</v>
      </c>
      <c r="D7" t="s">
        <v>86</v>
      </c>
      <c r="E7">
        <v>10.9308251499814</v>
      </c>
    </row>
    <row r="8" spans="1:7" x14ac:dyDescent="0.25">
      <c r="A8" t="s">
        <v>114</v>
      </c>
      <c r="B8">
        <v>30</v>
      </c>
      <c r="D8" t="s">
        <v>116</v>
      </c>
      <c r="E8" s="9">
        <v>664347.25</v>
      </c>
    </row>
    <row r="9" spans="1:7" s="3" customFormat="1" x14ac:dyDescent="0.25">
      <c r="E9" s="9"/>
      <c r="F9" s="3" t="s">
        <v>121</v>
      </c>
      <c r="G9" s="3">
        <f>(E16-E4)*100</f>
        <v>1.2274942354801088</v>
      </c>
    </row>
    <row r="10" spans="1:7" s="3" customFormat="1" x14ac:dyDescent="0.25">
      <c r="E10" s="9"/>
      <c r="F10" s="3" t="s">
        <v>122</v>
      </c>
      <c r="G10" s="9">
        <f>E20-E8</f>
        <v>-8280</v>
      </c>
    </row>
    <row r="11" spans="1:7" s="3" customFormat="1" x14ac:dyDescent="0.25">
      <c r="E11" s="9"/>
      <c r="F11" t="s">
        <v>123</v>
      </c>
      <c r="G11" s="10">
        <f>E18-E6</f>
        <v>1.5134988669205098</v>
      </c>
    </row>
    <row r="12" spans="1:7" x14ac:dyDescent="0.25">
      <c r="F12" t="s">
        <v>124</v>
      </c>
      <c r="G12">
        <f>E19-E7</f>
        <v>0</v>
      </c>
    </row>
    <row r="13" spans="1:7" x14ac:dyDescent="0.25">
      <c r="A13" t="s">
        <v>119</v>
      </c>
    </row>
    <row r="14" spans="1:7" x14ac:dyDescent="0.25">
      <c r="A14" s="3" t="s">
        <v>56</v>
      </c>
      <c r="B14" s="3">
        <v>0.92</v>
      </c>
      <c r="C14" s="3"/>
      <c r="D14" s="3" t="s">
        <v>81</v>
      </c>
      <c r="E14">
        <v>1180529116.1979899</v>
      </c>
    </row>
    <row r="15" spans="1:7" x14ac:dyDescent="0.25">
      <c r="A15" s="3" t="s">
        <v>57</v>
      </c>
      <c r="B15" s="3">
        <v>50</v>
      </c>
      <c r="C15" s="3"/>
      <c r="D15" s="3" t="s">
        <v>115</v>
      </c>
      <c r="E15">
        <v>142.941007599958</v>
      </c>
    </row>
    <row r="16" spans="1:7" x14ac:dyDescent="0.25">
      <c r="A16" s="3" t="s">
        <v>58</v>
      </c>
      <c r="B16" s="3">
        <v>3</v>
      </c>
      <c r="C16" s="3"/>
      <c r="D16" s="3" t="s">
        <v>117</v>
      </c>
      <c r="E16">
        <v>0.83950716463282105</v>
      </c>
    </row>
    <row r="17" spans="1:7" x14ac:dyDescent="0.25">
      <c r="A17" s="3" t="s">
        <v>60</v>
      </c>
      <c r="B17" s="3">
        <v>2E-3</v>
      </c>
      <c r="C17" s="3"/>
      <c r="D17" s="3" t="s">
        <v>84</v>
      </c>
      <c r="E17">
        <v>58620.024932305299</v>
      </c>
    </row>
    <row r="18" spans="1:7" x14ac:dyDescent="0.25">
      <c r="A18" s="3" t="s">
        <v>61</v>
      </c>
      <c r="B18" s="3">
        <v>20</v>
      </c>
      <c r="C18" s="3"/>
      <c r="D18" s="3" t="s">
        <v>85</v>
      </c>
      <c r="E18">
        <v>6.5584950899888801</v>
      </c>
    </row>
    <row r="19" spans="1:7" x14ac:dyDescent="0.25">
      <c r="A19" s="3" t="s">
        <v>65</v>
      </c>
      <c r="B19" s="3">
        <v>0.94</v>
      </c>
      <c r="C19" s="3"/>
      <c r="D19" s="3" t="s">
        <v>86</v>
      </c>
      <c r="E19">
        <v>10.9308251499814</v>
      </c>
    </row>
    <row r="20" spans="1:7" x14ac:dyDescent="0.25">
      <c r="A20" s="3" t="s">
        <v>114</v>
      </c>
      <c r="B20" s="3">
        <v>30</v>
      </c>
      <c r="C20" s="3"/>
      <c r="D20" s="3" t="s">
        <v>116</v>
      </c>
      <c r="E20" s="9">
        <v>656067.25</v>
      </c>
    </row>
    <row r="21" spans="1:7" s="3" customFormat="1" x14ac:dyDescent="0.25">
      <c r="E21" s="9"/>
      <c r="F21" s="3" t="s">
        <v>121</v>
      </c>
      <c r="G21" s="3">
        <f>(E28-E16)*100</f>
        <v>0.65500583086069986</v>
      </c>
    </row>
    <row r="22" spans="1:7" s="3" customFormat="1" x14ac:dyDescent="0.25">
      <c r="E22" s="9"/>
      <c r="F22" s="3" t="s">
        <v>122</v>
      </c>
      <c r="G22" s="9">
        <f>E32-E20</f>
        <v>-5520</v>
      </c>
    </row>
    <row r="23" spans="1:7" s="3" customFormat="1" x14ac:dyDescent="0.25">
      <c r="E23" s="9"/>
      <c r="F23" s="3" t="s">
        <v>123</v>
      </c>
      <c r="G23" s="10">
        <f>E30-E18</f>
        <v>1.6396237724972194</v>
      </c>
    </row>
    <row r="24" spans="1:7" x14ac:dyDescent="0.25">
      <c r="F24" s="3" t="s">
        <v>124</v>
      </c>
      <c r="G24" s="3">
        <f>E31-E19</f>
        <v>0</v>
      </c>
    </row>
    <row r="25" spans="1:7" x14ac:dyDescent="0.25">
      <c r="A25" s="3" t="s">
        <v>120</v>
      </c>
      <c r="B25" s="3"/>
      <c r="C25" s="3"/>
      <c r="D25" s="3"/>
    </row>
    <row r="26" spans="1:7" x14ac:dyDescent="0.25">
      <c r="A26" s="3" t="s">
        <v>56</v>
      </c>
      <c r="B26" s="3">
        <v>0.92</v>
      </c>
      <c r="C26" s="3"/>
      <c r="D26" s="3" t="s">
        <v>81</v>
      </c>
      <c r="E26">
        <v>1180529116.1979899</v>
      </c>
    </row>
    <row r="27" spans="1:7" x14ac:dyDescent="0.25">
      <c r="A27" s="3" t="s">
        <v>57</v>
      </c>
      <c r="B27" s="3">
        <v>40</v>
      </c>
      <c r="C27" s="3"/>
      <c r="D27" s="3" t="s">
        <v>115</v>
      </c>
      <c r="E27">
        <v>141.83437803746199</v>
      </c>
    </row>
    <row r="28" spans="1:7" x14ac:dyDescent="0.25">
      <c r="A28" s="3" t="s">
        <v>58</v>
      </c>
      <c r="B28" s="3">
        <v>3</v>
      </c>
      <c r="C28" s="3"/>
      <c r="D28" s="3" t="s">
        <v>117</v>
      </c>
      <c r="E28">
        <v>0.84605722294142804</v>
      </c>
    </row>
    <row r="29" spans="1:7" x14ac:dyDescent="0.25">
      <c r="A29" s="3" t="s">
        <v>60</v>
      </c>
      <c r="B29" s="3">
        <v>2E-3</v>
      </c>
      <c r="C29" s="3"/>
      <c r="D29" s="3" t="s">
        <v>84</v>
      </c>
      <c r="E29">
        <v>58620.024932305299</v>
      </c>
    </row>
    <row r="30" spans="1:7" x14ac:dyDescent="0.25">
      <c r="A30" s="3" t="s">
        <v>61</v>
      </c>
      <c r="B30" s="3">
        <v>20</v>
      </c>
      <c r="C30" s="3"/>
      <c r="D30" s="3" t="s">
        <v>85</v>
      </c>
      <c r="E30">
        <v>8.1981188624860994</v>
      </c>
    </row>
    <row r="31" spans="1:7" x14ac:dyDescent="0.25">
      <c r="A31" s="3" t="s">
        <v>65</v>
      </c>
      <c r="B31" s="3">
        <v>0.94</v>
      </c>
      <c r="C31" s="3"/>
      <c r="D31" s="3" t="s">
        <v>86</v>
      </c>
      <c r="E31">
        <v>10.9308251499814</v>
      </c>
    </row>
    <row r="32" spans="1:7" x14ac:dyDescent="0.25">
      <c r="A32" s="3" t="s">
        <v>114</v>
      </c>
      <c r="B32" s="3">
        <v>30</v>
      </c>
      <c r="C32" s="3"/>
      <c r="D32" s="3" t="s">
        <v>116</v>
      </c>
      <c r="E32" s="9">
        <v>650547.25</v>
      </c>
    </row>
    <row r="33" spans="1:7" x14ac:dyDescent="0.25">
      <c r="F33" s="3" t="s">
        <v>121</v>
      </c>
      <c r="G33" s="3">
        <f>(E40-E28)*100</f>
        <v>0.51655853497130089</v>
      </c>
    </row>
    <row r="34" spans="1:7" x14ac:dyDescent="0.25">
      <c r="F34" s="3" t="s">
        <v>122</v>
      </c>
      <c r="G34" s="9">
        <f>E44-E32</f>
        <v>-5520</v>
      </c>
    </row>
    <row r="35" spans="1:7" x14ac:dyDescent="0.25">
      <c r="F35" s="3" t="s">
        <v>123</v>
      </c>
      <c r="G35" s="10">
        <f>E42-E30</f>
        <v>2.7327062874953008</v>
      </c>
    </row>
    <row r="36" spans="1:7" x14ac:dyDescent="0.25">
      <c r="F36" s="3" t="s">
        <v>124</v>
      </c>
      <c r="G36" s="3">
        <f>E43-E31</f>
        <v>0</v>
      </c>
    </row>
    <row r="37" spans="1:7" x14ac:dyDescent="0.25">
      <c r="A37" t="s">
        <v>125</v>
      </c>
    </row>
    <row r="38" spans="1:7" x14ac:dyDescent="0.25">
      <c r="A38" s="3" t="s">
        <v>56</v>
      </c>
      <c r="B38" s="3">
        <v>0.92</v>
      </c>
      <c r="C38" s="3"/>
      <c r="D38" s="3" t="s">
        <v>81</v>
      </c>
      <c r="E38">
        <v>1180529116.1979899</v>
      </c>
    </row>
    <row r="39" spans="1:7" x14ac:dyDescent="0.25">
      <c r="A39" s="3" t="s">
        <v>57</v>
      </c>
      <c r="B39" s="3">
        <v>30</v>
      </c>
      <c r="C39" s="3"/>
      <c r="D39" s="3" t="s">
        <v>115</v>
      </c>
      <c r="E39">
        <v>140.97366615551999</v>
      </c>
    </row>
    <row r="40" spans="1:7" x14ac:dyDescent="0.25">
      <c r="A40" s="3" t="s">
        <v>58</v>
      </c>
      <c r="B40" s="3">
        <v>3</v>
      </c>
      <c r="C40" s="3"/>
      <c r="D40" s="3" t="s">
        <v>117</v>
      </c>
      <c r="E40">
        <v>0.85122280829114105</v>
      </c>
    </row>
    <row r="41" spans="1:7" x14ac:dyDescent="0.25">
      <c r="A41" s="3" t="s">
        <v>60</v>
      </c>
      <c r="B41" s="3">
        <v>2E-3</v>
      </c>
      <c r="C41" s="3"/>
      <c r="D41" s="3" t="s">
        <v>84</v>
      </c>
      <c r="E41">
        <v>58620.024932305299</v>
      </c>
    </row>
    <row r="42" spans="1:7" x14ac:dyDescent="0.25">
      <c r="A42" s="3" t="s">
        <v>61</v>
      </c>
      <c r="B42" s="3">
        <v>20</v>
      </c>
      <c r="C42" s="3"/>
      <c r="D42" s="3" t="s">
        <v>85</v>
      </c>
      <c r="E42">
        <v>10.9308251499814</v>
      </c>
    </row>
    <row r="43" spans="1:7" x14ac:dyDescent="0.25">
      <c r="A43" s="3" t="s">
        <v>65</v>
      </c>
      <c r="B43" s="3">
        <v>0.94</v>
      </c>
      <c r="C43" s="3"/>
      <c r="D43" s="3" t="s">
        <v>86</v>
      </c>
      <c r="E43">
        <v>10.9308251499814</v>
      </c>
    </row>
    <row r="44" spans="1:7" x14ac:dyDescent="0.25">
      <c r="A44" s="3" t="s">
        <v>114</v>
      </c>
      <c r="B44" s="3">
        <v>30</v>
      </c>
      <c r="C44" s="3"/>
      <c r="D44" s="3" t="s">
        <v>116</v>
      </c>
      <c r="E44" s="9">
        <v>645027.25</v>
      </c>
    </row>
    <row r="45" spans="1:7" x14ac:dyDescent="0.25">
      <c r="A45" s="3"/>
      <c r="B45" s="3"/>
      <c r="C45" s="3"/>
      <c r="D45" s="3"/>
      <c r="E45" s="3"/>
      <c r="F45" s="3" t="s">
        <v>121</v>
      </c>
      <c r="G45" s="3">
        <f>(E52-E40)*100</f>
        <v>4.3826882078190632E-2</v>
      </c>
    </row>
    <row r="46" spans="1:7" x14ac:dyDescent="0.25">
      <c r="A46" s="3"/>
      <c r="B46" s="3"/>
      <c r="C46" s="3"/>
      <c r="D46" s="3"/>
      <c r="E46" s="3"/>
      <c r="F46" s="3" t="s">
        <v>122</v>
      </c>
      <c r="G46" s="9">
        <f>E56-E44</f>
        <v>-552</v>
      </c>
    </row>
    <row r="47" spans="1:7" x14ac:dyDescent="0.25">
      <c r="A47" s="3"/>
      <c r="B47" s="3"/>
      <c r="C47" s="3"/>
      <c r="D47" s="3"/>
      <c r="E47" s="3"/>
      <c r="F47" s="3" t="s">
        <v>123</v>
      </c>
      <c r="G47" s="10">
        <f>E54-E42</f>
        <v>0.37692500517179894</v>
      </c>
    </row>
    <row r="48" spans="1:7" x14ac:dyDescent="0.25">
      <c r="A48" s="3"/>
      <c r="B48" s="3"/>
      <c r="C48" s="3"/>
      <c r="D48" s="3"/>
      <c r="E48" s="3"/>
      <c r="F48" s="3" t="s">
        <v>124</v>
      </c>
      <c r="G48" s="3">
        <f>E55-E43</f>
        <v>0</v>
      </c>
    </row>
    <row r="49" spans="1:7" x14ac:dyDescent="0.25">
      <c r="A49" s="3" t="s">
        <v>126</v>
      </c>
      <c r="B49" s="3"/>
      <c r="C49" s="3"/>
      <c r="D49" s="3"/>
      <c r="E49" s="3"/>
      <c r="F49" s="3"/>
      <c r="G49" s="3"/>
    </row>
    <row r="50" spans="1:7" x14ac:dyDescent="0.25">
      <c r="A50" s="3" t="s">
        <v>56</v>
      </c>
      <c r="B50" s="3">
        <v>0.92</v>
      </c>
      <c r="C50" s="3"/>
      <c r="D50" s="3" t="s">
        <v>81</v>
      </c>
      <c r="E50" s="3">
        <v>1180529116.1979899</v>
      </c>
      <c r="F50" s="3"/>
      <c r="G50" s="3"/>
    </row>
    <row r="51" spans="1:7" x14ac:dyDescent="0.25">
      <c r="A51" s="3" t="s">
        <v>57</v>
      </c>
      <c r="B51" s="3">
        <v>29</v>
      </c>
      <c r="C51" s="3"/>
      <c r="D51" s="3" t="s">
        <v>115</v>
      </c>
      <c r="E51" s="3">
        <v>140.901120439756</v>
      </c>
      <c r="F51" s="3"/>
      <c r="G51" s="3"/>
    </row>
    <row r="52" spans="1:7" x14ac:dyDescent="0.25">
      <c r="A52" s="3" t="s">
        <v>58</v>
      </c>
      <c r="B52" s="3">
        <v>3</v>
      </c>
      <c r="C52" s="3"/>
      <c r="D52" s="3" t="s">
        <v>117</v>
      </c>
      <c r="E52" s="3">
        <v>0.85166107711192296</v>
      </c>
      <c r="F52" s="3"/>
      <c r="G52" s="3"/>
    </row>
    <row r="53" spans="1:7" x14ac:dyDescent="0.25">
      <c r="A53" s="3" t="s">
        <v>60</v>
      </c>
      <c r="B53" s="3">
        <v>2E-3</v>
      </c>
      <c r="C53" s="3"/>
      <c r="D53" s="3" t="s">
        <v>84</v>
      </c>
      <c r="E53" s="3">
        <v>58620.024932305299</v>
      </c>
      <c r="F53" s="3"/>
      <c r="G53" s="3"/>
    </row>
    <row r="54" spans="1:7" x14ac:dyDescent="0.25">
      <c r="A54" s="3" t="s">
        <v>61</v>
      </c>
      <c r="B54" s="3">
        <v>20</v>
      </c>
      <c r="C54" s="3"/>
      <c r="D54" s="3" t="s">
        <v>85</v>
      </c>
      <c r="E54" s="3">
        <v>11.307750155153199</v>
      </c>
      <c r="F54" s="3"/>
      <c r="G54" s="3"/>
    </row>
    <row r="55" spans="1:7" x14ac:dyDescent="0.25">
      <c r="A55" s="3" t="s">
        <v>65</v>
      </c>
      <c r="B55" s="3">
        <v>0.94</v>
      </c>
      <c r="C55" s="3"/>
      <c r="D55" s="3" t="s">
        <v>86</v>
      </c>
      <c r="E55" s="3">
        <v>10.9308251499814</v>
      </c>
      <c r="F55" s="3"/>
      <c r="G55" s="3"/>
    </row>
    <row r="56" spans="1:7" x14ac:dyDescent="0.25">
      <c r="A56" s="3" t="s">
        <v>114</v>
      </c>
      <c r="B56" s="3">
        <v>30</v>
      </c>
      <c r="C56" s="3"/>
      <c r="D56" s="3" t="s">
        <v>116</v>
      </c>
      <c r="E56" s="9">
        <v>644475.25</v>
      </c>
      <c r="F56" s="3"/>
      <c r="G56" s="3"/>
    </row>
    <row r="57" spans="1:7" x14ac:dyDescent="0.25">
      <c r="A57" s="3"/>
      <c r="B57" s="3"/>
      <c r="C57" s="3"/>
      <c r="D57" s="3"/>
      <c r="E57" s="3"/>
      <c r="F57" s="3" t="s">
        <v>121</v>
      </c>
      <c r="G57" s="3">
        <f>(E64-E52)*100</f>
        <v>4.2384107825299555E-2</v>
      </c>
    </row>
    <row r="58" spans="1:7" x14ac:dyDescent="0.25">
      <c r="A58" s="3"/>
      <c r="B58" s="3"/>
      <c r="C58" s="3"/>
      <c r="D58" s="3"/>
      <c r="E58" s="3"/>
      <c r="F58" s="3" t="s">
        <v>122</v>
      </c>
      <c r="G58" s="9">
        <f>E68-E56</f>
        <v>-552</v>
      </c>
    </row>
    <row r="59" spans="1:7" x14ac:dyDescent="0.25">
      <c r="A59" s="3"/>
      <c r="B59" s="3"/>
      <c r="C59" s="3"/>
      <c r="D59" s="3"/>
      <c r="E59" s="3"/>
      <c r="F59" s="3" t="s">
        <v>123</v>
      </c>
      <c r="G59" s="10">
        <f>E66-E54</f>
        <v>0.40384821982690156</v>
      </c>
    </row>
    <row r="60" spans="1:7" x14ac:dyDescent="0.25">
      <c r="A60" s="3"/>
      <c r="B60" s="3"/>
      <c r="C60" s="3"/>
      <c r="D60" s="3"/>
      <c r="E60" s="3"/>
      <c r="F60" s="3" t="s">
        <v>124</v>
      </c>
      <c r="G60" s="3">
        <f>E67-E55</f>
        <v>0</v>
      </c>
    </row>
    <row r="61" spans="1:7" x14ac:dyDescent="0.25">
      <c r="A61" s="3" t="s">
        <v>127</v>
      </c>
      <c r="B61" s="3"/>
      <c r="C61" s="3"/>
      <c r="D61" s="3"/>
      <c r="E61" s="3"/>
      <c r="F61" s="3"/>
      <c r="G61" s="3"/>
    </row>
    <row r="62" spans="1:7" x14ac:dyDescent="0.25">
      <c r="A62" s="3" t="s">
        <v>56</v>
      </c>
      <c r="B62" s="3">
        <v>0.92</v>
      </c>
      <c r="C62" s="3"/>
      <c r="D62" s="3" t="s">
        <v>81</v>
      </c>
      <c r="E62" s="3">
        <v>1180529116.1979899</v>
      </c>
      <c r="F62" s="3"/>
      <c r="G62" s="3"/>
    </row>
    <row r="63" spans="1:7" x14ac:dyDescent="0.25">
      <c r="A63" s="3" t="s">
        <v>57</v>
      </c>
      <c r="B63" s="3">
        <v>28</v>
      </c>
      <c r="C63" s="3"/>
      <c r="D63" s="3" t="s">
        <v>115</v>
      </c>
      <c r="E63" s="3">
        <v>140.83103390079799</v>
      </c>
      <c r="F63" s="3"/>
      <c r="G63" s="3"/>
    </row>
    <row r="64" spans="1:7" x14ac:dyDescent="0.25">
      <c r="A64" s="3" t="s">
        <v>58</v>
      </c>
      <c r="B64" s="3">
        <v>3</v>
      </c>
      <c r="C64" s="3"/>
      <c r="D64" s="3" t="s">
        <v>117</v>
      </c>
      <c r="E64" s="3">
        <v>0.85208491819017596</v>
      </c>
      <c r="F64" s="3"/>
      <c r="G64" s="3"/>
    </row>
    <row r="65" spans="1:7" x14ac:dyDescent="0.25">
      <c r="A65" s="3" t="s">
        <v>60</v>
      </c>
      <c r="B65" s="3">
        <v>2E-3</v>
      </c>
      <c r="C65" s="3"/>
      <c r="D65" s="3" t="s">
        <v>84</v>
      </c>
      <c r="E65" s="3">
        <v>58620.024932305299</v>
      </c>
      <c r="F65" s="3"/>
      <c r="G65" s="3"/>
    </row>
    <row r="66" spans="1:7" x14ac:dyDescent="0.25">
      <c r="A66" s="3" t="s">
        <v>61</v>
      </c>
      <c r="B66" s="3">
        <v>20</v>
      </c>
      <c r="C66" s="3"/>
      <c r="D66" s="3" t="s">
        <v>85</v>
      </c>
      <c r="E66" s="3">
        <v>11.711598374980101</v>
      </c>
      <c r="F66" s="3"/>
      <c r="G66" s="3"/>
    </row>
    <row r="67" spans="1:7" x14ac:dyDescent="0.25">
      <c r="A67" s="3" t="s">
        <v>65</v>
      </c>
      <c r="B67" s="3">
        <v>0.94</v>
      </c>
      <c r="C67" s="3"/>
      <c r="D67" s="3" t="s">
        <v>86</v>
      </c>
      <c r="E67" s="3">
        <v>10.9308251499814</v>
      </c>
      <c r="F67" s="3"/>
      <c r="G67" s="3"/>
    </row>
    <row r="68" spans="1:7" x14ac:dyDescent="0.25">
      <c r="A68" s="3" t="s">
        <v>114</v>
      </c>
      <c r="B68" s="3">
        <v>30</v>
      </c>
      <c r="C68" s="3"/>
      <c r="D68" s="3" t="s">
        <v>116</v>
      </c>
      <c r="E68" s="9">
        <v>643923.25</v>
      </c>
      <c r="F68" s="3"/>
      <c r="G68" s="3"/>
    </row>
    <row r="69" spans="1:7" x14ac:dyDescent="0.25">
      <c r="A69" s="3"/>
      <c r="B69" s="3"/>
      <c r="C69" s="3"/>
      <c r="D69" s="3"/>
      <c r="E69" s="3"/>
      <c r="F69" s="3" t="s">
        <v>121</v>
      </c>
      <c r="G69" s="3">
        <f>(E76-E64)*100</f>
        <v>8.7586074224499377E-2</v>
      </c>
    </row>
    <row r="70" spans="1:7" x14ac:dyDescent="0.25">
      <c r="A70" s="3"/>
      <c r="B70" s="3"/>
      <c r="C70" s="3"/>
      <c r="D70" s="3"/>
      <c r="E70" s="3"/>
      <c r="F70" s="3" t="s">
        <v>122</v>
      </c>
      <c r="G70" s="9">
        <f>E80-E68</f>
        <v>-1990</v>
      </c>
    </row>
    <row r="71" spans="1:7" x14ac:dyDescent="0.25">
      <c r="A71" s="3"/>
      <c r="B71" s="3"/>
      <c r="C71" s="3"/>
      <c r="D71" s="3"/>
      <c r="E71" s="3"/>
      <c r="F71" s="3" t="s">
        <v>123</v>
      </c>
      <c r="G71" s="10">
        <f>E78-E66</f>
        <v>-1.202602686890053E-2</v>
      </c>
    </row>
    <row r="72" spans="1:7" x14ac:dyDescent="0.25">
      <c r="A72" s="3"/>
      <c r="B72" s="3"/>
      <c r="C72" s="3"/>
      <c r="D72" s="3"/>
      <c r="E72" s="3"/>
      <c r="F72" s="3" t="s">
        <v>124</v>
      </c>
      <c r="G72" s="3">
        <f>E79-E67</f>
        <v>0.76874719812979997</v>
      </c>
    </row>
    <row r="73" spans="1:7" x14ac:dyDescent="0.25">
      <c r="A73" s="13" t="s">
        <v>128</v>
      </c>
      <c r="B73" s="13"/>
      <c r="C73" s="13"/>
      <c r="D73" s="13"/>
      <c r="E73" s="13"/>
      <c r="F73" s="3"/>
      <c r="G73" s="3"/>
    </row>
    <row r="74" spans="1:7" x14ac:dyDescent="0.25">
      <c r="A74" s="13" t="s">
        <v>56</v>
      </c>
      <c r="B74" s="13">
        <v>0.92</v>
      </c>
      <c r="C74" s="13"/>
      <c r="D74" s="13" t="s">
        <v>81</v>
      </c>
      <c r="E74" s="13">
        <v>1179316892.68961</v>
      </c>
      <c r="F74" s="3"/>
      <c r="G74" s="3"/>
    </row>
    <row r="75" spans="1:7" x14ac:dyDescent="0.25">
      <c r="A75" s="13" t="s">
        <v>57</v>
      </c>
      <c r="B75" s="13">
        <v>28</v>
      </c>
      <c r="C75" s="13"/>
      <c r="D75" s="13" t="s">
        <v>115</v>
      </c>
      <c r="E75" s="13">
        <v>140.686421889402</v>
      </c>
      <c r="F75" s="3"/>
      <c r="G75" s="3"/>
    </row>
    <row r="76" spans="1:7" x14ac:dyDescent="0.25">
      <c r="A76" s="13" t="s">
        <v>58</v>
      </c>
      <c r="B76" s="13">
        <v>3</v>
      </c>
      <c r="C76" s="13"/>
      <c r="D76" s="13" t="s">
        <v>117</v>
      </c>
      <c r="E76" s="13">
        <v>0.85296077893242095</v>
      </c>
      <c r="F76" s="3"/>
      <c r="G76" s="3"/>
    </row>
    <row r="77" spans="1:7" x14ac:dyDescent="0.25">
      <c r="A77" s="13" t="s">
        <v>60</v>
      </c>
      <c r="B77" s="13">
        <v>2E-3</v>
      </c>
      <c r="C77" s="13"/>
      <c r="D77" s="13" t="s">
        <v>84</v>
      </c>
      <c r="E77" s="13">
        <v>58612.161732866101</v>
      </c>
      <c r="F77" s="3"/>
      <c r="G77" s="3"/>
    </row>
    <row r="78" spans="1:7" x14ac:dyDescent="0.25">
      <c r="A78" s="13" t="s">
        <v>61</v>
      </c>
      <c r="B78" s="13">
        <v>20</v>
      </c>
      <c r="C78" s="13"/>
      <c r="D78" s="13" t="s">
        <v>85</v>
      </c>
      <c r="E78" s="13">
        <v>11.6995723481112</v>
      </c>
      <c r="F78" s="3"/>
      <c r="G78" s="3"/>
    </row>
    <row r="79" spans="1:7" x14ac:dyDescent="0.25">
      <c r="A79" s="13" t="s">
        <v>65</v>
      </c>
      <c r="B79" s="13">
        <v>0.94</v>
      </c>
      <c r="C79" s="13"/>
      <c r="D79" s="13" t="s">
        <v>86</v>
      </c>
      <c r="E79" s="13">
        <v>11.6995723481112</v>
      </c>
      <c r="F79" s="3"/>
      <c r="G79" s="3"/>
    </row>
    <row r="80" spans="1:7" x14ac:dyDescent="0.25">
      <c r="A80" s="13" t="s">
        <v>114</v>
      </c>
      <c r="B80" s="13">
        <v>28</v>
      </c>
      <c r="C80" s="13"/>
      <c r="D80" s="13" t="s">
        <v>116</v>
      </c>
      <c r="E80" s="14">
        <v>641933.25</v>
      </c>
      <c r="F80" s="3"/>
      <c r="G80" s="3"/>
    </row>
    <row r="81" spans="1:7" x14ac:dyDescent="0.25">
      <c r="A81" s="3"/>
      <c r="B81" s="3"/>
      <c r="C81" s="3"/>
      <c r="D81" s="3"/>
      <c r="E81" s="3"/>
      <c r="F81" s="3" t="s">
        <v>121</v>
      </c>
      <c r="G81" s="3">
        <f>(E88-E76)*100</f>
        <v>-2.7813938443448927</v>
      </c>
    </row>
    <row r="82" spans="1:7" x14ac:dyDescent="0.25">
      <c r="A82" s="3"/>
      <c r="B82" s="3"/>
      <c r="C82" s="3"/>
      <c r="D82" s="3"/>
      <c r="E82" s="3"/>
      <c r="F82" s="3" t="s">
        <v>122</v>
      </c>
      <c r="G82" s="9">
        <f>E92-E80</f>
        <v>-2576</v>
      </c>
    </row>
    <row r="83" spans="1:7" x14ac:dyDescent="0.25">
      <c r="A83" s="3"/>
      <c r="B83" s="3"/>
      <c r="C83" s="3"/>
      <c r="D83" s="3"/>
      <c r="E83" s="3"/>
      <c r="F83" s="3" t="s">
        <v>123</v>
      </c>
      <c r="G83" s="10">
        <f>E90-E78</f>
        <v>0</v>
      </c>
    </row>
    <row r="84" spans="1:7" x14ac:dyDescent="0.25">
      <c r="A84" s="3"/>
      <c r="B84" s="3"/>
      <c r="C84" s="3"/>
      <c r="D84" s="3"/>
      <c r="E84" s="3"/>
      <c r="F84" s="3" t="s">
        <v>124</v>
      </c>
      <c r="G84" s="3">
        <f>E91-E79</f>
        <v>0</v>
      </c>
    </row>
    <row r="85" spans="1:7" x14ac:dyDescent="0.25">
      <c r="A85" s="3" t="s">
        <v>129</v>
      </c>
      <c r="B85" s="3"/>
      <c r="C85" s="3"/>
      <c r="D85" s="3"/>
      <c r="E85" s="3"/>
      <c r="F85" s="3"/>
      <c r="G85" s="3"/>
    </row>
    <row r="86" spans="1:7" x14ac:dyDescent="0.25">
      <c r="A86" s="3" t="s">
        <v>56</v>
      </c>
      <c r="B86" s="3">
        <v>0.89</v>
      </c>
      <c r="C86" s="3"/>
      <c r="D86" s="3" t="s">
        <v>81</v>
      </c>
      <c r="E86" s="3">
        <v>1179316892.68961</v>
      </c>
      <c r="F86" s="3"/>
      <c r="G86" s="3"/>
    </row>
    <row r="87" spans="1:7" x14ac:dyDescent="0.25">
      <c r="A87" s="3" t="s">
        <v>57</v>
      </c>
      <c r="B87" s="3">
        <v>28</v>
      </c>
      <c r="C87" s="3"/>
      <c r="D87" s="3" t="s">
        <v>115</v>
      </c>
      <c r="E87" s="3">
        <v>145.42866082949399</v>
      </c>
      <c r="F87" s="3"/>
      <c r="G87" s="3"/>
    </row>
    <row r="88" spans="1:7" x14ac:dyDescent="0.25">
      <c r="A88" s="3" t="s">
        <v>58</v>
      </c>
      <c r="B88" s="3">
        <v>3</v>
      </c>
      <c r="C88" s="3"/>
      <c r="D88" s="3" t="s">
        <v>117</v>
      </c>
      <c r="E88" s="3">
        <v>0.82514684048897202</v>
      </c>
      <c r="F88" s="3"/>
      <c r="G88" s="3"/>
    </row>
    <row r="89" spans="1:7" x14ac:dyDescent="0.25">
      <c r="A89" s="3" t="s">
        <v>60</v>
      </c>
      <c r="B89" s="3">
        <v>2E-3</v>
      </c>
      <c r="C89" s="3"/>
      <c r="D89" s="3" t="s">
        <v>84</v>
      </c>
      <c r="E89" s="3">
        <v>58612.161732866101</v>
      </c>
      <c r="F89" s="3"/>
      <c r="G89" s="3"/>
    </row>
    <row r="90" spans="1:7" x14ac:dyDescent="0.25">
      <c r="A90" s="3" t="s">
        <v>61</v>
      </c>
      <c r="B90" s="3">
        <v>20</v>
      </c>
      <c r="C90" s="3"/>
      <c r="D90" s="3" t="s">
        <v>85</v>
      </c>
      <c r="E90" s="3">
        <v>11.6995723481112</v>
      </c>
      <c r="F90" s="3"/>
      <c r="G90" s="3"/>
    </row>
    <row r="91" spans="1:7" x14ac:dyDescent="0.25">
      <c r="A91" s="3" t="s">
        <v>65</v>
      </c>
      <c r="B91" s="3">
        <v>0.94</v>
      </c>
      <c r="C91" s="3"/>
      <c r="D91" s="3" t="s">
        <v>86</v>
      </c>
      <c r="E91" s="3">
        <v>11.6995723481112</v>
      </c>
      <c r="F91" s="3"/>
      <c r="G91" s="3"/>
    </row>
    <row r="92" spans="1:7" x14ac:dyDescent="0.25">
      <c r="A92" s="3" t="s">
        <v>114</v>
      </c>
      <c r="B92" s="3">
        <v>28</v>
      </c>
      <c r="C92" s="3"/>
      <c r="D92" s="3" t="s">
        <v>116</v>
      </c>
      <c r="E92" s="9">
        <v>639357.25</v>
      </c>
      <c r="F92" s="3"/>
      <c r="G92" s="3"/>
    </row>
    <row r="93" spans="1:7" x14ac:dyDescent="0.25">
      <c r="A93" s="3"/>
      <c r="B93" s="3"/>
      <c r="C93" s="3"/>
      <c r="D93" s="3"/>
      <c r="E93" s="3"/>
      <c r="F93" s="3" t="s">
        <v>121</v>
      </c>
      <c r="G93" s="3">
        <f>(E100-E76)*100</f>
        <v>-1.8148101679413942</v>
      </c>
    </row>
    <row r="94" spans="1:7" x14ac:dyDescent="0.25">
      <c r="A94" s="3"/>
      <c r="B94" s="3"/>
      <c r="C94" s="3"/>
      <c r="D94" s="3"/>
      <c r="E94" s="3"/>
      <c r="F94" s="3" t="s">
        <v>122</v>
      </c>
      <c r="G94" s="9">
        <f>E104-E92</f>
        <v>1646.5</v>
      </c>
    </row>
    <row r="95" spans="1:7" x14ac:dyDescent="0.25">
      <c r="A95" s="3"/>
      <c r="B95" s="3"/>
      <c r="C95" s="3"/>
      <c r="D95" s="3"/>
      <c r="E95" s="3"/>
      <c r="F95" s="3" t="s">
        <v>123</v>
      </c>
      <c r="G95" s="10">
        <f>E102-E90</f>
        <v>0.25433852930670042</v>
      </c>
    </row>
    <row r="96" spans="1:7" x14ac:dyDescent="0.25">
      <c r="A96" s="3"/>
      <c r="B96" s="3"/>
      <c r="C96" s="3"/>
      <c r="D96" s="3"/>
      <c r="E96" s="3"/>
      <c r="F96" s="3" t="s">
        <v>124</v>
      </c>
      <c r="G96" s="3">
        <f>E103-E91</f>
        <v>0.25433852930670042</v>
      </c>
    </row>
    <row r="97" spans="1:7" x14ac:dyDescent="0.25">
      <c r="A97" s="3" t="s">
        <v>130</v>
      </c>
      <c r="B97" s="3"/>
      <c r="C97" s="3"/>
      <c r="D97" s="3"/>
      <c r="E97" s="3"/>
      <c r="F97" s="3"/>
      <c r="G97" s="3"/>
    </row>
    <row r="98" spans="1:7" x14ac:dyDescent="0.25">
      <c r="A98" s="3" t="s">
        <v>56</v>
      </c>
      <c r="B98" s="3">
        <v>0.92</v>
      </c>
      <c r="C98" s="3"/>
      <c r="D98" s="3" t="s">
        <v>81</v>
      </c>
      <c r="E98" s="3">
        <v>1204954216.4437301</v>
      </c>
      <c r="F98" s="3"/>
      <c r="G98" s="3"/>
    </row>
    <row r="99" spans="1:7" x14ac:dyDescent="0.25">
      <c r="A99" s="3" t="s">
        <v>57</v>
      </c>
      <c r="B99" s="3">
        <v>28</v>
      </c>
      <c r="C99" s="3"/>
      <c r="D99" s="3" t="s">
        <v>115</v>
      </c>
      <c r="E99" s="3">
        <v>143.74482236525901</v>
      </c>
      <c r="F99" s="3"/>
      <c r="G99" s="3"/>
    </row>
    <row r="100" spans="1:7" x14ac:dyDescent="0.25">
      <c r="A100" s="3" t="s">
        <v>58</v>
      </c>
      <c r="B100" s="3">
        <v>3</v>
      </c>
      <c r="C100" s="3"/>
      <c r="D100" s="3" t="s">
        <v>117</v>
      </c>
      <c r="E100" s="3">
        <v>0.83481267725300701</v>
      </c>
      <c r="F100" s="3"/>
      <c r="G100" s="3"/>
    </row>
    <row r="101" spans="1:7" x14ac:dyDescent="0.25">
      <c r="A101" s="3" t="s">
        <v>60</v>
      </c>
      <c r="B101" s="3">
        <v>2E-3</v>
      </c>
      <c r="C101" s="3"/>
      <c r="D101" s="3" t="s">
        <v>84</v>
      </c>
      <c r="E101" s="3">
        <v>59886.339161834898</v>
      </c>
      <c r="F101" s="3"/>
      <c r="G101" s="3"/>
    </row>
    <row r="102" spans="1:7" x14ac:dyDescent="0.25">
      <c r="A102" s="3" t="s">
        <v>61</v>
      </c>
      <c r="B102" s="3">
        <v>20</v>
      </c>
      <c r="C102" s="3"/>
      <c r="D102" s="3" t="s">
        <v>85</v>
      </c>
      <c r="E102" s="3">
        <v>11.953910877417901</v>
      </c>
      <c r="F102" s="3"/>
      <c r="G102" s="3"/>
    </row>
    <row r="103" spans="1:7" x14ac:dyDescent="0.25">
      <c r="A103" s="3" t="s">
        <v>65</v>
      </c>
      <c r="B103" s="3">
        <v>0.92</v>
      </c>
      <c r="C103" s="3"/>
      <c r="D103" s="3" t="s">
        <v>86</v>
      </c>
      <c r="E103" s="3">
        <v>11.953910877417901</v>
      </c>
      <c r="F103" s="3"/>
      <c r="G103" s="3"/>
    </row>
    <row r="104" spans="1:7" x14ac:dyDescent="0.25">
      <c r="A104" s="3" t="s">
        <v>114</v>
      </c>
      <c r="B104" s="3">
        <v>28</v>
      </c>
      <c r="C104" s="3"/>
      <c r="D104" s="3" t="s">
        <v>116</v>
      </c>
      <c r="E104" s="9">
        <v>641003.75</v>
      </c>
      <c r="F104" s="3"/>
      <c r="G104" s="3"/>
    </row>
    <row r="105" spans="1:7" x14ac:dyDescent="0.25">
      <c r="A105" s="3"/>
      <c r="B105" s="3"/>
      <c r="C105" s="3"/>
      <c r="D105" s="3"/>
      <c r="E105" s="3"/>
      <c r="F105" s="3" t="s">
        <v>121</v>
      </c>
      <c r="G105" s="3">
        <f>(E112-E76)*100</f>
        <v>-0.5678705241393911</v>
      </c>
    </row>
    <row r="106" spans="1:7" x14ac:dyDescent="0.25">
      <c r="A106" s="3"/>
      <c r="B106" s="3"/>
      <c r="C106" s="3"/>
      <c r="D106" s="3"/>
      <c r="E106" s="3"/>
      <c r="F106" s="3" t="s">
        <v>122</v>
      </c>
      <c r="G106" s="9">
        <f>E116-E80</f>
        <v>-45546.75</v>
      </c>
    </row>
    <row r="107" spans="1:7" x14ac:dyDescent="0.25">
      <c r="A107" s="3"/>
      <c r="B107" s="3"/>
      <c r="C107" s="3"/>
      <c r="D107" s="3"/>
      <c r="E107" s="3"/>
      <c r="F107" s="3" t="s">
        <v>123</v>
      </c>
      <c r="G107" s="10">
        <f t="shared" ref="G107:G108" si="0">E114-E102</f>
        <v>-0.62372424251520009</v>
      </c>
    </row>
    <row r="108" spans="1:7" x14ac:dyDescent="0.25">
      <c r="A108" s="3"/>
      <c r="B108" s="3"/>
      <c r="C108" s="3"/>
      <c r="D108" s="3"/>
      <c r="E108" s="3"/>
      <c r="F108" s="3" t="s">
        <v>124</v>
      </c>
      <c r="G108" s="3">
        <f t="shared" si="0"/>
        <v>-0.2190747198401013</v>
      </c>
    </row>
    <row r="109" spans="1:7" x14ac:dyDescent="0.25">
      <c r="A109" s="11" t="s">
        <v>131</v>
      </c>
      <c r="B109" s="11"/>
      <c r="C109" s="11"/>
      <c r="D109" s="11"/>
      <c r="E109" s="11"/>
      <c r="F109" s="3"/>
      <c r="G109" s="3"/>
    </row>
    <row r="110" spans="1:7" x14ac:dyDescent="0.25">
      <c r="A110" s="11" t="s">
        <v>56</v>
      </c>
      <c r="B110" s="11">
        <v>0.92</v>
      </c>
      <c r="C110" s="11"/>
      <c r="D110" s="11" t="s">
        <v>81</v>
      </c>
      <c r="E110" s="11">
        <v>1182871484.68384</v>
      </c>
      <c r="F110" s="3"/>
      <c r="G110" s="3"/>
    </row>
    <row r="111" spans="1:7" x14ac:dyDescent="0.25">
      <c r="A111" s="11" t="s">
        <v>57</v>
      </c>
      <c r="B111" s="11">
        <v>28</v>
      </c>
      <c r="C111" s="11"/>
      <c r="D111" s="11" t="s">
        <v>115</v>
      </c>
      <c r="E111" s="11">
        <v>141.52870564455699</v>
      </c>
      <c r="F111" s="3"/>
      <c r="G111" s="3"/>
    </row>
    <row r="112" spans="1:7" x14ac:dyDescent="0.25">
      <c r="A112" s="11" t="s">
        <v>58</v>
      </c>
      <c r="B112" s="11">
        <v>2.75</v>
      </c>
      <c r="C112" s="11"/>
      <c r="D112" s="11" t="s">
        <v>117</v>
      </c>
      <c r="E112" s="11">
        <v>0.84728207369102704</v>
      </c>
      <c r="F112" s="3"/>
      <c r="G112" s="3"/>
    </row>
    <row r="113" spans="1:7" x14ac:dyDescent="0.25">
      <c r="A113" s="11" t="s">
        <v>60</v>
      </c>
      <c r="B113" s="11">
        <v>2E-3</v>
      </c>
      <c r="C113" s="11"/>
      <c r="D113" s="11" t="s">
        <v>84</v>
      </c>
      <c r="E113" s="11">
        <v>58641.144479167197</v>
      </c>
      <c r="F113" s="3"/>
      <c r="G113" s="3"/>
    </row>
    <row r="114" spans="1:7" x14ac:dyDescent="0.25">
      <c r="A114" s="11" t="s">
        <v>61</v>
      </c>
      <c r="B114" s="11">
        <v>20</v>
      </c>
      <c r="C114" s="11"/>
      <c r="D114" s="11" t="s">
        <v>85</v>
      </c>
      <c r="E114" s="11">
        <v>11.330186634902701</v>
      </c>
      <c r="F114" s="3"/>
      <c r="G114" s="3"/>
    </row>
    <row r="115" spans="1:7" x14ac:dyDescent="0.25">
      <c r="A115" s="11" t="s">
        <v>65</v>
      </c>
      <c r="B115" s="11">
        <v>0.94</v>
      </c>
      <c r="C115" s="11"/>
      <c r="D115" s="11" t="s">
        <v>86</v>
      </c>
      <c r="E115" s="11">
        <v>11.734836157577799</v>
      </c>
      <c r="F115" s="3"/>
      <c r="G115" s="3"/>
    </row>
    <row r="116" spans="1:7" x14ac:dyDescent="0.25">
      <c r="A116" s="11" t="s">
        <v>114</v>
      </c>
      <c r="B116" s="11">
        <v>28</v>
      </c>
      <c r="C116" s="11"/>
      <c r="D116" s="11" t="s">
        <v>116</v>
      </c>
      <c r="E116" s="12">
        <v>596386.5</v>
      </c>
      <c r="F116" s="3"/>
      <c r="G116" s="3"/>
    </row>
    <row r="117" spans="1:7" x14ac:dyDescent="0.25">
      <c r="A117" s="3"/>
      <c r="B117" s="3"/>
      <c r="C117" s="3"/>
      <c r="D117" s="3"/>
      <c r="E117" s="3"/>
      <c r="F117" s="3" t="s">
        <v>121</v>
      </c>
      <c r="G117" s="3">
        <f t="shared" ref="G117" si="1">(E124-E112)*100</f>
        <v>-0.74759793964280785</v>
      </c>
    </row>
    <row r="118" spans="1:7" x14ac:dyDescent="0.25">
      <c r="A118" s="3"/>
      <c r="B118" s="3"/>
      <c r="C118" s="3"/>
      <c r="D118" s="3"/>
      <c r="E118" s="3"/>
      <c r="F118" s="3" t="s">
        <v>122</v>
      </c>
      <c r="G118" s="9">
        <f t="shared" ref="G118" si="2">E128-E116</f>
        <v>16254.5</v>
      </c>
    </row>
    <row r="119" spans="1:7" x14ac:dyDescent="0.25">
      <c r="A119" s="3"/>
      <c r="B119" s="3"/>
      <c r="C119" s="3"/>
      <c r="D119" s="3"/>
      <c r="E119" s="3"/>
      <c r="F119" s="3" t="s">
        <v>123</v>
      </c>
      <c r="G119" s="10">
        <f t="shared" ref="G119:G120" si="3">E126-E114</f>
        <v>0.46164804043080032</v>
      </c>
    </row>
    <row r="120" spans="1:7" x14ac:dyDescent="0.25">
      <c r="A120" s="3"/>
      <c r="B120" s="3"/>
      <c r="C120" s="3"/>
      <c r="D120" s="3"/>
      <c r="E120" s="3"/>
      <c r="F120" s="3" t="s">
        <v>124</v>
      </c>
      <c r="G120" s="3">
        <f t="shared" si="3"/>
        <v>5.6998517755701528E-2</v>
      </c>
    </row>
    <row r="121" spans="1:7" x14ac:dyDescent="0.25">
      <c r="A121" s="3" t="s">
        <v>132</v>
      </c>
      <c r="B121" s="3"/>
      <c r="C121" s="3"/>
      <c r="D121" s="3"/>
      <c r="E121" s="3"/>
      <c r="F121" s="3"/>
      <c r="G121" s="3"/>
    </row>
    <row r="122" spans="1:7" x14ac:dyDescent="0.25">
      <c r="A122" s="3" t="s">
        <v>56</v>
      </c>
      <c r="B122" s="3">
        <v>0.92</v>
      </c>
      <c r="C122" s="3"/>
      <c r="D122" s="3" t="s">
        <v>81</v>
      </c>
      <c r="E122" s="3">
        <v>1188616935.2736199</v>
      </c>
      <c r="F122" s="3"/>
      <c r="G122" s="3"/>
    </row>
    <row r="123" spans="1:7" x14ac:dyDescent="0.25">
      <c r="A123" s="3" t="s">
        <v>57</v>
      </c>
      <c r="B123" s="3">
        <v>28</v>
      </c>
      <c r="C123" s="3"/>
      <c r="D123" s="3" t="s">
        <v>115</v>
      </c>
      <c r="E123" s="3">
        <v>142.89012763213401</v>
      </c>
      <c r="F123" s="3"/>
      <c r="G123" s="3"/>
    </row>
    <row r="124" spans="1:7" x14ac:dyDescent="0.25">
      <c r="A124" s="3" t="s">
        <v>58</v>
      </c>
      <c r="B124" s="3">
        <v>2.5</v>
      </c>
      <c r="C124" s="3"/>
      <c r="D124" s="3" t="s">
        <v>117</v>
      </c>
      <c r="E124" s="3">
        <v>0.83980609429459896</v>
      </c>
      <c r="F124" s="3"/>
      <c r="G124" s="3"/>
    </row>
    <row r="125" spans="1:7" x14ac:dyDescent="0.25">
      <c r="A125" s="3" t="s">
        <v>60</v>
      </c>
      <c r="B125" s="3">
        <v>2E-3</v>
      </c>
      <c r="C125" s="3"/>
      <c r="D125" s="3" t="s">
        <v>84</v>
      </c>
      <c r="E125" s="3">
        <v>58691.666362575197</v>
      </c>
      <c r="F125" s="3"/>
      <c r="G125" s="3"/>
    </row>
    <row r="126" spans="1:7" x14ac:dyDescent="0.25">
      <c r="A126" s="3" t="s">
        <v>61</v>
      </c>
      <c r="B126" s="3">
        <v>20</v>
      </c>
      <c r="C126" s="3"/>
      <c r="D126" s="3" t="s">
        <v>85</v>
      </c>
      <c r="E126" s="3">
        <v>11.791834675333501</v>
      </c>
      <c r="F126" s="3"/>
      <c r="G126" s="3"/>
    </row>
    <row r="127" spans="1:7" x14ac:dyDescent="0.25">
      <c r="A127" s="3" t="s">
        <v>65</v>
      </c>
      <c r="B127" s="3">
        <v>0.94</v>
      </c>
      <c r="C127" s="3"/>
      <c r="D127" s="3" t="s">
        <v>86</v>
      </c>
      <c r="E127" s="3">
        <v>11.791834675333501</v>
      </c>
      <c r="F127" s="3"/>
      <c r="G127" s="3"/>
    </row>
    <row r="128" spans="1:7" x14ac:dyDescent="0.25">
      <c r="A128" s="3" t="s">
        <v>114</v>
      </c>
      <c r="B128" s="3">
        <v>28</v>
      </c>
      <c r="C128" s="3"/>
      <c r="D128" s="3" t="s">
        <v>116</v>
      </c>
      <c r="E128" s="9">
        <v>612641</v>
      </c>
      <c r="F128" s="3"/>
      <c r="G128" s="3"/>
    </row>
    <row r="129" spans="1:7" x14ac:dyDescent="0.25">
      <c r="A129" s="3"/>
      <c r="B129" s="3"/>
      <c r="C129" s="3"/>
      <c r="D129" s="3"/>
      <c r="E129" s="3"/>
      <c r="F129" s="3" t="s">
        <v>121</v>
      </c>
      <c r="G129" s="3">
        <f>(E136-E112)*100</f>
        <v>3.9045629179401686E-2</v>
      </c>
    </row>
    <row r="130" spans="1:7" x14ac:dyDescent="0.25">
      <c r="A130" s="3"/>
      <c r="B130" s="3"/>
      <c r="C130" s="3"/>
      <c r="D130" s="3"/>
      <c r="E130" s="3"/>
      <c r="F130" s="3" t="s">
        <v>122</v>
      </c>
      <c r="G130" s="9">
        <f>E140-E116</f>
        <v>-9392.3299999999581</v>
      </c>
    </row>
    <row r="131" spans="1:7" x14ac:dyDescent="0.25">
      <c r="A131" s="3"/>
      <c r="B131" s="3"/>
      <c r="C131" s="3"/>
      <c r="D131" s="3"/>
      <c r="E131" s="3"/>
      <c r="F131" s="3" t="s">
        <v>123</v>
      </c>
      <c r="G131" s="10">
        <f t="shared" ref="G131:G132" si="4">E138-E126</f>
        <v>9.3044381565999146E-2</v>
      </c>
    </row>
    <row r="132" spans="1:7" x14ac:dyDescent="0.25">
      <c r="A132" s="3"/>
      <c r="B132" s="3"/>
      <c r="C132" s="3"/>
      <c r="D132" s="3"/>
      <c r="E132" s="3"/>
      <c r="F132" s="3" t="s">
        <v>124</v>
      </c>
      <c r="G132" s="3">
        <f t="shared" si="4"/>
        <v>9.3044381565999146E-2</v>
      </c>
    </row>
    <row r="133" spans="1:7" x14ac:dyDescent="0.25">
      <c r="A133" s="3" t="s">
        <v>133</v>
      </c>
      <c r="B133" s="3"/>
      <c r="C133" s="3"/>
      <c r="D133" s="3"/>
      <c r="E133" s="3"/>
      <c r="F133" s="3"/>
      <c r="G133" s="3"/>
    </row>
    <row r="134" spans="1:7" x14ac:dyDescent="0.25">
      <c r="A134" s="3" t="s">
        <v>56</v>
      </c>
      <c r="B134" s="3">
        <v>0.92</v>
      </c>
      <c r="C134" s="3"/>
      <c r="D134" s="3" t="s">
        <v>81</v>
      </c>
      <c r="E134" s="3">
        <v>1197995808.9354701</v>
      </c>
      <c r="F134" s="3"/>
      <c r="G134" s="3"/>
    </row>
    <row r="135" spans="1:7" x14ac:dyDescent="0.25">
      <c r="A135" s="3" t="s">
        <v>57</v>
      </c>
      <c r="B135" s="3">
        <v>28</v>
      </c>
      <c r="C135" s="3"/>
      <c r="D135" s="3" t="s">
        <v>115</v>
      </c>
      <c r="E135" s="3">
        <v>141.564101413587</v>
      </c>
      <c r="F135" s="3"/>
      <c r="G135" s="3"/>
    </row>
    <row r="136" spans="1:7" x14ac:dyDescent="0.25">
      <c r="A136" s="3" t="s">
        <v>58</v>
      </c>
      <c r="B136" s="3">
        <v>2.75</v>
      </c>
      <c r="C136" s="3"/>
      <c r="D136" s="3" t="s">
        <v>117</v>
      </c>
      <c r="E136" s="3">
        <v>0.84767252998282105</v>
      </c>
      <c r="F136" s="3"/>
      <c r="G136" s="3"/>
    </row>
    <row r="137" spans="1:7" x14ac:dyDescent="0.25">
      <c r="A137" s="3" t="s">
        <v>60</v>
      </c>
      <c r="B137" s="3">
        <v>2E-3</v>
      </c>
      <c r="C137" s="3"/>
      <c r="D137" s="3" t="s">
        <v>84</v>
      </c>
      <c r="E137" s="3">
        <v>62509.995138523504</v>
      </c>
      <c r="F137" s="3"/>
      <c r="G137" s="3"/>
    </row>
    <row r="138" spans="1:7" x14ac:dyDescent="0.25">
      <c r="A138" s="3" t="s">
        <v>61</v>
      </c>
      <c r="B138" s="3">
        <v>19</v>
      </c>
      <c r="C138" s="3"/>
      <c r="D138" s="3" t="s">
        <v>85</v>
      </c>
      <c r="E138" s="3">
        <v>11.8848790568995</v>
      </c>
      <c r="F138" s="3"/>
      <c r="G138" s="3"/>
    </row>
    <row r="139" spans="1:7" x14ac:dyDescent="0.25">
      <c r="A139" s="3" t="s">
        <v>65</v>
      </c>
      <c r="B139" s="3">
        <v>0.94</v>
      </c>
      <c r="C139" s="3"/>
      <c r="D139" s="3" t="s">
        <v>86</v>
      </c>
      <c r="E139" s="3">
        <v>11.8848790568995</v>
      </c>
      <c r="F139" s="3"/>
      <c r="G139" s="3"/>
    </row>
    <row r="140" spans="1:7" x14ac:dyDescent="0.25">
      <c r="A140" s="3" t="s">
        <v>114</v>
      </c>
      <c r="B140" s="3">
        <v>28</v>
      </c>
      <c r="C140" s="3"/>
      <c r="D140" s="3" t="s">
        <v>116</v>
      </c>
      <c r="E140" s="9">
        <v>586994.17000000004</v>
      </c>
      <c r="F140" s="3"/>
      <c r="G140" s="3"/>
    </row>
    <row r="417" spans="2:7" x14ac:dyDescent="0.25">
      <c r="B417" s="3"/>
      <c r="C417" s="3"/>
      <c r="D417" s="3"/>
      <c r="E417" s="3"/>
      <c r="F417" s="3"/>
      <c r="G417" s="3"/>
    </row>
    <row r="418" spans="2:7" x14ac:dyDescent="0.25">
      <c r="B418" s="3"/>
      <c r="C418" s="3"/>
      <c r="D418" s="3"/>
      <c r="E418" s="3"/>
      <c r="F418" s="3"/>
      <c r="G418" s="9"/>
    </row>
    <row r="419" spans="2:7" x14ac:dyDescent="0.25">
      <c r="B419" s="3"/>
      <c r="C419" s="3"/>
      <c r="D419" s="3"/>
      <c r="E419" s="3"/>
      <c r="F419" s="3"/>
      <c r="G419" s="10"/>
    </row>
    <row r="420" spans="2:7" x14ac:dyDescent="0.25">
      <c r="B420" s="3"/>
      <c r="C420" s="3"/>
      <c r="D420" s="3"/>
      <c r="E420" s="3"/>
      <c r="F420" s="3"/>
      <c r="G420" s="3"/>
    </row>
    <row r="421" spans="2:7" x14ac:dyDescent="0.25">
      <c r="B421" s="3"/>
      <c r="C421" s="3"/>
      <c r="D421" s="3"/>
      <c r="E421" s="3"/>
      <c r="F421" s="3"/>
      <c r="G421" s="3"/>
    </row>
    <row r="422" spans="2:7" x14ac:dyDescent="0.25">
      <c r="B422" s="3"/>
      <c r="C422" s="3"/>
      <c r="D422" s="3"/>
      <c r="E422" s="3"/>
      <c r="F422" s="3"/>
      <c r="G422" s="3"/>
    </row>
    <row r="423" spans="2:7" x14ac:dyDescent="0.25">
      <c r="B423" s="3"/>
      <c r="C423" s="3"/>
      <c r="D423" s="3"/>
      <c r="E423" s="3"/>
      <c r="F423" s="3"/>
      <c r="G423" s="3"/>
    </row>
    <row r="424" spans="2:7" x14ac:dyDescent="0.25">
      <c r="B424" s="3"/>
      <c r="C424" s="3"/>
      <c r="D424" s="3"/>
      <c r="E424" s="3"/>
      <c r="F424" s="3"/>
      <c r="G424" s="3"/>
    </row>
    <row r="425" spans="2:7" x14ac:dyDescent="0.25">
      <c r="B425" s="3"/>
      <c r="C425" s="3"/>
      <c r="D425" s="3"/>
      <c r="E425" s="3"/>
      <c r="F425" s="3"/>
      <c r="G425" s="3"/>
    </row>
    <row r="426" spans="2:7" x14ac:dyDescent="0.25">
      <c r="B426" s="3"/>
      <c r="C426" s="3"/>
      <c r="D426" s="3"/>
      <c r="E426" s="3"/>
      <c r="F426" s="3"/>
      <c r="G426" s="3"/>
    </row>
    <row r="427" spans="2:7" x14ac:dyDescent="0.25">
      <c r="B427" s="3"/>
      <c r="C427" s="3"/>
      <c r="D427" s="3"/>
      <c r="E427" s="3"/>
      <c r="F427" s="3"/>
      <c r="G427" s="3"/>
    </row>
    <row r="428" spans="2:7" x14ac:dyDescent="0.25">
      <c r="B428" s="3"/>
      <c r="C428" s="3"/>
      <c r="D428" s="3"/>
      <c r="E428" s="9"/>
      <c r="F428" s="3"/>
      <c r="G428" s="3"/>
    </row>
    <row r="429" spans="2:7" x14ac:dyDescent="0.25">
      <c r="B429" s="3"/>
      <c r="C429" s="3"/>
      <c r="D429" s="3"/>
      <c r="E429" s="3"/>
      <c r="F429" s="3"/>
      <c r="G429" s="3"/>
    </row>
    <row r="430" spans="2:7" x14ac:dyDescent="0.25">
      <c r="B430" s="3"/>
      <c r="C430" s="3"/>
      <c r="D430" s="3"/>
      <c r="E430" s="3"/>
      <c r="F430" s="3"/>
      <c r="G430" s="9"/>
    </row>
    <row r="431" spans="2:7" x14ac:dyDescent="0.25">
      <c r="B431" s="3"/>
      <c r="C431" s="3"/>
      <c r="D431" s="3"/>
      <c r="E431" s="3"/>
      <c r="F431" s="3"/>
      <c r="G431" s="10"/>
    </row>
    <row r="432" spans="2:7" x14ac:dyDescent="0.25">
      <c r="B432" s="3"/>
      <c r="C432" s="3"/>
      <c r="D432" s="3"/>
      <c r="E432" s="3"/>
      <c r="F432" s="3"/>
      <c r="G432" s="3"/>
    </row>
    <row r="433" spans="1:7" x14ac:dyDescent="0.25">
      <c r="B433" s="3"/>
      <c r="C433" s="3"/>
      <c r="D433" s="3"/>
      <c r="E433" s="3"/>
      <c r="F433" s="3"/>
      <c r="G433" s="3"/>
    </row>
    <row r="434" spans="1:7" x14ac:dyDescent="0.25">
      <c r="B434" s="3"/>
      <c r="C434" s="3"/>
      <c r="D434" s="3"/>
      <c r="E434" s="3"/>
      <c r="F434" s="3"/>
      <c r="G434" s="3"/>
    </row>
    <row r="435" spans="1:7" x14ac:dyDescent="0.25">
      <c r="B435" s="3"/>
      <c r="C435" s="3"/>
      <c r="D435" s="3"/>
      <c r="E435" s="3"/>
      <c r="F435" s="3"/>
      <c r="G435" s="3"/>
    </row>
    <row r="436" spans="1:7" x14ac:dyDescent="0.25">
      <c r="B436" s="3"/>
      <c r="C436" s="3"/>
      <c r="D436" s="3"/>
      <c r="E436" s="3"/>
      <c r="F436" s="3"/>
      <c r="G436" s="3"/>
    </row>
    <row r="437" spans="1:7" x14ac:dyDescent="0.25">
      <c r="B437" s="3"/>
      <c r="C437" s="3"/>
      <c r="D437" s="3"/>
      <c r="E437" s="3"/>
      <c r="F437" s="3"/>
      <c r="G437" s="3"/>
    </row>
    <row r="438" spans="1:7" x14ac:dyDescent="0.25">
      <c r="B438" s="3"/>
      <c r="C438" s="3"/>
      <c r="D438" s="3"/>
      <c r="E438" s="3"/>
      <c r="F438" s="3"/>
      <c r="G438" s="3"/>
    </row>
    <row r="439" spans="1:7" x14ac:dyDescent="0.25">
      <c r="B439" s="3"/>
      <c r="C439" s="3"/>
      <c r="D439" s="3"/>
      <c r="E439" s="3"/>
      <c r="F439" s="3"/>
      <c r="G439" s="3"/>
    </row>
    <row r="440" spans="1:7" x14ac:dyDescent="0.25">
      <c r="B440" s="3"/>
      <c r="C440" s="3"/>
      <c r="D440" s="3"/>
      <c r="E440" s="9"/>
      <c r="F440" s="3"/>
      <c r="G440" s="3"/>
    </row>
    <row r="441" spans="1:7" x14ac:dyDescent="0.25">
      <c r="A441" s="3"/>
      <c r="B441" s="3"/>
      <c r="C441" s="3"/>
      <c r="D441" s="3"/>
      <c r="E441" s="3"/>
      <c r="F441" s="3"/>
      <c r="G441" s="3"/>
    </row>
    <row r="442" spans="1:7" x14ac:dyDescent="0.25">
      <c r="A442" s="3"/>
      <c r="B442" s="3"/>
      <c r="C442" s="3"/>
      <c r="D442" s="3"/>
      <c r="E442" s="3"/>
      <c r="F442" s="3"/>
      <c r="G442" s="9"/>
    </row>
    <row r="443" spans="1:7" x14ac:dyDescent="0.25">
      <c r="A443" s="3"/>
      <c r="B443" s="3"/>
      <c r="C443" s="3"/>
      <c r="D443" s="3"/>
      <c r="E443" s="3"/>
      <c r="F443" s="3"/>
      <c r="G443" s="10"/>
    </row>
    <row r="444" spans="1:7" x14ac:dyDescent="0.25">
      <c r="A444" s="3"/>
      <c r="B444" s="3"/>
      <c r="C444" s="3"/>
      <c r="D444" s="3"/>
      <c r="E444" s="3"/>
      <c r="F444" s="3"/>
      <c r="G444" s="3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A422-751F-4EB7-A0B1-A4DC81C1E922}">
  <dimension ref="P1:T16"/>
  <sheetViews>
    <sheetView workbookViewId="0">
      <selection activeCell="M20" sqref="M20"/>
    </sheetView>
  </sheetViews>
  <sheetFormatPr defaultRowHeight="15" x14ac:dyDescent="0.25"/>
  <cols>
    <col min="16" max="16" width="15.7109375" bestFit="1" customWidth="1"/>
    <col min="17" max="17" width="11.140625" bestFit="1" customWidth="1"/>
    <col min="19" max="19" width="8.7109375" bestFit="1" customWidth="1"/>
    <col min="20" max="20" width="10" bestFit="1" customWidth="1"/>
  </cols>
  <sheetData>
    <row r="1" spans="16:20" x14ac:dyDescent="0.25">
      <c r="P1" s="3"/>
      <c r="Q1" s="6" t="s">
        <v>87</v>
      </c>
      <c r="R1" s="6" t="s">
        <v>88</v>
      </c>
      <c r="S1" s="6" t="s">
        <v>89</v>
      </c>
      <c r="T1" s="6" t="s">
        <v>90</v>
      </c>
    </row>
    <row r="2" spans="16:20" x14ac:dyDescent="0.25">
      <c r="P2" s="8" t="s">
        <v>68</v>
      </c>
      <c r="Q2" s="4"/>
      <c r="R2" s="4">
        <v>35880</v>
      </c>
      <c r="S2" s="4">
        <v>1</v>
      </c>
      <c r="T2" s="4">
        <f>R2*S2</f>
        <v>35880</v>
      </c>
    </row>
    <row r="3" spans="16:20" x14ac:dyDescent="0.25">
      <c r="P3" s="8" t="s">
        <v>70</v>
      </c>
      <c r="Q3" s="4"/>
      <c r="R3" s="4">
        <v>1011</v>
      </c>
      <c r="S3" s="4">
        <v>68</v>
      </c>
      <c r="T3" s="4">
        <f t="shared" ref="T3:T12" si="0">R3*S3</f>
        <v>68748</v>
      </c>
    </row>
    <row r="4" spans="16:20" x14ac:dyDescent="0.25">
      <c r="P4" s="8" t="s">
        <v>91</v>
      </c>
      <c r="Q4" s="4"/>
      <c r="R4" s="4">
        <v>34</v>
      </c>
      <c r="S4" s="4">
        <v>2</v>
      </c>
      <c r="T4" s="4">
        <f t="shared" si="0"/>
        <v>68</v>
      </c>
    </row>
    <row r="5" spans="16:20" x14ac:dyDescent="0.25">
      <c r="P5" s="5" t="s">
        <v>92</v>
      </c>
      <c r="Q5" s="4"/>
      <c r="R5" s="4"/>
      <c r="S5" s="4"/>
      <c r="T5" s="4">
        <f t="shared" si="0"/>
        <v>0</v>
      </c>
    </row>
    <row r="6" spans="16:20" x14ac:dyDescent="0.25">
      <c r="P6" s="5" t="s">
        <v>93</v>
      </c>
      <c r="Q6" s="4"/>
      <c r="R6" s="4"/>
      <c r="S6" s="4"/>
      <c r="T6" s="4">
        <f t="shared" si="0"/>
        <v>0</v>
      </c>
    </row>
    <row r="7" spans="16:20" x14ac:dyDescent="0.25">
      <c r="P7" s="5" t="s">
        <v>94</v>
      </c>
      <c r="Q7" s="4"/>
      <c r="R7" s="4"/>
      <c r="S7" s="4"/>
      <c r="T7" s="4">
        <f t="shared" si="0"/>
        <v>0</v>
      </c>
    </row>
    <row r="8" spans="16:20" x14ac:dyDescent="0.25">
      <c r="P8" s="8" t="s">
        <v>95</v>
      </c>
      <c r="Q8" s="4"/>
      <c r="R8" s="4">
        <v>28320</v>
      </c>
      <c r="S8" s="4">
        <v>1</v>
      </c>
      <c r="T8" s="4">
        <f t="shared" si="0"/>
        <v>28320</v>
      </c>
    </row>
    <row r="9" spans="16:20" x14ac:dyDescent="0.25">
      <c r="P9" s="8" t="s">
        <v>37</v>
      </c>
      <c r="Q9" s="4"/>
      <c r="R9" s="4">
        <v>100000</v>
      </c>
      <c r="S9" s="4">
        <v>1</v>
      </c>
      <c r="T9" s="4">
        <f t="shared" si="0"/>
        <v>100000</v>
      </c>
    </row>
    <row r="10" spans="16:20" x14ac:dyDescent="0.25">
      <c r="P10" s="8" t="s">
        <v>96</v>
      </c>
      <c r="Q10" s="4"/>
      <c r="R10" s="4">
        <v>40000</v>
      </c>
      <c r="S10" s="4">
        <v>1</v>
      </c>
      <c r="T10" s="4">
        <f t="shared" si="0"/>
        <v>40000</v>
      </c>
    </row>
    <row r="11" spans="16:20" x14ac:dyDescent="0.25">
      <c r="P11" s="8" t="s">
        <v>97</v>
      </c>
      <c r="Q11" s="4"/>
      <c r="R11" s="4">
        <v>0.25</v>
      </c>
      <c r="S11" s="4">
        <v>134301</v>
      </c>
      <c r="T11" s="4">
        <f t="shared" si="0"/>
        <v>33575.25</v>
      </c>
    </row>
    <row r="12" spans="16:20" x14ac:dyDescent="0.25">
      <c r="P12" s="8" t="s">
        <v>98</v>
      </c>
      <c r="Q12" s="4"/>
      <c r="R12" s="4">
        <v>340</v>
      </c>
      <c r="S12" s="4">
        <v>969</v>
      </c>
      <c r="T12" s="4">
        <f t="shared" si="0"/>
        <v>329460</v>
      </c>
    </row>
    <row r="13" spans="16:20" x14ac:dyDescent="0.25">
      <c r="P13" s="8" t="s">
        <v>99</v>
      </c>
      <c r="Q13" s="4"/>
      <c r="R13" s="4">
        <v>500</v>
      </c>
      <c r="S13" s="4">
        <v>68</v>
      </c>
      <c r="T13" s="4">
        <f>R13*S13</f>
        <v>34000</v>
      </c>
    </row>
    <row r="14" spans="16:20" x14ac:dyDescent="0.25">
      <c r="P14" s="8" t="s">
        <v>100</v>
      </c>
      <c r="Q14" s="4"/>
      <c r="R14" s="4">
        <v>0</v>
      </c>
      <c r="S14" s="4">
        <v>0</v>
      </c>
      <c r="T14" s="4">
        <f>R14*S14</f>
        <v>0</v>
      </c>
    </row>
    <row r="15" spans="16:20" x14ac:dyDescent="0.25">
      <c r="P15" s="8" t="s">
        <v>101</v>
      </c>
      <c r="Q15" s="4"/>
      <c r="R15" s="4">
        <v>10000</v>
      </c>
      <c r="S15" s="4">
        <v>1</v>
      </c>
      <c r="T15" s="4">
        <f>R15*S15</f>
        <v>10000</v>
      </c>
    </row>
    <row r="16" spans="16:20" x14ac:dyDescent="0.25">
      <c r="P16" s="15" t="s">
        <v>102</v>
      </c>
      <c r="Q16" s="15"/>
      <c r="R16" s="15"/>
      <c r="S16" s="15"/>
      <c r="T16" s="4">
        <f>SUM(T2:T15)</f>
        <v>680051.25</v>
      </c>
    </row>
  </sheetData>
  <mergeCells count="1">
    <mergeCell ref="P16:S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Zone Details</vt:lpstr>
      <vt:lpstr>Initial Models</vt:lpstr>
      <vt:lpstr>Data Collection</vt:lpstr>
      <vt:lpstr>Zone 1 Exploration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 Nunes</dc:creator>
  <cp:lastModifiedBy>Cohen Nunes</cp:lastModifiedBy>
  <dcterms:created xsi:type="dcterms:W3CDTF">2019-10-28T18:16:27Z</dcterms:created>
  <dcterms:modified xsi:type="dcterms:W3CDTF">2019-10-31T17:41:31Z</dcterms:modified>
</cp:coreProperties>
</file>