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27" l="1"/>
  <c r="H18" i="27"/>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B40"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<sst xmlns="http://schemas.openxmlformats.org/spreadsheetml/2006/main" count="20696" uniqueCount="10596">
  <si>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</si>
  <si>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</si>
  <si>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</si>
  <si>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</si>
  <si>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</si>
  <si>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</si>
  <si>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</si>
  <si>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</si>
  <si>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</si>
  <si>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</si>
  <si>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</si>
  <si>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</si>
  <si>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</si>
  <si>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</si>
  <si>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</si>
  <si>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</si>
  <si>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</si>
  <si>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</si>
  <si>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</si>
  <si>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</si>
  <si>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</si>
  <si>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</si>
  <si>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</si>
  <si>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</si>
  <si>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</si>
  <si>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</si>
  <si>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</si>
  <si>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</si>
  <si>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</si>
  <si>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</si>
  <si>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</si>
  <si>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</si>
  <si>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</si>
  <si>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</si>
  <si>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</si>
  <si>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</si>
  <si>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</si>
  <si>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</si>
  <si>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</si>
  <si>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</si>
  <si>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</si>
  <si>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</si>
  <si>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</si>
  <si>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</si>
  <si>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</si>
  <si>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</si>
  <si>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</si>
  <si>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</si>
  <si>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</si>
  <si>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</si>
  <si>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</si>
  <si>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</si>
  <si>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</si>
  <si>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</si>
  <si>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</si>
  <si>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</si>
  <si>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</si>
  <si>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</si>
  <si>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</si>
  <si>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</si>
  <si>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</si>
  <si>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</si>
  <si>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</si>
  <si>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</si>
  <si>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</si>
  <si>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</si>
  <si>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</si>
  <si>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</si>
  <si>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</si>
  <si>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</si>
  <si>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</si>
  <si>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</si>
  <si>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</si>
  <si>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</si>
  <si>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</si>
  <si>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</si>
  <si>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</si>
  <si>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</si>
  <si>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</si>
  <si>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</si>
  <si>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</si>
  <si>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</si>
  <si>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</si>
  <si>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</si>
  <si>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</si>
  <si>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</si>
  <si>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</si>
  <si>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</si>
  <si>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</si>
  <si>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</si>
  <si>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</si>
  <si>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</si>
  <si>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</si>
  <si>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</si>
  <si>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</si>
  <si>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</si>
  <si>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</si>
  <si>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</si>
  <si>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</si>
  <si>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</si>
  <si>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</si>
  <si>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</si>
  <si>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</si>
  <si>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</si>
  <si>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</si>
  <si>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</si>
  <si>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</si>
  <si>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</si>
  <si>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</si>
  <si>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</si>
  <si>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</si>
  <si>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</si>
  <si>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</si>
  <si>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</si>
  <si>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</si>
  <si>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</si>
  <si>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</si>
  <si>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</si>
  <si>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</si>
  <si>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</si>
  <si>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</si>
  <si>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</si>
  <si>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</si>
  <si>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</si>
  <si>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</si>
  <si>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</si>
  <si>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</si>
  <si>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</si>
  <si>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</si>
  <si>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</si>
  <si>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</si>
  <si>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</si>
  <si>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</si>
  <si>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</si>
  <si>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</si>
  <si>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</si>
  <si>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</si>
  <si>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</si>
  <si>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</si>
  <si>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</si>
  <si>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</si>
  <si>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</si>
  <si>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</si>
  <si>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</si>
  <si>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</si>
  <si>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</si>
  <si>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</si>
  <si>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</si>
  <si>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</si>
  <si>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</si>
  <si>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</si>
  <si>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</si>
  <si>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</si>
  <si>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</si>
  <si>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</si>
  <si>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</si>
  <si>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</si>
  <si>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</si>
  <si>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</si>
  <si>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</si>
  <si>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</si>
  <si>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</si>
  <si>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</si>
  <si>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</si>
  <si>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</si>
  <si>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</si>
  <si>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</si>
  <si>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</si>
  <si>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</si>
  <si>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</si>
  <si>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</si>
  <si>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</si>
  <si>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</si>
  <si>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</si>
  <si>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</si>
  <si>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</si>
  <si>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</si>
  <si>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</si>
  <si>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</si>
  <si>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</si>
  <si>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</si>
  <si>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</si>
  <si>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</si>
  <si>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</si>
  <si>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</si>
  <si>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</si>
  <si>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</si>
  <si>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</si>
  <si>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</si>
  <si>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</si>
  <si>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</si>
  <si>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</si>
  <si>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</si>
  <si>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</si>
  <si>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</si>
  <si>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</si>
  <si>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</si>
  <si>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</si>
  <si>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</si>
  <si>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</si>
  <si>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</si>
  <si>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</si>
  <si>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</si>
  <si>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</si>
  <si>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</si>
  <si>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</si>
  <si>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</si>
  <si>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</si>
  <si>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</si>
  <si>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</si>
  <si>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</si>
  <si>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</si>
  <si>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</si>
  <si>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</si>
  <si>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</si>
  <si>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</si>
  <si>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</si>
  <si>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</si>
  <si>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</si>
  <si>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</si>
  <si>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</si>
  <si>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</si>
  <si>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</si>
  <si>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</si>
  <si>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</si>
  <si>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</si>
  <si>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</si>
  <si>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</si>
  <si>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</si>
  <si>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</si>
  <si>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</si>
  <si>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</si>
  <si>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</si>
  <si>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</si>
  <si>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</si>
  <si>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</si>
  <si>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</si>
  <si>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</si>
  <si>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</si>
  <si>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</si>
  <si>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</si>
  <si>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</si>
  <si>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</si>
  <si>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</si>
  <si>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</si>
  <si>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</si>
  <si>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</si>
  <si>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</si>
  <si>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</si>
  <si>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</si>
  <si>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</si>
  <si>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</si>
  <si>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</si>
  <si>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</si>
  <si>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</si>
  <si>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</si>
  <si>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</si>
  <si>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</si>
  <si>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</si>
  <si>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</si>
  <si>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</si>
  <si>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</si>
  <si>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</si>
  <si>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</si>
  <si>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</si>
  <si>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</si>
  <si>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</si>
  <si>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</si>
  <si>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</si>
  <si>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</si>
  <si>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</si>
  <si>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</si>
  <si>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</si>
  <si>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</si>
  <si>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</si>
  <si>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</si>
  <si>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</si>
  <si>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</si>
  <si>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</si>
  <si>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</si>
  <si>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</si>
  <si>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</si>
  <si>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</si>
  <si>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</si>
  <si>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</si>
  <si>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</si>
  <si>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</si>
  <si>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</si>
  <si>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</si>
  <si>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</si>
  <si>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</si>
  <si>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</si>
  <si>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</si>
  <si>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</si>
  <si>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</si>
  <si>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</si>
  <si>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</si>
  <si>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</si>
  <si>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</si>
  <si>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</si>
  <si>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</si>
  <si>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</si>
  <si>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</si>
  <si>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</si>
  <si>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</si>
  <si>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</si>
  <si>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</si>
  <si>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</si>
  <si>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</si>
  <si>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</si>
  <si>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</si>
  <si>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</si>
  <si>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</si>
  <si>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</si>
  <si>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</si>
  <si>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</si>
  <si>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</si>
  <si>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</si>
  <si>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</si>
  <si>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</si>
  <si>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</si>
  <si>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</si>
  <si>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</si>
  <si>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</si>
  <si>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</si>
  <si>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</si>
  <si>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</si>
  <si>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</si>
  <si>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</si>
  <si>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</si>
  <si>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</si>
  <si>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</si>
  <si>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</si>
  <si>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</si>
  <si>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</si>
  <si>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</si>
  <si>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</si>
  <si>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</si>
  <si>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</si>
  <si>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</si>
  <si>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</si>
  <si>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</si>
  <si>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</si>
  <si>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</si>
  <si>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</si>
  <si>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</si>
  <si>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</si>
  <si>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</si>
  <si>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</si>
  <si>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</si>
  <si>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</si>
  <si>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</si>
  <si>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</si>
  <si>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</si>
  <si>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</si>
  <si>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</si>
  <si>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</si>
  <si>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</si>
  <si>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</si>
  <si>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</si>
  <si>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</si>
  <si>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</si>
  <si>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</si>
  <si>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</si>
  <si>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</si>
  <si>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</si>
  <si>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</si>
  <si>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</si>
  <si>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</si>
  <si>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</si>
  <si>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</si>
  <si>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</si>
  <si>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</si>
  <si>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</si>
  <si>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</si>
  <si>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</si>
  <si>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</si>
  <si>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</si>
  <si>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</si>
  <si>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</si>
  <si>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</si>
  <si>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</si>
  <si>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</si>
  <si>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</si>
  <si>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</si>
  <si>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</si>
  <si>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</si>
  <si>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</si>
  <si>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</si>
  <si>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</si>
  <si>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</si>
  <si>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</si>
  <si>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</si>
  <si>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</si>
  <si>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</si>
  <si>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</si>
  <si>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</si>
  <si>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</si>
  <si>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</si>
  <si>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</si>
  <si>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</si>
  <si>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</si>
  <si>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</si>
  <si>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</si>
  <si>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</si>
  <si>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</si>
  <si>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</si>
  <si>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</si>
  <si>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</si>
  <si>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</si>
  <si>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</si>
  <si>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</si>
  <si>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</si>
  <si>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</si>
  <si>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</si>
  <si>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</si>
  <si>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</si>
  <si>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</si>
  <si>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</si>
  <si>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</si>
  <si>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</si>
  <si>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</si>
  <si>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</si>
  <si>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</si>
  <si>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</si>
  <si>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</si>
  <si>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</si>
  <si>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</si>
  <si>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</si>
  <si>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</si>
  <si>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</si>
  <si>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</si>
  <si>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</si>
  <si>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</si>
  <si>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</si>
  <si>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</si>
  <si>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</si>
  <si>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</si>
  <si>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</si>
  <si>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</si>
  <si>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</si>
  <si>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</si>
  <si>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</si>
  <si>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</si>
  <si>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</si>
  <si>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</si>
  <si>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</si>
  <si>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</si>
  <si>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</si>
  <si>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</si>
  <si>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</si>
  <si>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</si>
  <si>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</si>
  <si>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</si>
  <si>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</si>
  <si>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</si>
  <si>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</si>
  <si>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</si>
  <si>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</si>
  <si>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</si>
  <si>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</si>
  <si>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</si>
  <si>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</si>
  <si>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</si>
  <si>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</si>
  <si>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</si>
  <si>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</si>
  <si>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</si>
  <si>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</si>
  <si>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</si>
  <si>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</si>
  <si>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</si>
  <si>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</si>
  <si>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</si>
  <si>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</si>
  <si>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</si>
  <si>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</si>
  <si>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</si>
  <si>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</si>
  <si>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</si>
  <si>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</si>
  <si>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</si>
  <si>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</si>
  <si>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</si>
  <si>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</si>
  <si>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</si>
  <si>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</si>
  <si>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</si>
  <si>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</si>
  <si>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</si>
  <si>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</si>
  <si>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</si>
  <si>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</si>
  <si>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</si>
  <si>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</si>
  <si>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</si>
  <si>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</si>
  <si>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</si>
  <si>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</si>
  <si>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</si>
  <si>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</si>
  <si>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</si>
  <si>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</si>
  <si>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</si>
  <si>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</si>
  <si>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</si>
  <si>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</si>
  <si>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</si>
  <si>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</si>
  <si>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</si>
  <si>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</si>
  <si>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</si>
  <si>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</si>
  <si>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</si>
  <si>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</si>
  <si>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</si>
  <si>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</si>
  <si>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</si>
  <si>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</si>
  <si>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</si>
  <si>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</si>
  <si>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</si>
  <si>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</si>
  <si>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</si>
  <si>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</si>
  <si>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</si>
  <si>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</si>
  <si>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</si>
  <si>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</si>
  <si>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</si>
  <si>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</si>
  <si>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</si>
  <si>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</si>
  <si>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</si>
  <si>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</si>
  <si>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</si>
  <si>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</si>
  <si>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</si>
  <si>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</si>
  <si>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</si>
  <si>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</si>
  <si>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</si>
  <si>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</si>
  <si>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</si>
  <si>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</si>
  <si>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</si>
  <si>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</si>
  <si>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</si>
  <si>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</si>
  <si>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</si>
  <si>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</si>
  <si>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</si>
  <si>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</si>
  <si>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</si>
  <si>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</si>
  <si>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</si>
  <si>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</si>
  <si>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</si>
  <si>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</si>
  <si>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</si>
  <si>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</si>
  <si>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</si>
  <si>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</si>
  <si>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</si>
  <si>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</si>
  <si>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</si>
  <si>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</si>
  <si>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</si>
  <si>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</si>
  <si>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</si>
  <si>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</si>
  <si>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</si>
  <si>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</si>
  <si>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</si>
  <si>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</si>
  <si>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</si>
  <si>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</si>
  <si>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</si>
  <si>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</si>
  <si>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</si>
  <si>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</si>
  <si>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</si>
  <si>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</si>
  <si>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</si>
  <si>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</si>
  <si>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</si>
  <si>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</si>
  <si>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</si>
  <si>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</si>
  <si>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</si>
  <si>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</si>
  <si>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</si>
  <si>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</si>
  <si>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</si>
  <si>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</si>
  <si>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</si>
  <si>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</si>
  <si>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</si>
  <si>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</si>
  <si>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</si>
  <si>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</si>
  <si>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</si>
  <si>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</si>
  <si>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</si>
  <si>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</si>
  <si>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</si>
  <si>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</si>
  <si>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</si>
  <si>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</si>
  <si>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</si>
  <si>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</si>
  <si>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</si>
  <si>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</si>
  <si>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</si>
  <si>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</si>
  <si>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</si>
  <si>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</si>
  <si>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</si>
  <si>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</si>
  <si>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</si>
  <si>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</si>
  <si>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</si>
  <si>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</si>
  <si>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</si>
  <si>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</si>
  <si>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</si>
  <si>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</si>
  <si>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</si>
  <si>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</si>
  <si>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</si>
  <si>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</si>
  <si>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</si>
  <si>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</si>
  <si>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</si>
  <si>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</si>
  <si>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</si>
  <si>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</si>
  <si>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</si>
  <si>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</si>
  <si>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</si>
  <si>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</si>
  <si>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</si>
  <si>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</si>
  <si>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</si>
  <si>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</si>
  <si>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</si>
  <si>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</si>
  <si>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</si>
  <si>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</si>
  <si>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</si>
  <si>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</si>
  <si>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</si>
  <si>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</si>
  <si>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</si>
  <si>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</si>
  <si>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</si>
  <si>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</si>
  <si>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</si>
  <si>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</si>
  <si>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</si>
  <si>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</si>
  <si>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</si>
  <si>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</si>
  <si>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</si>
  <si>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</si>
  <si>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</si>
  <si>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</si>
  <si>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</si>
  <si>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</si>
  <si>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</si>
  <si>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</si>
  <si>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</si>
  <si>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</si>
  <si>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</si>
  <si>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</si>
  <si>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</si>
  <si>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</si>
  <si>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</si>
  <si>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</si>
  <si>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</si>
  <si>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</si>
  <si>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</si>
  <si>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</si>
  <si>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</si>
  <si>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</si>
  <si>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</si>
  <si>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</si>
  <si>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</si>
  <si>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</si>
  <si>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</si>
  <si>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</si>
  <si>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</si>
  <si>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</si>
  <si>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</si>
  <si>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</si>
  <si>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</si>
  <si>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</si>
  <si>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</si>
  <si>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</si>
  <si>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</si>
  <si>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</si>
  <si>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</si>
  <si>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</si>
  <si>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</si>
  <si>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</si>
  <si>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</si>
  <si>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</si>
  <si>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</si>
  <si>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</si>
  <si>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</si>
  <si>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</si>
  <si>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</si>
  <si>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</si>
  <si>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</si>
  <si>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</si>
  <si>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</si>
  <si>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</si>
  <si>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</si>
  <si>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</si>
  <si>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</si>
  <si>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</si>
  <si>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</si>
  <si>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</si>
  <si>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</si>
  <si>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</si>
  <si>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</si>
  <si>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</si>
  <si>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</si>
  <si>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</si>
  <si>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</si>
  <si>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</si>
  <si>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</si>
  <si>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</si>
  <si>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</si>
  <si>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</si>
  <si>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</si>
  <si>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</si>
  <si>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</si>
  <si>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</si>
  <si>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</si>
  <si>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</si>
  <si>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</si>
  <si>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</si>
  <si>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</si>
  <si>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</si>
  <si>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</si>
  <si>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</si>
  <si>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</si>
  <si>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</si>
  <si>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</si>
  <si>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</si>
  <si>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</si>
  <si>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</si>
  <si>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</si>
  <si>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</si>
  <si>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</si>
  <si>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</si>
  <si>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</si>
  <si>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</si>
  <si>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</si>
  <si>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</si>
  <si>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</si>
  <si>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</si>
  <si>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</si>
  <si>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</si>
  <si>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</si>
  <si>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</si>
  <si>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</si>
  <si>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</si>
  <si>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</si>
  <si>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</si>
  <si>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</si>
  <si>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</si>
  <si>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</si>
  <si>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</si>
  <si>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</si>
  <si>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</si>
  <si>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</si>
  <si>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</si>
  <si>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</si>
  <si>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</si>
  <si>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</si>
  <si>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</si>
  <si>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</si>
  <si>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</si>
  <si>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</si>
  <si>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</si>
  <si>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</si>
  <si>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</si>
  <si>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</si>
  <si>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</si>
  <si>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</si>
  <si>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</si>
  <si>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</si>
  <si>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</si>
  <si>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</si>
  <si>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</si>
  <si>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</si>
  <si>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</si>
  <si>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</si>
  <si>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</si>
  <si>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</si>
  <si>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</si>
  <si>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</si>
  <si>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</si>
  <si>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</si>
  <si>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</si>
  <si>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</si>
  <si>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</si>
  <si>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</si>
  <si>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</si>
  <si>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</si>
  <si>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</si>
  <si>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</si>
  <si>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</si>
  <si>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</si>
  <si>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</si>
  <si>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</si>
  <si>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</si>
  <si>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</si>
  <si>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</si>
  <si>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</si>
  <si>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</si>
  <si>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</si>
  <si>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</si>
  <si>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</si>
  <si>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</si>
  <si>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</si>
  <si>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</si>
  <si>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</si>
  <si>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</si>
  <si>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</si>
  <si>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</si>
  <si>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</si>
  <si>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</si>
  <si>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</si>
  <si>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</si>
  <si>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</si>
  <si>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</si>
  <si>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</si>
  <si>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</si>
  <si>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</si>
  <si>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</si>
  <si>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</si>
  <si>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</si>
  <si>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</si>
  <si>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</si>
  <si>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</si>
  <si>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</si>
  <si>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</si>
  <si>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</si>
  <si>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</si>
  <si>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</si>
  <si>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</si>
  <si>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</si>
  <si>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</si>
  <si>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</si>
  <si>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</si>
  <si>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</si>
  <si>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</si>
  <si>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</si>
  <si>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</si>
  <si>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</si>
  <si>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</si>
  <si>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</si>
  <si>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</si>
  <si>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</si>
  <si>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</si>
  <si>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</si>
  <si>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</si>
  <si>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</si>
  <si>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</si>
  <si>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</si>
  <si>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</si>
  <si>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</si>
  <si>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</si>
  <si>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</si>
  <si>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</si>
  <si>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</si>
  <si>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</si>
  <si>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</si>
  <si>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</si>
  <si>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</si>
  <si>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</si>
  <si>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</si>
  <si>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</si>
  <si>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</si>
  <si>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</si>
  <si>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</si>
  <si>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</si>
  <si>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</si>
  <si>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</si>
  <si>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</si>
  <si>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</si>
  <si>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</si>
  <si>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</si>
  <si>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</si>
  <si>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</si>
  <si>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</si>
  <si>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</si>
  <si>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</si>
  <si>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</si>
  <si>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</si>
  <si>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</si>
  <si>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</si>
  <si>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</si>
  <si>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</si>
  <si>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</si>
  <si>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</si>
  <si>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</si>
  <si>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</si>
  <si>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</si>
  <si>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</si>
  <si>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</si>
  <si>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</si>
  <si>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</si>
  <si>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</si>
  <si>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</si>
  <si>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</si>
  <si>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</si>
  <si>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</si>
  <si>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</si>
  <si>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</si>
  <si>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</si>
  <si>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</si>
  <si>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</si>
  <si>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</si>
  <si>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</si>
  <si>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</si>
  <si>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</si>
  <si>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</si>
  <si>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</si>
  <si>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</si>
  <si>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</si>
  <si>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</si>
  <si>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</si>
  <si>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</si>
  <si>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</si>
  <si>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</si>
  <si>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</si>
  <si>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</si>
  <si>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</si>
  <si>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</si>
  <si>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</si>
  <si>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</si>
  <si>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</si>
  <si>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</si>
  <si>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</si>
  <si>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</si>
  <si>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</si>
  <si>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</si>
  <si>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</si>
  <si>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</si>
  <si>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</si>
  <si>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</si>
  <si>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</si>
  <si>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</si>
  <si>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</si>
  <si>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</si>
  <si>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</si>
  <si>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</si>
  <si>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</si>
  <si>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</si>
  <si>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</si>
  <si>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</si>
  <si>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</si>
  <si>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</si>
  <si>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</si>
  <si>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</si>
  <si>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</si>
  <si>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</si>
  <si>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</si>
  <si>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</si>
  <si>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</si>
  <si>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</si>
  <si>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</si>
  <si>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</si>
  <si>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</si>
  <si>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</si>
  <si>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</si>
  <si>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</si>
  <si>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</si>
  <si>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</si>
  <si>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</si>
  <si>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</si>
  <si>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</si>
  <si>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</si>
  <si>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</si>
  <si>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</si>
  <si>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</si>
  <si>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</si>
  <si>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</si>
  <si>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</si>
  <si>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</si>
  <si>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</si>
  <si>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</si>
  <si>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</si>
  <si>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</si>
  <si>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</si>
  <si>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</si>
  <si>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</si>
  <si>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</si>
  <si>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</si>
  <si>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</si>
  <si>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</si>
  <si>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</si>
  <si>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</si>
  <si>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</si>
  <si>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</si>
  <si>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</si>
  <si>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</si>
  <si>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</si>
  <si>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</si>
  <si>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</si>
  <si>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</si>
  <si>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</si>
  <si>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</si>
  <si>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</si>
  <si>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</si>
  <si>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</si>
  <si>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</si>
  <si>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</si>
  <si>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</si>
  <si>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</si>
  <si>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</si>
  <si>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</si>
  <si>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</si>
  <si>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</si>
  <si>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</si>
  <si>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</si>
  <si>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</si>
  <si>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</si>
  <si>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</si>
  <si>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</si>
  <si>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</si>
  <si>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</si>
  <si>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</si>
  <si>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</si>
  <si>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</si>
  <si>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</si>
  <si>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</si>
  <si>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</si>
  <si>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</si>
  <si>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</si>
  <si>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</si>
  <si>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</si>
  <si>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</si>
  <si>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</si>
  <si>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</si>
  <si>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</si>
  <si>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</si>
  <si>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</si>
  <si>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</si>
  <si>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</si>
  <si>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</si>
  <si>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</si>
  <si>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</si>
  <si>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</si>
  <si>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</si>
  <si>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</si>
  <si>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</si>
  <si>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</si>
  <si>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</si>
  <si>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</si>
  <si>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</si>
  <si>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</si>
  <si>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</si>
  <si>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</si>
  <si>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</si>
  <si>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</si>
  <si>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</si>
  <si>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</si>
  <si>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</si>
  <si>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</si>
  <si>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</si>
  <si>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</si>
  <si>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</si>
  <si>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</si>
  <si>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</si>
  <si>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</si>
  <si>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</si>
  <si>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</si>
  <si>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</si>
  <si>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</si>
  <si>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</si>
  <si>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</si>
  <si>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</si>
  <si>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</si>
  <si>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</si>
  <si>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</si>
  <si>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</si>
  <si>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</si>
  <si>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</si>
  <si>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</si>
  <si>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</si>
  <si>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</si>
  <si>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</si>
  <si>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</si>
  <si>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</si>
  <si>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</si>
  <si>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</si>
  <si>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</si>
  <si>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</si>
  <si>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</si>
  <si>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</si>
  <si>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</si>
  <si>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</si>
  <si>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</si>
  <si>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</si>
  <si>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</si>
  <si>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</si>
  <si>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</si>
  <si>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</si>
  <si>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</si>
  <si>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</si>
  <si>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</si>
  <si>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</si>
  <si>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</si>
  <si>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</si>
  <si>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</si>
  <si>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</si>
  <si>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</si>
  <si>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</si>
  <si>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</si>
  <si>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</si>
  <si>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</si>
  <si>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</si>
  <si>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</si>
  <si>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</si>
  <si>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</si>
  <si>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</si>
  <si>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</si>
  <si>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</si>
  <si>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</si>
  <si>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</si>
  <si>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</si>
  <si>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</si>
  <si>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</si>
  <si>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</si>
  <si>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</si>
  <si>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</si>
  <si>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</si>
  <si>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</si>
  <si>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</si>
  <si>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</si>
  <si>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</si>
  <si>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</si>
  <si>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</si>
  <si>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</si>
  <si>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</si>
  <si>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</si>
  <si>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</si>
  <si>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</si>
  <si>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</si>
  <si>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</si>
  <si>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</si>
  <si>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</si>
  <si>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</si>
  <si>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</si>
  <si>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</si>
  <si>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</si>
  <si>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</si>
  <si>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</si>
  <si>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</si>
  <si>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</si>
  <si>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</si>
  <si>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</si>
  <si>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</si>
  <si>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</si>
  <si>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</si>
  <si>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</si>
  <si>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</si>
  <si>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</si>
  <si>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</si>
  <si>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</si>
  <si>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</si>
  <si>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</si>
  <si>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</si>
  <si>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</si>
  <si>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</si>
  <si>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</si>
  <si>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</si>
  <si>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</si>
  <si>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</si>
  <si>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</si>
  <si>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</si>
  <si>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</si>
  <si>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</si>
  <si>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</si>
  <si>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</si>
  <si>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</si>
  <si>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</si>
  <si>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</si>
  <si>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</si>
  <si>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</si>
  <si>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</si>
  <si>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</si>
  <si>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</si>
  <si>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</si>
  <si>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</si>
  <si>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</si>
  <si>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</si>
  <si>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</si>
  <si>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</si>
  <si>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</si>
  <si>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</si>
  <si>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</si>
  <si>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</si>
  <si>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</si>
  <si>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</si>
  <si>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</si>
  <si>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</si>
  <si>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</si>
  <si>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</si>
  <si>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</si>
  <si>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</si>
  <si>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</si>
  <si>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</si>
  <si>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</si>
  <si>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</si>
  <si>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</si>
  <si>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</si>
  <si>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</si>
  <si>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</si>
  <si>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</si>
  <si>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</si>
  <si>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</si>
  <si>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</si>
  <si>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</si>
  <si>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</si>
  <si>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</si>
  <si>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</si>
  <si>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</si>
  <si>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</si>
  <si>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</si>
  <si>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</si>
  <si>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</si>
  <si>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</si>
  <si>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</si>
  <si>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</si>
  <si>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</si>
  <si>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</si>
  <si>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</si>
  <si>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</si>
  <si>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</si>
  <si>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</si>
  <si>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</si>
  <si>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</si>
  <si>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</si>
  <si>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</si>
  <si>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</si>
  <si>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</si>
  <si>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</si>
  <si>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</si>
  <si>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</si>
  <si>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</si>
  <si>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</si>
  <si>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</si>
  <si>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</si>
  <si>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</si>
  <si>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</si>
  <si>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</si>
  <si>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</si>
  <si>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</si>
  <si>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</si>
  <si>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</si>
  <si>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</si>
  <si>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</si>
  <si>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</si>
  <si>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</si>
  <si>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</si>
  <si>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</si>
  <si>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</si>
  <si>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</si>
  <si>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</si>
  <si>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</si>
  <si>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</si>
  <si>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</si>
  <si>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</si>
  <si>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</si>
  <si>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</si>
  <si>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</si>
  <si>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</si>
  <si>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</si>
  <si>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</si>
  <si>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</si>
  <si>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</si>
  <si>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</si>
  <si>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</si>
  <si>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</si>
  <si>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</si>
  <si>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</si>
  <si>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</si>
  <si>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</si>
  <si>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</si>
  <si>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</si>
  <si>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</si>
  <si>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</si>
  <si>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</si>
  <si>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</si>
  <si>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</si>
  <si>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</si>
  <si>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</si>
  <si>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</si>
  <si>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</si>
  <si>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</si>
  <si>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</si>
  <si>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</si>
  <si>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</si>
  <si>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</si>
  <si>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</si>
  <si>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</si>
  <si>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</si>
  <si>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</si>
  <si>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</si>
  <si>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</si>
  <si>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</si>
  <si>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</si>
  <si>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</si>
  <si>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</si>
  <si>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</si>
  <si>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</si>
  <si>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</si>
  <si>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</si>
  <si>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</si>
  <si>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</si>
  <si>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</si>
  <si>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</si>
  <si>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</si>
  <si>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</si>
  <si>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</si>
  <si>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</si>
  <si>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</si>
  <si>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</si>
  <si>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</si>
  <si>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</si>
  <si>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</si>
  <si>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</si>
  <si>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</si>
  <si>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</si>
  <si>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</si>
  <si>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</si>
  <si>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</si>
  <si>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</si>
  <si>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</si>
  <si>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</si>
  <si>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</si>
  <si>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</si>
  <si>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</si>
  <si>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</si>
  <si>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</si>
  <si>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</si>
  <si>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</si>
  <si>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</si>
  <si>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</si>
  <si>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</si>
  <si>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</si>
  <si>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</si>
  <si>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</si>
  <si>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</si>
  <si>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</si>
  <si>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</si>
  <si>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</si>
  <si>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</si>
  <si>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</si>
  <si>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</si>
  <si>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</si>
  <si>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</si>
  <si>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</si>
  <si>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</si>
  <si>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</si>
  <si>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</si>
  <si>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</si>
  <si>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</si>
  <si>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</si>
  <si>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</si>
  <si>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</si>
  <si>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</si>
  <si>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</si>
  <si>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</si>
  <si>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</si>
  <si>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</si>
  <si>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</si>
  <si>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</si>
  <si>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</si>
  <si>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</si>
  <si>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</si>
  <si>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</si>
  <si>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</si>
  <si>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</si>
  <si>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</si>
  <si>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</si>
  <si>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</si>
  <si>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</si>
  <si>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</si>
  <si>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</si>
  <si>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</si>
  <si>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</si>
  <si>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</si>
  <si>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</si>
  <si>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</si>
  <si>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</si>
  <si>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</si>
  <si>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</si>
  <si>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</si>
  <si>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</si>
  <si>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</si>
  <si>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</si>
  <si>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</si>
  <si>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</si>
  <si>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</si>
  <si>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</si>
  <si>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</si>
  <si>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</si>
  <si>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</si>
  <si>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</si>
  <si>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</si>
  <si>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</si>
  <si>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</si>
  <si>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</si>
  <si>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</si>
  <si>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</si>
  <si>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</si>
  <si>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</si>
  <si>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</si>
  <si>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</si>
  <si>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</si>
  <si>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</si>
  <si>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</si>
  <si>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</si>
  <si>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</si>
  <si>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</si>
  <si>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</si>
  <si>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</si>
  <si>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</si>
  <si>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</si>
  <si>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</si>
  <si>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</si>
  <si>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</si>
  <si>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</si>
  <si>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</si>
  <si>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</si>
  <si>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</si>
  <si>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</si>
  <si>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</si>
  <si>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</si>
  <si>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</si>
  <si>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</si>
  <si>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</si>
  <si>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</si>
  <si>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</si>
  <si>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</si>
  <si>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</si>
  <si>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</si>
  <si>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</si>
  <si>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</si>
  <si>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</si>
  <si>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</si>
  <si>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</si>
  <si>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</si>
  <si>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</si>
  <si>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</si>
  <si>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</si>
  <si>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</si>
  <si>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</si>
  <si>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</si>
  <si>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</si>
  <si>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</si>
  <si>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</si>
  <si>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</si>
  <si>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</si>
  <si>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</si>
  <si>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</si>
  <si>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</si>
  <si>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</si>
  <si>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</si>
  <si>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</si>
  <si>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</si>
  <si>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</si>
  <si>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</si>
  <si>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</si>
  <si>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</si>
  <si>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</si>
  <si>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</si>
  <si>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</si>
  <si>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</si>
  <si>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</si>
  <si>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</si>
  <si>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</si>
  <si>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</si>
  <si>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</si>
  <si>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</si>
  <si>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</si>
  <si>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</si>
  <si>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</si>
  <si>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</si>
  <si>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</si>
  <si>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</si>
  <si>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</si>
  <si>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</si>
  <si>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</si>
  <si>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</si>
  <si>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</si>
  <si>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</si>
  <si>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</si>
  <si>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</si>
  <si>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</si>
  <si>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</si>
  <si>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</si>
  <si>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</si>
  <si>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</si>
  <si>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</si>
  <si>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</si>
  <si>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</si>
  <si>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</si>
  <si>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</si>
  <si>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</si>
  <si>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</si>
  <si>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</si>
  <si>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</si>
  <si>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</si>
  <si>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</si>
  <si>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</si>
  <si>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</si>
  <si>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</si>
  <si>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</si>
  <si>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</si>
  <si>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</si>
  <si>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</si>
  <si>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</si>
  <si>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</si>
  <si>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</si>
  <si>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</si>
  <si>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</si>
  <si>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</si>
  <si>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</si>
  <si>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</si>
  <si>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</si>
  <si>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</si>
  <si>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</si>
  <si>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</si>
  <si>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</si>
  <si>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</si>
  <si>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</si>
  <si>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</si>
  <si>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</si>
  <si>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</si>
  <si>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</si>
  <si>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</si>
  <si>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</si>
  <si>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</si>
  <si>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</si>
  <si>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</si>
  <si>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</si>
  <si>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</si>
  <si>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</si>
  <si>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</si>
  <si>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</si>
  <si>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</si>
  <si>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</si>
  <si>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</si>
  <si>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</si>
  <si>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</si>
  <si>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</si>
  <si>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</si>
  <si>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</si>
  <si>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</si>
  <si>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</si>
  <si>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</si>
  <si>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</si>
  <si>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</si>
  <si>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</si>
  <si>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</si>
  <si>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</si>
  <si>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</si>
  <si>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</si>
  <si>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</si>
  <si>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</si>
  <si>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</si>
  <si>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</si>
  <si>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</si>
  <si>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</si>
  <si>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</si>
  <si>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</si>
  <si>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</si>
  <si>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</si>
  <si>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</si>
  <si>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</si>
  <si>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</si>
  <si>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</si>
  <si>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</si>
  <si>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</si>
  <si>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</si>
  <si>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</si>
  <si>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</si>
  <si>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</si>
  <si>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</si>
  <si>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</si>
  <si>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</si>
  <si>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</si>
  <si>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</si>
  <si>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</si>
  <si>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</si>
  <si>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</si>
  <si>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</si>
  <si>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</si>
  <si>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</si>
  <si>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</si>
  <si>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</si>
  <si>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</si>
  <si>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</si>
  <si>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</si>
  <si>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</si>
  <si>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</si>
  <si>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</si>
  <si>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</si>
  <si>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</si>
  <si>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</si>
  <si>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</si>
  <si>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</si>
  <si>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</si>
  <si>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</si>
  <si>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</si>
  <si>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</si>
  <si>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</si>
  <si>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</si>
  <si>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</si>
  <si>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</si>
  <si>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</si>
  <si>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</si>
  <si>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</si>
  <si>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</si>
  <si>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</si>
  <si>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</si>
  <si>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</si>
  <si>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</si>
  <si>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</si>
  <si>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</si>
  <si>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</si>
  <si>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</si>
  <si>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</si>
  <si>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</si>
  <si>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</si>
  <si>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</si>
  <si>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</si>
  <si>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</si>
  <si>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</si>
  <si>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</si>
  <si>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</si>
  <si>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</si>
  <si>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</si>
  <si>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</si>
  <si>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</si>
  <si>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</si>
  <si>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</si>
  <si>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</si>
  <si>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</si>
  <si>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</si>
  <si>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</si>
  <si>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</si>
  <si>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</si>
  <si>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</si>
  <si>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</si>
  <si>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</si>
  <si>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</si>
  <si>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</si>
  <si>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</si>
  <si>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</si>
  <si>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</si>
  <si>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</si>
  <si>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</si>
  <si>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</si>
  <si>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</si>
  <si>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</si>
  <si>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</si>
  <si>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</si>
  <si>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</si>
  <si>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</si>
  <si>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</si>
  <si>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</si>
  <si>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</si>
  <si>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</si>
  <si>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</si>
  <si>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</si>
  <si>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</si>
  <si>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</si>
  <si>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</si>
  <si>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</si>
  <si>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</si>
  <si>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</si>
  <si>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</si>
  <si>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</si>
  <si>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</si>
  <si>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</si>
  <si>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</si>
  <si>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</si>
  <si>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</si>
  <si>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</si>
  <si>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</si>
  <si>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</si>
  <si>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</si>
  <si>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</si>
  <si>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</si>
  <si>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</si>
  <si>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</si>
  <si>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</si>
  <si>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</si>
  <si>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</si>
  <si>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</si>
  <si>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</si>
  <si>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</si>
  <si>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</si>
  <si>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</si>
  <si>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</si>
  <si>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</si>
  <si>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</si>
  <si>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</si>
  <si>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</si>
  <si>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</si>
  <si>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</si>
  <si>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</si>
  <si>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</si>
  <si>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</si>
  <si>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</si>
  <si>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</si>
  <si>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</si>
  <si>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</si>
  <si>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</si>
  <si>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</si>
  <si>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</si>
  <si>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</si>
  <si>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</si>
  <si>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</si>
  <si>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</si>
  <si>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</si>
  <si>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</si>
  <si>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</si>
  <si>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</si>
  <si>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</si>
  <si>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</si>
  <si>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</si>
  <si>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</si>
  <si>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</si>
  <si>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</si>
  <si>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</si>
  <si>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</si>
  <si>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</si>
  <si>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</si>
  <si>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</si>
  <si>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</si>
  <si>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</si>
  <si>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</si>
  <si>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</si>
  <si>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</si>
  <si>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</si>
  <si>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</si>
  <si>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</si>
  <si>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</si>
  <si>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</si>
  <si>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</si>
  <si>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</si>
  <si>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</si>
  <si>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</si>
  <si>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</si>
  <si>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</si>
  <si>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</si>
  <si>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</si>
  <si>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</si>
  <si>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</si>
  <si>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</si>
  <si>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</si>
  <si>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</si>
  <si>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</si>
  <si>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</si>
  <si>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</si>
  <si>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</si>
  <si>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</si>
  <si>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</si>
  <si>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</si>
  <si>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</si>
  <si>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</si>
  <si>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</si>
  <si>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</si>
  <si>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</si>
  <si>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</si>
  <si>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</si>
  <si>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</si>
  <si>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</si>
  <si>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</si>
  <si>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</si>
  <si>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</si>
  <si>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</si>
  <si>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</si>
  <si>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</si>
  <si>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</si>
  <si>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</si>
  <si>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</si>
  <si>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</si>
  <si>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</si>
  <si>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</si>
  <si>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</si>
  <si>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</si>
  <si>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</si>
  <si>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</si>
  <si>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</si>
  <si>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</si>
  <si>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</si>
  <si>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</si>
  <si>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</si>
  <si>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</si>
  <si>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</si>
  <si>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</si>
  <si>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</si>
  <si>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</si>
  <si>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</si>
  <si>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</si>
  <si>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</si>
  <si>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</si>
  <si>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</si>
  <si>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</si>
  <si>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</si>
  <si>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</si>
  <si>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</si>
  <si>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</si>
  <si>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</si>
  <si>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</si>
  <si>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</si>
  <si>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</si>
  <si>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</si>
  <si>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</si>
  <si>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</si>
  <si>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</si>
  <si>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</si>
  <si>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</si>
  <si>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</si>
  <si>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</si>
  <si>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</si>
  <si>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</si>
  <si>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</si>
  <si>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</si>
  <si>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</si>
  <si>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</si>
  <si>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</si>
  <si>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</si>
  <si>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</si>
  <si>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</si>
  <si>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</si>
  <si>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</si>
  <si>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</si>
  <si>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</si>
  <si>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</si>
  <si>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</si>
  <si>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</si>
  <si>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</si>
  <si>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</si>
  <si>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</si>
  <si>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</si>
  <si>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</si>
  <si>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</si>
  <si>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</si>
  <si>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</si>
  <si>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</si>
  <si>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</si>
  <si>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</si>
  <si>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</si>
  <si>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</si>
  <si>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</si>
  <si>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</si>
  <si>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</si>
  <si>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</si>
  <si>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</si>
  <si>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</si>
  <si>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</si>
  <si>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</si>
  <si>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</si>
  <si>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</si>
  <si>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</si>
  <si>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</si>
  <si>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</si>
  <si>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</si>
  <si>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</si>
  <si>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</si>
  <si>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</si>
  <si>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</si>
  <si>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</si>
  <si>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</si>
  <si>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</si>
  <si>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</si>
  <si>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</si>
  <si>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</si>
  <si>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</si>
  <si>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</si>
  <si>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</si>
  <si>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</si>
  <si>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</si>
  <si>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</si>
  <si>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</si>
  <si>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</si>
  <si>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</si>
  <si>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</si>
  <si>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</si>
  <si>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</si>
  <si>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</si>
  <si>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</si>
  <si>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</si>
  <si>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</si>
  <si>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</si>
  <si>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</si>
  <si>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</si>
  <si>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</si>
  <si>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</si>
  <si>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</si>
  <si>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</si>
  <si>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</si>
  <si>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</si>
  <si>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</si>
  <si>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</si>
  <si>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</si>
  <si>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</si>
  <si>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</si>
  <si>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</si>
  <si>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</si>
  <si>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</si>
  <si>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</si>
  <si>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</si>
  <si>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</si>
  <si>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</si>
  <si>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</si>
  <si>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</si>
  <si>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</si>
  <si>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</si>
  <si>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</si>
  <si>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</si>
  <si>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</si>
  <si>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</si>
  <si>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</si>
  <si>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</si>
  <si>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</si>
  <si>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</si>
  <si>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</si>
  <si>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</si>
  <si>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</si>
  <si>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</si>
  <si>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</si>
  <si>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</si>
  <si>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</si>
  <si>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</si>
  <si>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</si>
  <si>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</si>
  <si>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</si>
  <si>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</si>
  <si>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</si>
  <si>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</si>
  <si>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</si>
  <si>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</si>
  <si>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</si>
  <si>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</si>
  <si>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</si>
  <si>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</si>
  <si>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</si>
  <si>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</si>
  <si>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</si>
  <si>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</si>
  <si>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</si>
  <si>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</si>
  <si>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</si>
  <si>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</si>
  <si>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</si>
  <si>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</si>
  <si>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</si>
  <si>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</si>
  <si>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</si>
  <si>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</si>
  <si>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</si>
  <si>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</si>
  <si>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</si>
  <si>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</si>
  <si>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</si>
  <si>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</si>
  <si>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</si>
  <si>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</si>
  <si>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</si>
  <si>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</si>
  <si>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</si>
  <si>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</si>
  <si>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</si>
  <si>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</si>
  <si>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</si>
  <si>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</si>
  <si>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</si>
  <si>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</si>
  <si>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</si>
  <si>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</si>
  <si>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</si>
  <si>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</si>
  <si>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</si>
  <si>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</si>
  <si>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</si>
  <si>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</si>
  <si>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</si>
  <si>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</si>
  <si>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</si>
  <si>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</si>
  <si>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</si>
  <si>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</si>
  <si>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</si>
  <si>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</si>
  <si>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</si>
  <si>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</si>
  <si>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</si>
  <si>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</si>
  <si>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</si>
  <si>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</si>
  <si>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</si>
  <si>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</si>
  <si>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</si>
  <si>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</si>
  <si>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</si>
  <si>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</si>
  <si>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</si>
  <si>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</si>
  <si>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</si>
  <si>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</si>
  <si>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</si>
  <si>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</si>
  <si>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</si>
  <si>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</si>
  <si>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</si>
  <si>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</si>
  <si>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</si>
  <si>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</si>
  <si>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</si>
  <si>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</si>
  <si>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</si>
  <si>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</si>
  <si>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</si>
  <si>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</si>
  <si>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</si>
  <si>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</si>
  <si>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</si>
  <si>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</si>
  <si>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</si>
  <si>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</si>
  <si>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</si>
  <si>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</si>
  <si>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</si>
  <si>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</si>
  <si>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</si>
  <si>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</si>
  <si>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</si>
  <si>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</si>
  <si>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</si>
  <si>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</si>
  <si>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</si>
  <si>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</si>
  <si>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</si>
  <si>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</si>
  <si>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</si>
  <si>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</si>
  <si>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</si>
  <si>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</si>
  <si>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</si>
  <si>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</si>
  <si>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</si>
  <si>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</si>
  <si>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</si>
  <si>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</si>
  <si>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</si>
  <si>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</si>
  <si>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</si>
  <si>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</si>
  <si>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</si>
  <si>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</si>
  <si>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</si>
  <si>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</si>
  <si>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</si>
  <si>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</si>
  <si>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</si>
  <si>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</si>
  <si>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</si>
  <si>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</si>
  <si>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</si>
  <si>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</si>
  <si>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</si>
  <si>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</si>
  <si>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</si>
  <si>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</si>
  <si>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</si>
  <si>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</si>
  <si>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</si>
  <si>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</si>
  <si>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</si>
  <si>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</si>
  <si>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</si>
  <si>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</si>
  <si>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</si>
  <si>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</si>
  <si>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</si>
  <si>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</si>
  <si>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</si>
  <si>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</si>
  <si>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</si>
  <si>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</si>
  <si>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</si>
  <si>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</si>
  <si>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</si>
  <si>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</si>
  <si>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</si>
  <si>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</si>
  <si>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</si>
  <si>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</si>
  <si>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</si>
  <si>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</si>
  <si>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</si>
  <si>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</si>
  <si>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</si>
  <si>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</si>
  <si>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</si>
  <si>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</si>
  <si>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</si>
  <si>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</si>
  <si>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</si>
  <si>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</si>
  <si>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</si>
  <si>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</si>
  <si>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</si>
  <si>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</si>
  <si>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</si>
  <si>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</si>
  <si>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</si>
  <si>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</si>
  <si>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</si>
  <si>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</si>
  <si>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</si>
  <si>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</si>
  <si>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</si>
  <si>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</si>
  <si>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</si>
  <si>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</si>
  <si>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</si>
  <si>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</si>
  <si>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</si>
  <si>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</si>
  <si>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</si>
  <si>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</si>
  <si>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</si>
  <si>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</si>
  <si>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</si>
  <si>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</si>
  <si>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</si>
  <si>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</si>
  <si>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</si>
  <si>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</si>
  <si>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</si>
  <si>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</si>
  <si>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</si>
  <si>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</si>
  <si>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</si>
  <si>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</si>
  <si>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</si>
  <si>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</si>
  <si>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</si>
  <si>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</si>
  <si>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</si>
  <si>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</si>
  <si>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</si>
  <si>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</si>
  <si>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</si>
  <si>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</si>
  <si>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</si>
  <si>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</si>
  <si>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</si>
  <si>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</si>
  <si>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</si>
  <si>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</si>
  <si>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</si>
  <si>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</si>
  <si>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</si>
  <si>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</si>
  <si>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</si>
  <si>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</si>
  <si>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</si>
  <si>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</si>
  <si>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</si>
  <si>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</si>
  <si>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</si>
  <si>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</si>
  <si>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</si>
  <si>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</si>
  <si>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</si>
  <si>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</si>
  <si>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</si>
  <si>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</si>
  <si>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</si>
  <si>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</si>
  <si>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</si>
  <si>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</si>
  <si>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</si>
  <si>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</si>
  <si>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</si>
  <si>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</si>
  <si>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</si>
  <si>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</si>
  <si>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</si>
  <si>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</si>
  <si>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</si>
  <si>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</si>
  <si>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</si>
  <si>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</si>
  <si>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</si>
  <si>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</si>
  <si>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</si>
  <si>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</si>
  <si>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</si>
  <si>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</si>
  <si>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</si>
  <si>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</si>
  <si>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</si>
  <si>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</si>
  <si>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</si>
  <si>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</si>
  <si>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</si>
  <si>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</si>
  <si>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</si>
  <si>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</si>
  <si>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</si>
  <si>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</si>
  <si>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</si>
  <si>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</si>
  <si>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</si>
  <si>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</si>
  <si>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</si>
  <si>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</si>
  <si>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</si>
  <si>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</si>
  <si>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</si>
  <si>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</si>
  <si>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</si>
  <si>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</si>
  <si>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</si>
  <si>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</si>
  <si>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</si>
  <si>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</si>
  <si>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</si>
  <si>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</si>
  <si>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</si>
  <si>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</si>
  <si>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</si>
  <si>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</si>
  <si>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</si>
  <si>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</si>
  <si>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</si>
  <si>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</si>
  <si>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</si>
  <si>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</si>
  <si>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</si>
  <si>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</si>
  <si>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</si>
  <si>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</si>
  <si>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</si>
  <si>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</si>
  <si>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</si>
  <si>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</si>
  <si>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</si>
  <si>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</si>
  <si>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</si>
  <si>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</si>
  <si>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</si>
  <si>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</si>
  <si>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</si>
  <si>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</si>
  <si>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</si>
  <si>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</si>
  <si>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</si>
  <si>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</si>
  <si>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</si>
  <si>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</si>
  <si>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</si>
  <si>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</si>
  <si>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</si>
  <si>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</si>
  <si>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</si>
  <si>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</si>
  <si>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</si>
  <si>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</si>
  <si>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</si>
  <si>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</si>
  <si>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</si>
  <si>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</si>
  <si>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</si>
  <si>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</si>
  <si>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</si>
  <si>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</si>
  <si>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</si>
  <si>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</si>
  <si>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</si>
  <si>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</si>
  <si>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</si>
  <si>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</si>
  <si>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</si>
  <si>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</si>
  <si>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</si>
  <si>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</si>
  <si>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</si>
  <si>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</si>
  <si>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</si>
  <si>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</si>
  <si>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</si>
  <si>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</si>
  <si>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</si>
  <si>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</si>
  <si>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</si>
  <si>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</si>
  <si>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</si>
  <si>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</si>
  <si>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</si>
  <si>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</si>
  <si>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</si>
  <si>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</si>
  <si>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</si>
  <si>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</si>
  <si>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</si>
  <si>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</si>
  <si>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</si>
  <si>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</si>
  <si>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</si>
  <si>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</si>
  <si>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</si>
  <si>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</si>
  <si>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</si>
  <si>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</si>
  <si>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</si>
  <si>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</si>
  <si>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</si>
  <si>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</si>
  <si>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</si>
  <si>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</si>
  <si>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</si>
  <si>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</si>
  <si>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</si>
  <si>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</si>
  <si>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</si>
  <si>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</si>
  <si>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</si>
  <si>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</si>
  <si>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</si>
  <si>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</si>
  <si>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</si>
  <si>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</si>
  <si>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</si>
  <si>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</si>
  <si>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</si>
  <si>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</si>
  <si>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</si>
  <si>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</si>
  <si>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</si>
  <si>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</si>
  <si>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</si>
  <si>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</si>
  <si>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</si>
  <si>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</si>
  <si>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</si>
  <si>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</si>
  <si>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</si>
  <si>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</si>
  <si>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</si>
  <si>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</si>
  <si>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</si>
  <si>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</si>
  <si>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</si>
  <si>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</si>
  <si>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</si>
  <si>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</si>
  <si>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</si>
  <si>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</si>
  <si>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</si>
  <si>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</si>
  <si>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</si>
  <si>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</si>
  <si>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</si>
  <si>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</si>
  <si>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</si>
  <si>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</si>
  <si>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</si>
  <si>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</si>
  <si>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</si>
  <si>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</si>
  <si>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</si>
  <si>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</si>
  <si>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</si>
  <si>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</si>
  <si>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</si>
  <si>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</si>
  <si>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</si>
  <si>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</si>
  <si>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</si>
  <si>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</si>
  <si>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</si>
  <si>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</si>
  <si>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</si>
  <si>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</si>
  <si>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</si>
  <si>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</si>
  <si>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</si>
  <si>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</si>
  <si>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</si>
  <si>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</si>
  <si>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</si>
  <si>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</si>
  <si>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</si>
  <si>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</si>
  <si>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</si>
  <si>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</si>
  <si>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</si>
  <si>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</si>
  <si>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</si>
  <si>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</si>
  <si>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</si>
  <si>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</si>
  <si>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</si>
  <si>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</si>
  <si>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</si>
  <si>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</si>
  <si>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</si>
  <si>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</si>
  <si>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</si>
  <si>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</si>
  <si>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</si>
  <si>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</si>
  <si>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</si>
  <si>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</si>
  <si>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</si>
  <si>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</si>
  <si>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</si>
  <si>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</si>
  <si>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</si>
  <si>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</si>
  <si>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</si>
  <si>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</si>
  <si>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</si>
  <si>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</si>
  <si>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</si>
  <si>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</si>
  <si>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</si>
  <si>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</si>
  <si>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</si>
  <si>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</si>
  <si>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</si>
  <si>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</si>
  <si>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</si>
  <si>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</si>
  <si>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</si>
  <si>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</si>
  <si>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</si>
  <si>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</si>
  <si>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</si>
  <si>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</si>
  <si>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</si>
  <si>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</si>
  <si>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</si>
  <si>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</si>
  <si>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</si>
  <si>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</si>
  <si>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</si>
  <si>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</si>
  <si>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</si>
  <si>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</si>
  <si>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</si>
  <si>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</si>
  <si>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</si>
  <si>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</si>
  <si>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</si>
  <si>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</si>
  <si>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</si>
  <si>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</si>
  <si>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</si>
  <si>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</si>
  <si>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</si>
  <si>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</si>
  <si>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</si>
  <si>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</si>
  <si>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</si>
  <si>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</si>
  <si>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</si>
  <si>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</si>
  <si>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</si>
  <si>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</si>
  <si>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</si>
  <si>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</si>
  <si>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</si>
  <si>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</si>
  <si>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</si>
  <si>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</si>
  <si>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</si>
  <si>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</si>
  <si>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</si>
  <si>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</si>
  <si>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</si>
  <si>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</si>
  <si>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</si>
  <si>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</si>
  <si>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</si>
  <si>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</si>
  <si>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</si>
  <si>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</si>
  <si>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</si>
  <si>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</si>
  <si>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</si>
  <si>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</si>
  <si>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</si>
  <si>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</si>
  <si>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</si>
  <si>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</si>
  <si>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</si>
  <si>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</si>
  <si>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</si>
  <si>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</si>
  <si>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</si>
  <si>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</si>
  <si>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</si>
  <si>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</si>
  <si>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</si>
  <si>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</si>
  <si>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</si>
  <si>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</si>
  <si>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</si>
  <si>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</si>
  <si>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</si>
  <si>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</si>
  <si>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</si>
  <si>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</si>
  <si>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</si>
  <si>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</si>
  <si>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</si>
  <si>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</si>
  <si>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</si>
  <si>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</si>
  <si>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</si>
  <si>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</si>
  <si>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</si>
  <si>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</si>
  <si>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</si>
  <si>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</si>
  <si>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</si>
  <si>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</si>
  <si>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</si>
  <si>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</si>
  <si>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</si>
  <si>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</si>
  <si>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</si>
  <si>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</si>
  <si>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</si>
  <si>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</si>
  <si>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</si>
  <si>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</si>
  <si>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</si>
  <si>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</si>
  <si>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</si>
  <si>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</si>
  <si>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</si>
  <si>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</si>
  <si>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</si>
  <si>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</si>
  <si>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</si>
  <si>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</si>
  <si>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</si>
  <si>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</si>
  <si>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</si>
  <si>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</si>
  <si>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</si>
  <si>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</si>
  <si>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</si>
  <si>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</si>
  <si>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</si>
  <si>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</si>
  <si>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</si>
  <si>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</si>
  <si>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</si>
  <si>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</si>
  <si>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</si>
  <si>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</si>
  <si>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</si>
  <si>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</si>
  <si>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</si>
  <si>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</si>
  <si>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</si>
  <si>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</si>
  <si>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</si>
  <si>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</si>
  <si>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</si>
  <si>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</si>
  <si>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</si>
  <si>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</si>
  <si>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</si>
  <si>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</si>
  <si>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</si>
  <si>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</si>
  <si>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</si>
  <si>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</si>
  <si>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</si>
  <si>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</si>
  <si>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</si>
  <si>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</si>
  <si>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</si>
  <si>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</si>
  <si>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</si>
  <si>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</si>
  <si>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</si>
  <si>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</si>
  <si>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</si>
  <si>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</si>
  <si>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</si>
  <si>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</si>
  <si>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</si>
  <si>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</si>
  <si>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</si>
  <si>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</si>
  <si>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</si>
  <si>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</si>
  <si>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</si>
  <si>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</si>
  <si>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</si>
  <si>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</si>
  <si>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</si>
  <si>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</si>
  <si>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</si>
  <si>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</si>
  <si>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</si>
  <si>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</si>
  <si>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</si>
  <si>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</si>
  <si>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</si>
  <si>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</si>
  <si>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</si>
  <si>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</si>
  <si>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</si>
  <si>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</si>
  <si>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</si>
  <si>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</si>
  <si>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</si>
  <si>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</si>
  <si>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</si>
  <si>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</si>
  <si>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</si>
  <si>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</si>
  <si>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</si>
  <si>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</si>
  <si>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</si>
  <si>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</si>
  <si>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</si>
  <si>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</si>
  <si>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</si>
  <si>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</si>
  <si>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</si>
  <si>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</si>
  <si>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</si>
  <si>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</si>
  <si>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</si>
  <si>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</si>
  <si>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</si>
  <si>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</si>
  <si>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</si>
  <si>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</si>
  <si>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</si>
  <si>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</si>
  <si>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</si>
  <si>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</si>
  <si>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</si>
  <si>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</si>
  <si>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</si>
  <si>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</si>
  <si>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</si>
  <si>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</si>
  <si>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</si>
  <si>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</si>
  <si>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</si>
  <si>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</si>
  <si>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</si>
  <si>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</si>
  <si>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</si>
  <si>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</si>
  <si>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</si>
  <si>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</si>
  <si>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</si>
  <si>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</si>
  <si>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</si>
  <si>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</si>
  <si>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</si>
  <si>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</si>
  <si>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</si>
  <si>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</si>
  <si>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</si>
  <si>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</si>
  <si>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</si>
  <si>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</si>
  <si>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</si>
  <si>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</si>
  <si>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</si>
  <si>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</si>
  <si>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</si>
  <si>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</si>
  <si>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</si>
  <si>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</si>
  <si>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</si>
  <si>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</si>
  <si>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</si>
  <si>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</si>
  <si>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</si>
  <si>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</si>
  <si>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</si>
  <si>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</si>
  <si>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</si>
  <si>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</si>
  <si>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</si>
  <si>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</si>
  <si>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</si>
  <si>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</si>
  <si>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</si>
  <si>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</si>
  <si>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</si>
  <si>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</si>
  <si>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</si>
  <si>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</si>
  <si>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</si>
  <si>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</si>
  <si>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</si>
  <si>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</si>
  <si>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</si>
  <si>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</si>
  <si>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</si>
  <si>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</si>
  <si>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</si>
  <si>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</si>
  <si>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</si>
  <si>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</si>
  <si>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</si>
  <si>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</si>
  <si>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</si>
  <si>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</si>
  <si>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</si>
  <si>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</si>
  <si>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</si>
  <si>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</si>
  <si>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</si>
  <si>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</si>
  <si>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</si>
  <si>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</si>
  <si>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</si>
  <si>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</si>
  <si>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</si>
  <si>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</si>
  <si>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</si>
  <si>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</si>
  <si>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</si>
  <si>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</si>
  <si>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</si>
  <si>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</si>
  <si>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</si>
  <si>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</si>
  <si>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</si>
  <si>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</si>
  <si>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</si>
  <si>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</si>
  <si>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</si>
  <si>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</si>
  <si>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</si>
  <si>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</si>
  <si>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</si>
  <si>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</si>
  <si>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</si>
  <si>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</si>
  <si>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</si>
  <si>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</si>
  <si>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</si>
  <si>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</si>
  <si>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</si>
  <si>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</si>
  <si>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</si>
  <si>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</si>
  <si>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</si>
  <si>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</si>
  <si>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</si>
  <si>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</si>
  <si>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</si>
  <si>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</si>
  <si>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</si>
  <si>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</si>
  <si>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</si>
  <si>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</si>
  <si>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</si>
  <si>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</si>
  <si>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</si>
  <si>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</si>
  <si>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</si>
  <si>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</si>
  <si>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</si>
  <si>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</si>
  <si>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</si>
  <si>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</si>
  <si>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</si>
  <si>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</si>
  <si>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</si>
  <si>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</si>
  <si>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</si>
  <si>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</si>
  <si>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</si>
  <si>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</si>
  <si>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</si>
  <si>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</si>
  <si>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</si>
  <si>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</si>
  <si>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</si>
  <si>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</si>
  <si>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</si>
  <si>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</si>
  <si>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</si>
  <si>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</si>
  <si>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</si>
  <si>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</si>
  <si>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</si>
  <si>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</si>
  <si>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</si>
  <si>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</si>
  <si>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</si>
  <si>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</si>
  <si>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</si>
  <si>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</si>
  <si>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</si>
  <si>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</si>
  <si>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</si>
  <si>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</si>
  <si>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</si>
  <si>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</si>
  <si>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</si>
  <si>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</si>
  <si>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</si>
  <si>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</si>
  <si>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</si>
  <si>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</si>
  <si>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</si>
  <si>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</si>
  <si>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</si>
  <si>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</si>
  <si>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</si>
  <si>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</si>
  <si>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</si>
  <si>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</si>
  <si>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</si>
  <si>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</si>
  <si>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</si>
  <si>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</si>
  <si>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</si>
  <si>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</si>
  <si>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</si>
  <si>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</si>
  <si>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</si>
  <si>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</si>
  <si>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</si>
  <si>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</si>
  <si>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</si>
  <si>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</si>
  <si>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</si>
  <si>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</si>
  <si>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</si>
  <si>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</si>
  <si>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</si>
  <si>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</si>
  <si>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</si>
  <si>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</si>
  <si>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</si>
  <si>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</si>
  <si>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</si>
  <si>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</si>
  <si>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</si>
  <si>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</si>
  <si>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</si>
  <si>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</si>
  <si>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</si>
  <si>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</si>
  <si>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</si>
  <si>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</si>
  <si>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</si>
  <si>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</si>
  <si>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</si>
  <si>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</si>
  <si>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</si>
  <si>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</si>
  <si>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</si>
  <si>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</si>
  <si>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</si>
  <si>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</si>
  <si>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</si>
  <si>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</si>
  <si>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</si>
  <si>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</si>
  <si>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</si>
  <si>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</si>
  <si>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</si>
  <si>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</si>
  <si>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</si>
  <si>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</si>
  <si>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</si>
  <si>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</si>
  <si>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</si>
  <si>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</si>
  <si>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</si>
  <si>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</si>
  <si>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</si>
  <si>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</si>
  <si>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</si>
  <si>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</si>
  <si>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</si>
  <si>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</si>
  <si>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</si>
  <si>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</si>
  <si>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</si>
  <si>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</si>
  <si>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</si>
  <si>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</si>
  <si>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</si>
  <si>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</si>
  <si>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</si>
  <si>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</si>
  <si>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</si>
  <si>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</si>
  <si>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</si>
  <si>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</si>
  <si>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</si>
  <si>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</si>
  <si>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</si>
  <si>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</si>
  <si>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</si>
  <si>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</si>
  <si>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</si>
  <si>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</si>
  <si>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</si>
  <si>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</si>
  <si>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</si>
  <si>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</si>
  <si>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</si>
  <si>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</si>
  <si>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</si>
  <si>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</si>
  <si>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</si>
  <si>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</si>
  <si>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</si>
  <si>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</si>
  <si>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</si>
  <si>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</si>
  <si>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</si>
  <si>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</si>
  <si>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</si>
  <si>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</si>
  <si>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</si>
  <si>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</si>
  <si>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</si>
  <si>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</si>
  <si>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</si>
  <si>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</si>
  <si>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</si>
  <si>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</si>
  <si>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</si>
  <si>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</si>
  <si>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</si>
  <si>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</si>
  <si>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</si>
  <si>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</si>
  <si>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</si>
  <si>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</si>
  <si>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</si>
  <si>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</si>
  <si>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</si>
  <si>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</si>
  <si>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</si>
  <si>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</si>
  <si>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</si>
  <si>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</si>
  <si>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</si>
  <si>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</si>
  <si>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</si>
  <si>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</si>
  <si>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</si>
  <si>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</si>
  <si>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</si>
  <si>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</si>
  <si>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</si>
  <si>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</si>
  <si>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</si>
  <si>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</si>
  <si>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</si>
  <si>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</si>
  <si>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</si>
  <si>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</si>
  <si>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</si>
  <si>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</si>
  <si>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</si>
  <si>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</si>
  <si>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</si>
  <si>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</si>
  <si>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</si>
  <si>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</si>
  <si>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</si>
  <si>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</si>
  <si>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</si>
  <si>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</si>
  <si>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</si>
  <si>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</si>
  <si>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</si>
  <si>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</si>
  <si>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</si>
  <si>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</si>
  <si>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</si>
  <si>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</si>
  <si>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</si>
  <si>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</si>
  <si>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</si>
  <si>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</si>
  <si>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</si>
  <si>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</si>
  <si>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</si>
  <si>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</si>
  <si>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</si>
  <si>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</si>
  <si>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</si>
  <si>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</si>
  <si>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</si>
  <si>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</si>
  <si>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</si>
  <si>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</si>
  <si>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</si>
  <si>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</si>
  <si>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</si>
  <si>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</si>
  <si>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</si>
  <si>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</si>
  <si>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</si>
  <si>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</si>
  <si>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</si>
  <si>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</si>
  <si>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</si>
  <si>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</si>
  <si>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</si>
  <si>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</si>
  <si>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</si>
  <si>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</si>
  <si>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</si>
  <si>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</si>
  <si>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</si>
  <si>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</si>
  <si>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</si>
  <si>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</si>
  <si>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</si>
  <si>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</si>
  <si>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</si>
  <si>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</si>
  <si>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</si>
  <si>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</si>
  <si>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</si>
  <si>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</si>
  <si>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</si>
  <si>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</si>
  <si>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</si>
  <si>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</si>
  <si>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</si>
  <si>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</si>
  <si>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</si>
  <si>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</si>
  <si>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</si>
  <si>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</si>
  <si>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</si>
  <si>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</si>
  <si>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</si>
  <si>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</si>
  <si>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</si>
  <si>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</si>
  <si>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</si>
  <si>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</si>
  <si>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</si>
  <si>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</si>
  <si>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</si>
  <si>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</si>
  <si>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</si>
  <si>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</si>
  <si>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</si>
  <si>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</si>
  <si>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</si>
  <si>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</si>
  <si>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</si>
  <si>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</si>
  <si>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</si>
  <si>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</si>
  <si>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</si>
  <si>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</si>
  <si>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</si>
  <si>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</si>
  <si>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</si>
  <si>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</si>
  <si>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</si>
  <si>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</si>
  <si>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</si>
  <si>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</si>
  <si>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</si>
  <si>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</si>
  <si>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</si>
  <si>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</si>
  <si>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</si>
  <si>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</si>
  <si>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</si>
  <si>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</si>
  <si>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</si>
  <si>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</si>
  <si>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</si>
  <si>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</si>
  <si>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</si>
  <si>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</si>
  <si>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</si>
  <si>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</si>
  <si>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</si>
  <si>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</si>
  <si>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</si>
  <si>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</si>
  <si>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</si>
  <si>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</si>
  <si>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</si>
  <si>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</si>
  <si>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</si>
  <si>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</si>
  <si>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</si>
  <si>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</si>
  <si>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</si>
  <si>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</si>
  <si>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</si>
  <si>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</si>
  <si>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</si>
  <si>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</si>
  <si>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</si>
  <si>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</si>
  <si>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</si>
  <si>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</si>
  <si>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</si>
  <si>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</si>
  <si>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</si>
  <si>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</si>
  <si>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</si>
  <si>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</si>
  <si>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</si>
  <si>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</si>
  <si>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</si>
  <si>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</si>
  <si>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</si>
  <si>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</si>
  <si>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</si>
  <si>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</si>
  <si>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</si>
  <si>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</si>
  <si>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</si>
  <si>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</si>
  <si>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</si>
  <si>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</si>
  <si>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</si>
  <si>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</si>
  <si>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</si>
  <si>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</si>
  <si>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</si>
  <si>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</si>
  <si>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</si>
  <si>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</si>
  <si>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</si>
  <si>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</si>
  <si>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</si>
  <si>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</si>
  <si>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</si>
  <si>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</si>
  <si>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</si>
  <si>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</si>
  <si>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</si>
  <si>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</si>
  <si>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</si>
  <si>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</si>
  <si>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</si>
  <si>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</si>
  <si>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</si>
  <si>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</si>
  <si>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</si>
  <si>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</si>
  <si>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</si>
  <si>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</si>
  <si>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</si>
  <si>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</si>
  <si>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</si>
  <si>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</si>
  <si>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</si>
  <si>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</si>
  <si>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</si>
  <si>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</si>
  <si>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</si>
  <si>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</si>
  <si>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</si>
  <si>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</si>
  <si>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</si>
  <si>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</si>
  <si>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</si>
  <si>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</si>
  <si>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</si>
  <si>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</si>
  <si>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</si>
  <si>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</si>
  <si>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</si>
  <si>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</si>
  <si>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</si>
  <si>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</si>
  <si>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</si>
  <si>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</si>
  <si>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</si>
  <si>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</si>
  <si>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</si>
  <si>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</si>
  <si>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</si>
  <si>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</si>
  <si>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</si>
  <si>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</si>
  <si>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</si>
  <si>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</si>
  <si>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</si>
  <si>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</si>
  <si>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</si>
  <si>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</si>
  <si>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</si>
  <si>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</si>
  <si>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</si>
  <si>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</si>
  <si>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</si>
  <si>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</si>
  <si>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</si>
  <si>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</si>
  <si>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</si>
  <si>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</si>
  <si>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</si>
  <si>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</si>
  <si>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</si>
  <si>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</si>
  <si>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</si>
  <si>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</si>
  <si>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</si>
  <si>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</si>
  <si>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</si>
  <si>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</si>
  <si>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</si>
  <si>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</si>
  <si>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</si>
  <si>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</si>
  <si>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</si>
  <si>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</si>
  <si>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</si>
  <si>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</si>
  <si>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</si>
  <si>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</si>
  <si>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</si>
  <si>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</si>
  <si>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</si>
  <si>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</si>
  <si>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</si>
  <si>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</si>
  <si>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</si>
  <si>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</si>
  <si>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</si>
  <si>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</si>
  <si>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</si>
  <si>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</si>
  <si>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</si>
  <si>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</si>
  <si>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</si>
  <si>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</si>
  <si>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</si>
  <si>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</si>
  <si>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</si>
  <si>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</si>
  <si>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</si>
  <si>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</si>
  <si>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</si>
  <si>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</si>
  <si>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</si>
  <si>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</si>
  <si>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</si>
  <si>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</si>
  <si>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</si>
  <si>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</si>
  <si>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</si>
  <si>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</si>
  <si>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</si>
  <si>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</si>
  <si>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</si>
  <si>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</si>
  <si>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</si>
  <si>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</si>
  <si>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</si>
  <si>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</si>
  <si>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</si>
  <si>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</si>
  <si>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</si>
  <si>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</si>
  <si>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</si>
  <si>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</si>
  <si>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</si>
  <si>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</si>
  <si>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</si>
  <si>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</si>
  <si>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</si>
  <si>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</si>
  <si>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</si>
  <si>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</si>
  <si>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</si>
  <si>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</si>
  <si>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</si>
  <si>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</si>
  <si>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</si>
  <si>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</si>
  <si>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</si>
  <si>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</si>
  <si>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</si>
  <si>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</si>
  <si>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</si>
  <si>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</si>
  <si>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</si>
  <si>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</si>
  <si>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</si>
  <si>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</si>
  <si>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</si>
  <si>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</si>
  <si>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</si>
  <si>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</si>
  <si>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</si>
  <si>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</si>
  <si>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</si>
  <si>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</si>
  <si>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</si>
  <si>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</si>
  <si>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</si>
  <si>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</si>
  <si>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</si>
  <si>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</si>
  <si>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</si>
  <si>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</si>
  <si>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</si>
  <si>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</si>
  <si>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</si>
  <si>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</si>
  <si>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</si>
  <si>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</si>
  <si>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</si>
  <si>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</si>
  <si>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</si>
  <si>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</si>
  <si>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</si>
  <si>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</si>
  <si>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</si>
  <si>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</si>
  <si>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</si>
  <si>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</si>
  <si>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</si>
  <si>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</si>
  <si>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</si>
  <si>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</si>
  <si>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</si>
  <si>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</si>
  <si>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</si>
  <si>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</si>
  <si>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</si>
  <si>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</si>
  <si>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</si>
  <si>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</si>
  <si>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</si>
  <si>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</si>
  <si>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</si>
  <si>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</si>
  <si>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</si>
  <si>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</si>
  <si>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</si>
  <si>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</si>
  <si>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</si>
  <si>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</si>
  <si>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</si>
  <si>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</si>
  <si>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</si>
  <si>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</si>
  <si>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</si>
  <si>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</si>
  <si>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</si>
  <si>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</si>
  <si>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</si>
  <si>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</si>
  <si>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</si>
  <si>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</si>
  <si>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</si>
  <si>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</si>
  <si>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</si>
  <si>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</si>
  <si>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</si>
  <si>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</si>
  <si>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</si>
  <si>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</si>
  <si>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</si>
  <si>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</si>
  <si>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</si>
  <si>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</si>
  <si>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</si>
  <si>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</si>
  <si>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</si>
  <si>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</si>
  <si>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</si>
  <si>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</si>
  <si>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</si>
  <si>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</si>
  <si>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</si>
  <si>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</si>
  <si>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</si>
  <si>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</si>
  <si>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</si>
  <si>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</si>
  <si>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</si>
  <si>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</si>
  <si>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</si>
  <si>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</si>
  <si>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</si>
  <si>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</si>
  <si>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</si>
  <si>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</si>
  <si>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</si>
  <si>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</si>
  <si>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</si>
  <si>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</si>
  <si>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</si>
  <si>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</si>
  <si>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</si>
  <si>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</si>
  <si>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</si>
  <si>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</si>
  <si>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</si>
  <si>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</si>
  <si>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</si>
  <si>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</si>
  <si>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</si>
  <si>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</si>
  <si>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</si>
  <si>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</si>
  <si>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</si>
  <si>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</si>
  <si>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</si>
  <si>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</si>
  <si>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</si>
  <si>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</si>
  <si>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</si>
  <si>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</si>
  <si>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</si>
  <si>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</si>
  <si>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</si>
  <si>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</si>
  <si>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</si>
  <si>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</si>
  <si>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</si>
  <si>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</si>
  <si>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</si>
  <si>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</si>
  <si>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</si>
  <si>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</si>
  <si>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</si>
  <si>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</si>
  <si>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</si>
  <si>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</si>
  <si>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</si>
  <si>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</si>
  <si>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</si>
  <si>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</si>
  <si>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</si>
  <si>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</si>
  <si>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</si>
  <si>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</si>
  <si>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</si>
  <si>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</si>
  <si>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</si>
  <si>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</si>
  <si>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</si>
  <si>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</si>
  <si>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</si>
  <si>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</si>
  <si>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</si>
  <si>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</si>
  <si>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</si>
  <si>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</si>
  <si>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</si>
  <si>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</si>
  <si>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</si>
  <si>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</si>
  <si>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</si>
  <si>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</si>
  <si>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</si>
  <si>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</si>
  <si>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</si>
  <si>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</si>
  <si>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</si>
  <si>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</si>
  <si>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</si>
  <si>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</si>
  <si>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</si>
  <si>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</si>
  <si>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</si>
  <si>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</si>
  <si>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</si>
  <si>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</si>
  <si>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</si>
  <si>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</si>
  <si>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</si>
  <si>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</si>
  <si>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</si>
  <si>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</si>
  <si>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</si>
  <si>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</si>
  <si>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</si>
  <si>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</si>
  <si>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</si>
  <si>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</si>
  <si>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</si>
  <si>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</si>
  <si>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</si>
  <si>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</si>
  <si>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</si>
  <si>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</si>
  <si>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</si>
  <si>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</si>
  <si>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</si>
  <si>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</si>
  <si>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</si>
  <si>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</si>
  <si>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</si>
  <si>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</si>
  <si>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</si>
  <si>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</si>
  <si>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</si>
  <si>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</si>
  <si>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</si>
  <si>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</si>
  <si>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</si>
  <si>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</si>
  <si>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</si>
  <si>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</si>
  <si>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</si>
  <si>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</si>
  <si>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</si>
  <si>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</si>
  <si>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</si>
  <si>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</si>
  <si>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</si>
  <si>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</si>
  <si>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</si>
  <si>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</si>
  <si>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</si>
  <si>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</si>
  <si>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</si>
  <si>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</si>
  <si>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</si>
  <si>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</si>
  <si>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</si>
  <si>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</si>
  <si>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</si>
  <si>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</si>
  <si>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</si>
  <si>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</si>
  <si>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</si>
  <si>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</si>
  <si>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</si>
  <si>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</si>
  <si>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</si>
  <si>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</si>
  <si>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</si>
  <si>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</si>
  <si>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</si>
  <si>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</si>
  <si>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</si>
  <si>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</si>
  <si>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</si>
  <si>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</si>
  <si>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</si>
  <si>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</si>
  <si>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</si>
  <si>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</si>
  <si>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</si>
  <si>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</si>
  <si>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</si>
  <si>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</si>
  <si>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</si>
  <si>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</si>
  <si>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</si>
  <si>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</si>
  <si>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</si>
  <si>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</si>
  <si>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</si>
  <si>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</si>
  <si>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</si>
  <si>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</si>
  <si>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</si>
  <si>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</si>
  <si>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</si>
  <si>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</si>
  <si>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</si>
  <si>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</si>
  <si>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</si>
  <si>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</si>
  <si>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</si>
  <si>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</si>
  <si>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</si>
  <si>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</si>
  <si>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</si>
  <si>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</si>
  <si>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</si>
  <si>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</si>
  <si>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</si>
  <si>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</si>
  <si>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</si>
  <si>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</si>
  <si>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</si>
  <si>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</si>
  <si>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</si>
  <si>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</si>
  <si>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</si>
  <si>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</si>
  <si>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</si>
  <si>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</si>
  <si>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</si>
  <si>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</si>
  <si>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</si>
  <si>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</si>
  <si>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</si>
  <si>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</si>
  <si>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</si>
  <si>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</si>
  <si>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</si>
  <si>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</si>
  <si>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</si>
  <si>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</si>
  <si>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</si>
  <si>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</si>
  <si>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</si>
  <si>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</si>
  <si>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</si>
  <si>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</si>
  <si>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</si>
  <si>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</si>
  <si>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</si>
  <si>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</si>
  <si>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</si>
  <si>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</si>
  <si>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</si>
  <si>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</si>
  <si>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</si>
  <si>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</si>
  <si>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</si>
  <si>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</si>
  <si>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</si>
  <si>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</si>
  <si>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</si>
  <si>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</si>
  <si>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</si>
  <si>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</si>
  <si>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</si>
  <si>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</si>
  <si>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</si>
  <si>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</si>
  <si>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</si>
  <si>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</si>
  <si>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</si>
  <si>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</si>
  <si>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</si>
  <si>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</si>
  <si>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</si>
  <si>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</si>
  <si>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</si>
  <si>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</si>
  <si>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</si>
  <si>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</si>
  <si>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</si>
  <si>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</si>
  <si>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</si>
  <si>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</si>
  <si>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</si>
  <si>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</si>
  <si>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</si>
  <si>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</si>
  <si>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</si>
  <si>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</si>
  <si>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</si>
  <si>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</si>
  <si>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</si>
  <si>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</si>
  <si>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</si>
  <si>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</si>
  <si>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</si>
  <si>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</si>
  <si>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</si>
  <si>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</si>
  <si>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</si>
  <si>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</si>
  <si>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</si>
  <si>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</si>
  <si>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</si>
  <si>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</si>
  <si>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</si>
  <si>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</si>
  <si>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</si>
  <si>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</si>
  <si>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</si>
  <si>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</si>
  <si>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</si>
  <si>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</si>
  <si>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</si>
  <si>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</si>
  <si>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</si>
  <si>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</si>
  <si>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</si>
  <si>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</si>
  <si>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</si>
  <si>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</si>
  <si>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</si>
  <si>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</si>
  <si>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</si>
  <si>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</si>
  <si>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</si>
  <si>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</si>
  <si>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</si>
  <si>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</si>
  <si>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</si>
  <si>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</si>
  <si>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</si>
  <si>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</si>
  <si>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</si>
  <si>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</si>
  <si>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</si>
  <si>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</si>
  <si>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</si>
  <si>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</si>
  <si>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</si>
  <si>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</si>
  <si>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</si>
  <si>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</si>
  <si>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</si>
  <si>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</si>
  <si>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</si>
  <si>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</si>
  <si>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</si>
  <si>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</si>
  <si>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</si>
  <si>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</si>
  <si>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</si>
  <si>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</si>
  <si>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</si>
  <si>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</si>
  <si>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</si>
  <si>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</si>
  <si>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</si>
  <si>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</si>
  <si>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</si>
  <si>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</si>
  <si>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</si>
  <si>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</si>
  <si>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</si>
  <si>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</si>
  <si>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</si>
  <si>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</si>
  <si>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</si>
  <si>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</si>
  <si>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</si>
  <si>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</si>
  <si>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</si>
  <si>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</si>
  <si>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</si>
  <si>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</si>
  <si>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</si>
  <si>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</si>
  <si>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</si>
  <si>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</si>
  <si>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</si>
  <si>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</si>
  <si>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</si>
  <si>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</si>
  <si>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</si>
  <si>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</si>
  <si>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</si>
  <si>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</si>
  <si>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</si>
  <si>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</si>
  <si>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</si>
  <si>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</si>
  <si>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</si>
  <si>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</si>
  <si>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</si>
  <si>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</si>
  <si>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</si>
  <si>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</si>
  <si>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</si>
  <si>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</si>
  <si>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</si>
  <si>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</si>
  <si>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</si>
  <si>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</si>
  <si>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</si>
  <si>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</si>
  <si>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</si>
  <si>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</si>
  <si>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</si>
  <si>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</si>
  <si>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</si>
  <si>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</si>
  <si>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</si>
  <si>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</si>
  <si>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</si>
  <si>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</si>
  <si>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</si>
  <si>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</si>
  <si>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</si>
  <si>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</si>
  <si>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</si>
  <si>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</si>
  <si>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</si>
  <si>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</si>
  <si>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</si>
  <si>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</si>
  <si>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</si>
  <si>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</si>
  <si>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</si>
  <si>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</si>
  <si>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</si>
  <si>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</si>
  <si>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</si>
  <si>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</si>
  <si>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</si>
  <si>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</si>
  <si>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</si>
  <si>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</si>
  <si>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</si>
  <si>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</si>
  <si>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</si>
  <si>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</si>
  <si>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</si>
  <si>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</si>
  <si>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</si>
  <si>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</si>
  <si>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</si>
  <si>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</si>
  <si>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</si>
  <si>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</si>
  <si>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</si>
  <si>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</si>
  <si>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</si>
  <si>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</si>
  <si>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</si>
  <si>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</si>
  <si>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</si>
  <si>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</si>
  <si>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</si>
  <si>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</si>
  <si>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</si>
  <si>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</si>
  <si>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</si>
  <si>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</si>
  <si>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</si>
  <si>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</si>
  <si>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</si>
  <si>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</si>
  <si>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</si>
  <si>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</si>
  <si>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</si>
  <si>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</si>
  <si>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</si>
  <si>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</si>
  <si>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</si>
  <si>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</si>
  <si>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</si>
  <si>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</si>
  <si>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</si>
  <si>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</si>
  <si>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</si>
  <si>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</si>
  <si>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</si>
  <si>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</si>
  <si>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</si>
  <si>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</si>
  <si>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</si>
  <si>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</si>
  <si>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</si>
  <si>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</si>
  <si>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</si>
  <si>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</si>
  <si>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</si>
  <si>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</si>
  <si>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</si>
  <si>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</si>
  <si>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</si>
  <si>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</si>
  <si>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</si>
  <si>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</si>
  <si>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</si>
  <si>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</si>
  <si>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</si>
  <si>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</si>
  <si>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</si>
  <si>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</si>
  <si>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</si>
  <si>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</si>
  <si>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</si>
  <si>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</si>
  <si>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</si>
  <si>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</si>
  <si>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</si>
  <si>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</si>
  <si>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</si>
  <si>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</si>
  <si>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</si>
  <si>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</si>
  <si>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</si>
  <si>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</si>
  <si>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</si>
  <si>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</si>
  <si>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</si>
  <si>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</si>
  <si>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</si>
  <si>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</si>
  <si>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</si>
  <si>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</si>
  <si>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</si>
  <si>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</si>
  <si>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</si>
  <si>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</si>
  <si>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</si>
  <si>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</si>
  <si>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</si>
  <si>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</si>
  <si>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</si>
  <si>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</si>
  <si>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</si>
  <si>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</si>
  <si>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</si>
  <si>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</si>
  <si>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</si>
  <si>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</si>
  <si>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</si>
  <si>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</si>
  <si>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</si>
  <si>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</si>
  <si>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</si>
  <si>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</si>
  <si>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</si>
  <si>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</si>
  <si>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</si>
  <si>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</si>
  <si>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</si>
  <si>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</si>
  <si>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</si>
  <si>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</si>
  <si>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</si>
  <si>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</si>
  <si>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</si>
  <si>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</si>
  <si>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</si>
  <si>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</si>
  <si>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</si>
  <si>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</si>
  <si>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</si>
  <si>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</si>
  <si>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</si>
  <si>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</si>
  <si>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</si>
  <si>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</si>
  <si>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</si>
  <si>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</si>
  <si>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</si>
  <si>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</si>
  <si>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</si>
  <si>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</si>
  <si>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</si>
  <si>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</si>
  <si>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</si>
  <si>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</si>
  <si>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</si>
  <si>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</si>
  <si>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</si>
  <si>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</si>
  <si>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</si>
  <si>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</si>
  <si>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</si>
  <si>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</si>
  <si>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</si>
  <si>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</si>
  <si>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</si>
  <si>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</si>
  <si>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</si>
  <si>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</si>
  <si>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</si>
  <si>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</si>
  <si>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</si>
  <si>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</si>
  <si>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</si>
  <si>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</si>
  <si>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</si>
  <si>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</si>
  <si>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</si>
  <si>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</si>
  <si>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</si>
  <si>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</si>
  <si>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</si>
  <si>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</si>
  <si>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</si>
  <si>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</si>
  <si>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</si>
  <si>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</si>
  <si>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</si>
  <si>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</si>
  <si>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</si>
  <si>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</si>
  <si>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</si>
  <si>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</si>
  <si>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</si>
  <si>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</si>
  <si>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</si>
  <si>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</si>
  <si>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</si>
  <si>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</si>
  <si>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</si>
  <si>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</si>
  <si>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</si>
  <si>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</si>
  <si>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</si>
  <si>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</si>
  <si>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</si>
  <si>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</si>
  <si>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</si>
  <si>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</si>
  <si>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</si>
  <si>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</si>
  <si>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</si>
  <si>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</si>
  <si>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</si>
  <si>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</si>
  <si>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</si>
  <si>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</si>
  <si>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</si>
  <si>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</si>
  <si>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</si>
  <si>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</si>
  <si>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</si>
  <si>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</si>
  <si>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</si>
  <si>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</si>
  <si>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</si>
  <si>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</si>
  <si>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</si>
  <si>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</si>
  <si>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</si>
  <si>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</si>
  <si>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</si>
  <si>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</si>
  <si>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</si>
  <si>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</si>
  <si>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</si>
  <si>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</si>
  <si>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</si>
  <si>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</si>
  <si>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</si>
  <si>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</si>
  <si>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</si>
  <si>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</si>
  <si>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</si>
  <si>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</si>
  <si>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</si>
  <si>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</si>
  <si>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</si>
  <si>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</si>
  <si>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</si>
  <si>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</si>
  <si>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</si>
  <si>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</si>
  <si>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</si>
  <si>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</si>
  <si>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</si>
  <si>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</si>
  <si>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</si>
  <si>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</si>
  <si>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</si>
  <si>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</si>
  <si>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</si>
  <si>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</si>
  <si>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</si>
  <si>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</si>
  <si>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</si>
  <si>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</si>
  <si>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</si>
  <si>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</si>
  <si>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</si>
  <si>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</si>
  <si>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</si>
  <si>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</si>
  <si>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</si>
  <si>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</si>
  <si>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</si>
  <si>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</si>
  <si>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</si>
  <si>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</si>
  <si>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</si>
  <si>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</si>
  <si>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</si>
  <si>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</si>
  <si>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</si>
  <si>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</si>
  <si>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</si>
  <si>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</si>
  <si>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</si>
  <si>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</si>
  <si>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</si>
  <si>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</si>
  <si>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</si>
  <si>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</si>
  <si>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</si>
  <si>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</si>
  <si>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</si>
  <si>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</si>
  <si>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</si>
  <si>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</si>
  <si>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</si>
  <si>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</si>
  <si>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</si>
  <si>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</si>
  <si>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</si>
  <si>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</si>
  <si>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</si>
  <si>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</si>
  <si>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</si>
  <si>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</si>
  <si>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</si>
  <si>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</si>
  <si>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</si>
  <si>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</si>
  <si>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</si>
  <si>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</si>
  <si>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</si>
  <si>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</si>
  <si>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</si>
  <si>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</si>
  <si>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</si>
  <si>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</si>
  <si>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</si>
  <si>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</si>
  <si>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</si>
  <si>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</si>
  <si>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</si>
  <si>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</si>
  <si>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</si>
  <si>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</si>
  <si>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</si>
  <si>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</si>
  <si>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</si>
  <si>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</si>
  <si>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</si>
  <si>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</si>
  <si>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</si>
  <si>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</si>
  <si>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</si>
  <si>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</si>
  <si>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</si>
  <si>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</si>
  <si>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</si>
  <si>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</si>
  <si>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</si>
  <si>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</si>
  <si>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</si>
  <si>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</si>
  <si>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</si>
  <si>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</si>
  <si>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</si>
  <si>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</si>
  <si>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</si>
  <si>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</si>
  <si>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</si>
  <si>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</si>
  <si>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</si>
  <si>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</si>
  <si>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</si>
  <si>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</si>
  <si>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</si>
  <si>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</si>
  <si>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</si>
  <si>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</si>
  <si>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</si>
  <si>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</si>
  <si>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</si>
  <si>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</si>
  <si>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</si>
  <si>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</si>
  <si>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</si>
  <si>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</si>
  <si>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</si>
  <si>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</si>
  <si>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</si>
  <si>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</si>
  <si>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</si>
  <si>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</si>
  <si>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</si>
  <si>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</si>
  <si>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</si>
  <si>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</si>
  <si>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</si>
  <si>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</si>
  <si>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</si>
  <si>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</si>
  <si>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</si>
  <si>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</si>
  <si>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</si>
  <si>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</si>
  <si>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</si>
  <si>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</si>
  <si>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</si>
  <si>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</si>
  <si>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</si>
  <si>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</si>
  <si>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</si>
  <si>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</si>
  <si>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</si>
  <si>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</si>
  <si>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</si>
  <si>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</si>
  <si>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</si>
  <si>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</si>
  <si>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</si>
  <si>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</si>
  <si>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</si>
  <si>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</si>
  <si>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</si>
  <si>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</si>
  <si>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</si>
  <si>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</si>
  <si>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</si>
  <si>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</si>
  <si>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</si>
  <si>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</si>
  <si>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</si>
  <si>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</si>
  <si>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</si>
  <si>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</si>
  <si>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</si>
  <si>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</si>
  <si>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</si>
  <si>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</si>
  <si>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</si>
  <si>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</si>
  <si>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</si>
  <si>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</si>
  <si>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</si>
  <si>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</si>
  <si>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</si>
  <si>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</si>
  <si>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</si>
  <si>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</si>
  <si>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</si>
  <si>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</si>
  <si>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</si>
  <si>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</si>
  <si>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</si>
  <si>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</si>
  <si>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</si>
  <si>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</si>
  <si>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</si>
  <si>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</si>
  <si>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</si>
  <si>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</si>
  <si>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</si>
  <si>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</si>
  <si>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</si>
  <si>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</si>
  <si>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</si>
  <si>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</si>
  <si>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</si>
  <si>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</si>
  <si>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</si>
  <si>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</si>
  <si>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</si>
  <si>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</si>
  <si>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</si>
  <si>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</si>
  <si>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</si>
  <si>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</si>
  <si>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</si>
  <si>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</si>
  <si>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</si>
  <si>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</si>
  <si>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</si>
  <si>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</si>
  <si>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</si>
  <si>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</si>
  <si>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</si>
  <si>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</si>
  <si>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</si>
  <si>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</si>
  <si>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</si>
  <si>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</si>
  <si>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</si>
  <si>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</si>
  <si>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</si>
  <si>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</si>
  <si>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</si>
  <si>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</si>
  <si>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</si>
  <si>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</si>
  <si>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</si>
  <si>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</si>
  <si>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</si>
  <si>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</si>
  <si>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</si>
  <si>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</si>
  <si>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</si>
  <si>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</si>
  <si>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</si>
  <si>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</si>
  <si>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</si>
  <si>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</si>
  <si>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</si>
  <si>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</si>
  <si>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</si>
  <si>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</si>
  <si>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</si>
  <si>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</si>
  <si>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</si>
  <si>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</si>
  <si>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</si>
  <si>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</si>
  <si>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</si>
  <si>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</si>
  <si>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</si>
  <si>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</si>
  <si>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</si>
  <si>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</si>
  <si>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</si>
  <si>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</si>
  <si>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</si>
  <si>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</si>
  <si>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</si>
  <si>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</si>
  <si>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</si>
  <si>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</si>
  <si>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</si>
  <si>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</si>
  <si>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</si>
  <si>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</si>
  <si>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</si>
  <si>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</si>
  <si>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</si>
  <si>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</si>
  <si>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</si>
  <si>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</si>
  <si>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</si>
  <si>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</si>
  <si>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</si>
  <si>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</si>
  <si>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</si>
  <si>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</si>
  <si>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</si>
  <si>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</si>
  <si>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</si>
  <si>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</si>
  <si>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</si>
  <si>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</si>
  <si>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</si>
  <si>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</si>
  <si>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</si>
  <si>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</si>
  <si>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</si>
  <si>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</si>
  <si>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</si>
  <si>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</si>
  <si>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</si>
  <si>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</si>
  <si>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</si>
  <si>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</si>
  <si>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</si>
  <si>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</si>
  <si>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</si>
  <si>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</si>
  <si>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</si>
  <si>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</si>
  <si>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</si>
  <si>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</si>
  <si>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</si>
  <si>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</si>
  <si>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</si>
  <si>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</si>
  <si>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</si>
  <si>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</si>
  <si>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</si>
  <si>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</si>
  <si>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</si>
  <si>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</si>
  <si>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</si>
  <si>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</si>
  <si>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</si>
  <si>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</si>
  <si>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</si>
  <si>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</si>
  <si>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</si>
  <si>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</si>
  <si>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</si>
  <si>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</si>
  <si>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</si>
  <si>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</si>
  <si>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</si>
  <si>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</si>
  <si>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</si>
  <si>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</si>
  <si>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</si>
  <si>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</si>
  <si>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</si>
  <si>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</si>
  <si>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</si>
  <si>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</si>
  <si>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</si>
  <si>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</si>
  <si>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</si>
  <si>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</si>
  <si>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</si>
  <si>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</si>
  <si>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</si>
  <si>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</si>
  <si>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</si>
  <si>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</si>
  <si>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</si>
  <si>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</si>
  <si>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</si>
  <si>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</si>
  <si>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</si>
  <si>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</si>
  <si>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</si>
  <si>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</si>
  <si>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</si>
  <si>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</si>
  <si>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</si>
  <si>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</si>
  <si>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</si>
  <si>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</si>
  <si>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</si>
  <si>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</si>
  <si>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</si>
  <si>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</si>
  <si>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</si>
  <si>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</si>
  <si>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</si>
  <si>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</si>
  <si>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</si>
  <si>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</si>
  <si>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</si>
  <si>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</si>
  <si>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</si>
  <si>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</si>
  <si>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</si>
  <si>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</si>
  <si>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</si>
  <si>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</si>
  <si>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</si>
  <si>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</si>
  <si>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</si>
  <si>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</si>
  <si>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</si>
  <si>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</si>
  <si>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</si>
  <si>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</si>
  <si>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</si>
  <si>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</si>
  <si>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</si>
  <si>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</si>
  <si>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</si>
  <si>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</si>
  <si>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</si>
  <si>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</si>
  <si>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</si>
  <si>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</si>
  <si>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</si>
  <si>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</si>
  <si>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</si>
  <si>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</si>
  <si>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</si>
  <si>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</si>
  <si>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</si>
  <si>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</si>
  <si>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</si>
  <si>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</si>
  <si>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</si>
  <si>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</si>
  <si>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</si>
  <si>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</si>
  <si>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</si>
  <si>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</si>
  <si>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</si>
  <si>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</si>
  <si>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</si>
  <si>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</si>
  <si>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</si>
  <si>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</si>
  <si>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</si>
  <si>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</si>
  <si>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</si>
  <si>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</si>
  <si>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</si>
  <si>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</si>
  <si>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</si>
  <si>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</si>
  <si>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</si>
  <si>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</si>
  <si>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</si>
  <si>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</si>
  <si>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</si>
  <si>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</si>
  <si>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</si>
  <si>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</si>
  <si>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</si>
  <si>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</si>
  <si>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</si>
  <si>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</si>
  <si>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</si>
  <si>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</si>
  <si>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</si>
  <si>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</si>
  <si>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</si>
  <si>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</si>
  <si>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</si>
  <si>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</si>
  <si>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</si>
  <si>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</si>
  <si>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</si>
  <si>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</si>
  <si>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</si>
  <si>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</si>
  <si>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</si>
  <si>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</si>
  <si>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</si>
  <si>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</si>
  <si>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</si>
  <si>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</si>
  <si>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</si>
  <si>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</si>
  <si>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</si>
  <si>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</si>
  <si>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</si>
  <si>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</si>
  <si>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</si>
  <si>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</si>
  <si>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</si>
  <si>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</si>
  <si>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</si>
  <si>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</si>
  <si>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</si>
  <si>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</si>
  <si>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</si>
  <si>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</si>
  <si>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</si>
  <si>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</si>
  <si>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</si>
  <si>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</si>
  <si>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</si>
  <si>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</si>
  <si>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</si>
  <si>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</si>
  <si>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</si>
  <si>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</si>
  <si>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</si>
  <si>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</si>
  <si>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</si>
  <si>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</si>
  <si>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</si>
  <si>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</si>
  <si>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</si>
  <si>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</si>
  <si>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</si>
  <si>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</si>
  <si>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</si>
  <si>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</si>
  <si>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</si>
  <si>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</si>
  <si>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</si>
  <si>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</si>
  <si>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</si>
  <si>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</si>
  <si>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</si>
  <si>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</si>
  <si>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</si>
  <si>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</si>
  <si>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</si>
  <si>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</si>
  <si>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</si>
  <si>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</si>
  <si>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</si>
  <si>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</si>
  <si>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</si>
  <si>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</si>
  <si>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</si>
  <si>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</si>
  <si>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</si>
  <si>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</si>
  <si>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</si>
  <si>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</si>
  <si>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</si>
  <si>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</si>
  <si>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</si>
  <si>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</si>
  <si>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</si>
  <si>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</si>
  <si>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</si>
  <si>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</si>
  <si>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</si>
  <si>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</si>
  <si>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</si>
  <si>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</si>
  <si>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</si>
  <si>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</si>
  <si>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</si>
  <si>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</si>
  <si>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</si>
  <si>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</si>
  <si>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</si>
  <si>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</si>
  <si>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</si>
  <si>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</si>
  <si>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</si>
  <si>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</si>
  <si>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</si>
  <si>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</si>
  <si>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</si>
  <si>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</si>
  <si>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</si>
  <si>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</si>
  <si>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</si>
  <si>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</si>
  <si>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</si>
  <si>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</si>
  <si>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</si>
  <si>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</si>
  <si>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</si>
  <si>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</si>
  <si>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</si>
  <si>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</si>
  <si>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</si>
  <si>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</si>
  <si>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</si>
  <si>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</si>
  <si>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</si>
  <si>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</si>
  <si>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</si>
  <si>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</si>
  <si>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</si>
  <si>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</si>
  <si>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</si>
  <si>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</si>
  <si>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</si>
  <si>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</si>
  <si>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</si>
  <si>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</si>
  <si>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</si>
  <si>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</si>
  <si>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</si>
  <si>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</si>
  <si>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</si>
  <si>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</si>
  <si>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</si>
  <si>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</si>
  <si>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</si>
  <si>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</si>
  <si>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</si>
  <si>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</si>
  <si>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</si>
  <si>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</si>
  <si>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</si>
  <si>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</si>
  <si>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</si>
  <si>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</si>
  <si>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</si>
  <si>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</si>
  <si>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</si>
  <si>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</si>
  <si>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</si>
  <si>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</si>
  <si>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</si>
  <si>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</si>
  <si>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</si>
  <si>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</si>
  <si>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</si>
  <si>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</si>
  <si>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</si>
  <si>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</si>
  <si>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</si>
  <si>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</si>
  <si>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</si>
  <si>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</si>
  <si>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</si>
  <si>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</si>
  <si>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</si>
  <si>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</si>
  <si>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</si>
  <si>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</si>
  <si>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</si>
  <si>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</si>
  <si>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</si>
  <si>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</si>
  <si>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</si>
  <si>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</si>
  <si>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</si>
  <si>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</si>
  <si>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</si>
  <si>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</si>
  <si>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</si>
  <si>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</si>
  <si>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</si>
  <si>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</si>
  <si>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</si>
  <si>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</si>
  <si>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</si>
  <si>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</si>
  <si>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</si>
  <si>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</si>
  <si>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</si>
  <si>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</si>
  <si>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</si>
  <si>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</si>
  <si>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</si>
  <si>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</si>
  <si>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</si>
  <si>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</si>
  <si>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</si>
  <si>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</si>
  <si>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</si>
  <si>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</si>
  <si>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</si>
  <si>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</si>
  <si>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</si>
  <si>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</si>
  <si>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</si>
  <si>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</si>
  <si>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</si>
  <si>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</si>
  <si>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</si>
  <si>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</si>
  <si>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</si>
  <si>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</si>
  <si>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</si>
  <si>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</si>
  <si>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</si>
  <si>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</si>
  <si>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</si>
  <si>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</si>
  <si>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</si>
  <si>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</si>
  <si>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</si>
  <si>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</si>
  <si>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</si>
  <si>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</si>
  <si>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</si>
  <si>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</si>
  <si>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</si>
  <si>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</si>
  <si>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</si>
  <si>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</si>
  <si>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</si>
  <si>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</si>
  <si>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</si>
  <si>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</si>
  <si>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</si>
  <si>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</si>
  <si>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</si>
  <si>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</si>
  <si>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</si>
  <si>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</si>
  <si>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</si>
  <si>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</si>
  <si>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</si>
  <si>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</si>
  <si>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</si>
  <si>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</si>
  <si>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</si>
  <si>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</si>
  <si>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</si>
  <si>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</si>
  <si>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</si>
  <si>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</si>
  <si>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</si>
  <si>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</si>
  <si>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</si>
  <si>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</si>
  <si>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</si>
  <si>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</si>
  <si>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</si>
  <si>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</si>
  <si>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</si>
  <si>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</si>
  <si>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</si>
  <si>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</si>
  <si>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</si>
  <si>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</si>
  <si>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</si>
  <si>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</si>
  <si>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</si>
  <si>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</si>
  <si>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</si>
  <si>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</si>
  <si>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</si>
  <si>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</si>
  <si>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</si>
  <si>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</si>
  <si>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</si>
  <si>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</si>
  <si>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</si>
  <si>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</si>
  <si>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</si>
  <si>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</si>
  <si>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</si>
  <si>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</si>
  <si>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</si>
  <si>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</si>
  <si>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</si>
  <si>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</si>
  <si>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</si>
  <si>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</si>
  <si>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</si>
  <si>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</si>
  <si>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</si>
  <si>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</si>
  <si>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</si>
  <si>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</si>
  <si>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</si>
  <si>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</si>
  <si>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</si>
  <si>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</si>
  <si>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</si>
  <si>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</si>
  <si>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</si>
  <si>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</si>
  <si>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</si>
  <si>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</si>
  <si>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</si>
  <si>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</si>
  <si>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</si>
  <si>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</si>
  <si>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</si>
  <si>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</si>
  <si>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</si>
  <si>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</si>
  <si>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</si>
  <si>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</si>
  <si>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</si>
  <si>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</si>
  <si>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</si>
  <si>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</si>
  <si>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</si>
  <si>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</si>
  <si>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</si>
  <si>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</si>
  <si>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</si>
  <si>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</si>
  <si>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</si>
  <si>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</si>
  <si>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</si>
  <si>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</si>
  <si>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</si>
  <si>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</si>
  <si>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</si>
  <si>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</si>
  <si>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</si>
  <si>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</si>
  <si>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</si>
  <si>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</si>
  <si>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</si>
  <si>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</si>
  <si>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</si>
  <si>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</si>
  <si>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</si>
  <si>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</si>
  <si>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</si>
  <si>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</si>
  <si>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</si>
  <si>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</si>
  <si>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</si>
  <si>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</si>
  <si>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</si>
  <si>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</si>
  <si>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</si>
  <si>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</si>
  <si>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</si>
  <si>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</si>
  <si>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</si>
  <si>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</si>
  <si>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</si>
  <si>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</si>
  <si>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</si>
  <si>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</si>
  <si>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</si>
  <si>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</si>
  <si>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</si>
  <si>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</si>
  <si>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</si>
  <si>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</si>
  <si>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</si>
  <si>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</si>
  <si>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</si>
  <si>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</si>
  <si>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</si>
  <si>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</si>
  <si>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</si>
  <si>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</si>
  <si>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</si>
  <si>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</si>
  <si>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</si>
  <si>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</si>
  <si>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</si>
  <si>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</si>
  <si>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</si>
  <si>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</si>
  <si>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</si>
  <si>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</si>
  <si>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</si>
  <si>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</si>
  <si>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</si>
  <si>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</si>
  <si>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</si>
  <si>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</si>
  <si>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</si>
  <si>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</si>
  <si>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</si>
  <si>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</si>
  <si>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</si>
  <si>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</si>
  <si>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</si>
  <si>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</si>
  <si>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</si>
  <si>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</si>
  <si>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</si>
  <si>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</si>
  <si>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</si>
  <si>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</si>
  <si>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</si>
  <si>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</si>
  <si>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</si>
  <si>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</si>
  <si>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</si>
  <si>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</si>
  <si>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</si>
  <si>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</si>
  <si>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</si>
  <si>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</si>
  <si>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</si>
  <si>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</si>
  <si>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</si>
  <si>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</si>
  <si>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</si>
  <si>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</si>
  <si>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</si>
  <si>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</si>
  <si>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</si>
  <si>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</si>
  <si>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</si>
  <si>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</si>
  <si>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</si>
  <si>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</si>
  <si>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</si>
  <si>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</si>
  <si>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</si>
  <si>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</si>
  <si>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</si>
  <si>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</si>
  <si>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</si>
  <si>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</si>
  <si>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</si>
  <si>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</si>
  <si>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</si>
  <si>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</si>
  <si>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</si>
  <si>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</si>
  <si>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</si>
  <si>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</si>
  <si>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</si>
  <si>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</si>
  <si>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</si>
  <si>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</si>
  <si>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</si>
  <si>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</si>
  <si>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</si>
  <si>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</si>
  <si>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</si>
  <si>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</si>
  <si>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</si>
  <si>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</si>
  <si>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</si>
  <si>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</si>
  <si>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</si>
  <si>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</si>
  <si>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</si>
  <si>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</si>
  <si>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</si>
  <si>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</si>
  <si>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</si>
  <si>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</si>
  <si>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</si>
  <si>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</si>
  <si>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</si>
  <si>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</si>
  <si>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</si>
  <si>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</si>
  <si>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</si>
  <si>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</si>
  <si>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</si>
  <si>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</si>
  <si>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</si>
  <si>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</si>
  <si>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</si>
  <si>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</si>
  <si>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</si>
  <si>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</si>
  <si>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</si>
  <si>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</si>
  <si>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</si>
  <si>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</si>
  <si>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</si>
  <si>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</si>
  <si>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</si>
  <si>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</si>
  <si>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</si>
  <si>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</si>
  <si>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</si>
  <si>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</si>
  <si>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</si>
  <si>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</si>
  <si>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</si>
  <si>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</si>
  <si>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</si>
  <si>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</si>
  <si>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</si>
  <si>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</si>
  <si>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</si>
  <si>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</si>
  <si>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</si>
  <si>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</si>
  <si>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</si>
  <si>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</si>
  <si>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</si>
  <si>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</si>
  <si>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</si>
  <si>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</si>
  <si>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</si>
  <si>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</si>
  <si>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</si>
  <si>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</si>
  <si>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</si>
  <si>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</si>
  <si>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</si>
  <si>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</si>
  <si>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</si>
  <si>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</si>
  <si>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</si>
  <si>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</si>
  <si>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</si>
  <si>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</si>
  <si>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</si>
  <si>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</si>
  <si>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</si>
  <si>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</si>
  <si>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</si>
  <si>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</si>
  <si>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</si>
  <si>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</si>
  <si>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</si>
  <si>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</si>
  <si>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</si>
  <si>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</si>
  <si>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</si>
  <si>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</si>
  <si>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</si>
  <si>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</si>
  <si>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</si>
  <si>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</si>
  <si>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</si>
  <si>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</si>
  <si>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</si>
  <si>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</si>
  <si>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</si>
  <si>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</si>
  <si>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</si>
  <si>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</si>
  <si>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</si>
  <si>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</si>
  <si>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</si>
  <si>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</si>
  <si>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</si>
  <si>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</si>
  <si>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</si>
  <si>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</si>
  <si>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</si>
  <si>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</si>
  <si>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</si>
  <si>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</si>
  <si>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</si>
  <si>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</si>
  <si>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</si>
  <si>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</si>
  <si>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</si>
  <si>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</si>
  <si>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</si>
  <si>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</si>
  <si>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</si>
  <si>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</si>
  <si>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</si>
  <si>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</si>
  <si>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</si>
  <si>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</si>
  <si>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</si>
  <si>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</si>
  <si>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</si>
  <si>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</si>
  <si>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</si>
  <si>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</si>
  <si>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</si>
  <si>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</si>
  <si>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</si>
  <si>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</si>
  <si>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</si>
  <si>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</si>
  <si>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</si>
  <si>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</si>
  <si>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</si>
  <si>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</si>
  <si>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</si>
  <si>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</si>
  <si>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</si>
  <si>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</si>
  <si>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</si>
  <si>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</si>
  <si>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</si>
  <si>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</si>
  <si>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</si>
  <si>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</si>
  <si>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</si>
  <si>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</si>
  <si>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</si>
  <si>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</si>
  <si>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</si>
  <si>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</si>
  <si>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</si>
  <si>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</si>
  <si>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</si>
  <si>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</si>
  <si>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</si>
  <si>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</si>
  <si>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</si>
  <si>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</si>
  <si>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</si>
  <si>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</si>
  <si>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</si>
  <si>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</si>
  <si>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</si>
  <si>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</si>
  <si>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</si>
  <si>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</si>
  <si>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</si>
  <si>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</si>
  <si>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</si>
  <si>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</si>
  <si>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</si>
  <si>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</si>
  <si>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</si>
  <si>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</si>
  <si>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</si>
  <si>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</si>
  <si>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</si>
  <si>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</si>
  <si>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</si>
  <si>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</si>
  <si>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</si>
  <si>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</si>
  <si>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</si>
  <si>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</si>
  <si>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</si>
  <si>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</si>
  <si>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</si>
  <si>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</si>
  <si>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</si>
  <si>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</si>
  <si>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</si>
  <si>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</si>
  <si>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</si>
  <si>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</si>
  <si>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</si>
  <si>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</si>
  <si>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</si>
  <si>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</si>
  <si>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</si>
  <si>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</si>
  <si>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</si>
  <si>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</si>
  <si>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</si>
  <si>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</si>
  <si>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</si>
  <si>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</si>
  <si>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</si>
  <si>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</si>
  <si>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</si>
  <si>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</si>
  <si>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</si>
  <si>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</si>
  <si>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</si>
  <si>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</si>
  <si>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</si>
  <si>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</si>
  <si>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</si>
  <si>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</si>
  <si>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</si>
  <si>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</si>
  <si>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</si>
  <si>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</si>
  <si>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</si>
  <si>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</si>
  <si>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</si>
  <si>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</si>
  <si>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</si>
  <si>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</si>
  <si>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</si>
  <si>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</si>
  <si>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</si>
  <si>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</si>
  <si>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</si>
  <si>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</si>
  <si>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</si>
  <si>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</si>
  <si>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</si>
  <si>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</si>
  <si>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</si>
  <si>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</si>
  <si>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</si>
  <si>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</si>
  <si>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</si>
  <si>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</si>
  <si>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</si>
  <si>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</si>
  <si>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</si>
  <si>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</si>
  <si>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</si>
  <si>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</si>
  <si>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</si>
  <si>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</si>
  <si>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</si>
  <si>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</si>
  <si>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</si>
  <si>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</si>
  <si>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</si>
  <si>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</si>
  <si>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</si>
  <si>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</si>
  <si>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</si>
  <si>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</si>
  <si>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</si>
  <si>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</si>
  <si>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</si>
  <si>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</si>
  <si>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</si>
  <si>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</si>
  <si>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</si>
  <si>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</si>
  <si>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</si>
  <si>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</si>
  <si>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</si>
  <si>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</si>
  <si>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</si>
  <si>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</si>
  <si>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</si>
  <si>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</si>
  <si>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</si>
  <si>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</si>
  <si>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</si>
  <si>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</si>
  <si>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</si>
  <si>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</si>
  <si>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</si>
  <si>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</si>
  <si>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</si>
  <si>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</si>
  <si>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</si>
  <si>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</si>
  <si>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</si>
  <si>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</si>
  <si>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</si>
  <si>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</si>
  <si>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</si>
  <si>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</si>
  <si>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</si>
  <si>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</si>
  <si>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</si>
  <si>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</si>
  <si>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</si>
  <si>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</si>
  <si>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</si>
  <si>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</si>
  <si>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</si>
  <si>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</si>
  <si>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</si>
  <si>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</si>
  <si>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</si>
  <si>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</si>
  <si>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</si>
  <si>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</si>
  <si>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</si>
  <si>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</si>
  <si>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</si>
  <si>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</si>
  <si>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</si>
  <si>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</si>
  <si>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</si>
  <si>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</si>
  <si>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</si>
  <si>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</si>
  <si>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</si>
  <si>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</si>
  <si>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</si>
  <si>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</si>
  <si>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</si>
  <si>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</si>
  <si>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</si>
  <si>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</si>
  <si>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</si>
  <si>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</si>
  <si>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</si>
  <si>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</si>
  <si>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</si>
  <si>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</si>
  <si>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</si>
  <si>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</si>
  <si>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</si>
  <si>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</si>
  <si>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</si>
  <si>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</si>
  <si>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</si>
  <si>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</si>
  <si>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</si>
  <si>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</si>
  <si>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</si>
  <si>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</si>
  <si>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</si>
  <si>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</si>
  <si>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</si>
  <si>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</si>
  <si>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</si>
  <si>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</si>
  <si>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</si>
  <si>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</si>
  <si>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</si>
  <si>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</si>
  <si>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</si>
  <si>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</si>
  <si>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</si>
  <si>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</si>
  <si>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</si>
  <si>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</si>
  <si>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</si>
  <si>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</si>
  <si>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</si>
  <si>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</si>
  <si>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</si>
  <si>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</si>
  <si>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</si>
  <si>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</si>
  <si>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</si>
  <si>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</si>
  <si>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</si>
  <si>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</si>
  <si>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</si>
  <si>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</si>
  <si>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</si>
  <si>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</si>
  <si>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</si>
  <si>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</si>
  <si>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</si>
  <si>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</si>
  <si>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</si>
  <si>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</si>
  <si>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</si>
  <si>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</si>
  <si>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</si>
  <si>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</si>
  <si>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</si>
  <si>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</si>
  <si>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</si>
  <si>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</si>
  <si>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</si>
  <si>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</si>
  <si>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</si>
  <si>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</si>
  <si>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</si>
  <si>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</si>
  <si>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</si>
  <si>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</si>
  <si>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</si>
  <si>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</si>
  <si>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</si>
  <si>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</si>
  <si>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</si>
  <si>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</si>
  <si>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</si>
  <si>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</si>
  <si>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</si>
  <si>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</si>
  <si>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</si>
  <si>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</si>
  <si>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</si>
  <si>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</si>
  <si>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</si>
  <si>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</si>
  <si>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</si>
  <si>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</si>
  <si>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</si>
  <si>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</si>
  <si>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</si>
  <si>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</si>
  <si>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</si>
  <si>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</si>
  <si>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</si>
  <si>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</si>
  <si>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</si>
  <si>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</si>
  <si>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</si>
  <si>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</si>
  <si>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</si>
  <si>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</si>
  <si>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</si>
  <si>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</si>
  <si>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</si>
  <si>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</si>
  <si>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</si>
  <si>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</si>
  <si>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</si>
  <si>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</si>
  <si>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</si>
  <si>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</si>
  <si>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</si>
  <si>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</si>
  <si>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</si>
  <si>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</si>
  <si>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</si>
  <si>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</si>
  <si>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</si>
  <si>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</si>
  <si>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</si>
  <si>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</si>
  <si>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</si>
  <si>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</si>
  <si>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</si>
  <si>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</si>
  <si>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</si>
  <si>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</si>
  <si>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</si>
  <si>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</si>
  <si>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</si>
  <si>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</si>
  <si>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</si>
  <si>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</si>
  <si>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</si>
  <si>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</si>
  <si>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</si>
  <si>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</si>
  <si>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</si>
  <si>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</si>
  <si>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</si>
  <si>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</si>
  <si>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</si>
  <si>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</si>
  <si>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</si>
  <si>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</si>
  <si>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</si>
  <si>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</si>
  <si>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</si>
  <si>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</si>
  <si>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</si>
  <si>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</si>
  <si>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</si>
  <si>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</si>
  <si>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</si>
  <si>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</si>
  <si>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</si>
  <si>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</si>
  <si>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</si>
  <si>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</si>
  <si>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</si>
  <si>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</si>
  <si>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</si>
  <si>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</si>
  <si>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</si>
  <si>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</si>
  <si>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</si>
  <si>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</si>
  <si>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</si>
  <si>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</si>
  <si>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</si>
  <si>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</si>
  <si>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</si>
  <si>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</si>
  <si>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</si>
  <si>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</si>
  <si>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</si>
  <si>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</si>
  <si>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</si>
  <si>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</si>
  <si>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</si>
  <si>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</si>
  <si>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</si>
  <si>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</si>
  <si>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</si>
  <si>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</si>
  <si>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</si>
  <si>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</si>
  <si>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</si>
  <si>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</si>
  <si>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</si>
  <si>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</si>
  <si>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</si>
  <si>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</si>
  <si>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</si>
  <si>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</si>
  <si>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</si>
  <si>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</si>
  <si>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</si>
  <si>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</si>
  <si>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</si>
  <si>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</si>
  <si>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</si>
  <si>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</si>
  <si>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</si>
  <si>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</si>
  <si>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</si>
  <si>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</si>
  <si>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</si>
  <si>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</si>
  <si>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</si>
  <si>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</si>
  <si>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</si>
  <si>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</si>
  <si>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</si>
  <si>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</si>
  <si>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</si>
  <si>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</si>
  <si>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</si>
  <si>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</si>
  <si>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</si>
  <si>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</si>
  <si>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</si>
  <si>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</si>
  <si>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</si>
  <si>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</si>
  <si>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</si>
  <si>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</si>
  <si>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</si>
  <si>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</si>
  <si>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</si>
  <si>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</si>
  <si>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</si>
  <si>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</si>
  <si>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</si>
  <si>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</si>
  <si>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</si>
  <si>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</si>
  <si>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</si>
  <si>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</si>
  <si>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</si>
  <si>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</si>
  <si>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</si>
  <si>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</si>
  <si>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</si>
  <si>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</si>
  <si>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</si>
  <si>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</si>
  <si>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</si>
  <si>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</si>
  <si>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</si>
  <si>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</si>
  <si>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</si>
  <si>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</si>
  <si>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</si>
  <si>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</si>
  <si>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</si>
  <si>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</si>
  <si>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</si>
  <si>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</si>
  <si>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</si>
  <si>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</si>
  <si>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</si>
  <si>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</si>
  <si>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</si>
  <si>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</si>
  <si>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</si>
  <si>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</si>
  <si>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</si>
  <si>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</si>
  <si>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</si>
  <si>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</si>
  <si>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</si>
  <si>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</si>
  <si>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</si>
  <si>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</si>
  <si>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</si>
  <si>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</si>
  <si>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</si>
  <si>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</si>
  <si>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</si>
  <si>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</si>
  <si>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</si>
  <si>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</si>
  <si>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</si>
  <si>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</si>
  <si>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</si>
  <si>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</si>
  <si>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</si>
  <si>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</si>
  <si>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</si>
  <si>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</si>
  <si>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</si>
  <si>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</si>
  <si>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</si>
  <si>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</si>
  <si>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</si>
  <si>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</si>
  <si>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</si>
  <si>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</si>
  <si>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</si>
  <si>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</si>
  <si>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</si>
  <si>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</si>
  <si>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</si>
  <si>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</si>
  <si>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</si>
  <si>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</si>
  <si>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</si>
  <si>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</si>
  <si>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</si>
  <si>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</si>
  <si>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</si>
  <si>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</si>
  <si>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</si>
  <si>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</si>
  <si>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</si>
  <si>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</si>
  <si>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</si>
  <si>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</si>
  <si>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</si>
  <si>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</si>
  <si>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</si>
  <si>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</si>
  <si>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</si>
  <si>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</si>
  <si>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</si>
  <si>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</si>
  <si>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</si>
  <si>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</si>
  <si>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</si>
  <si>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</si>
  <si>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</si>
  <si>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</si>
  <si>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</si>
  <si>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</si>
  <si>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</si>
  <si>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</si>
  <si>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</si>
  <si>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</si>
  <si>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</si>
  <si>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</si>
  <si>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</si>
  <si>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</si>
  <si>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</si>
  <si>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</si>
  <si>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</si>
  <si>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</si>
  <si>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</si>
  <si>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</si>
  <si>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</si>
  <si>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</si>
  <si>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</si>
  <si>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</si>
  <si>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</si>
  <si>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</si>
  <si>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</si>
  <si>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</si>
  <si>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</si>
  <si>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</si>
  <si>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</si>
  <si>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</si>
  <si>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</si>
  <si>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</si>
  <si>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</si>
  <si>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</si>
  <si>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</si>
  <si>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</si>
  <si>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</si>
  <si>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</si>
  <si>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</si>
  <si>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</si>
  <si>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</si>
  <si>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</si>
  <si>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</si>
  <si>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</si>
  <si>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</si>
  <si>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</si>
  <si>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</si>
  <si>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</si>
  <si>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</si>
  <si>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</si>
  <si>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</si>
  <si>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</si>
  <si>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</si>
  <si>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</si>
  <si>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</si>
  <si>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</si>
  <si>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</si>
  <si>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</si>
  <si>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</si>
  <si>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</si>
  <si>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</si>
  <si>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</si>
  <si>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</si>
  <si>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</si>
  <si>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</si>
  <si>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</si>
  <si>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</si>
  <si>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</si>
  <si>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</si>
  <si>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</si>
  <si>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</si>
  <si>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</si>
  <si>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</si>
  <si>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</si>
  <si>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</si>
  <si>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</si>
  <si>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</si>
  <si>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</si>
  <si>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</si>
  <si>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</si>
  <si>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</si>
  <si>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</si>
  <si>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</si>
  <si>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</si>
  <si>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</si>
  <si>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</si>
  <si>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</si>
  <si>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</si>
  <si>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</si>
  <si>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</si>
  <si>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</si>
  <si>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</si>
  <si>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</si>
  <si>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</si>
  <si>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</si>
  <si>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</si>
  <si>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</si>
  <si>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</si>
  <si>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</si>
  <si>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</si>
  <si>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</si>
  <si>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</si>
  <si>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</si>
  <si>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</si>
  <si>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</si>
  <si>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</si>
  <si>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</si>
  <si>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</si>
  <si>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</si>
  <si>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</si>
  <si>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</si>
  <si>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</si>
  <si>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</si>
  <si>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</si>
  <si>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</si>
  <si>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</si>
  <si>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</si>
  <si>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</si>
  <si>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</si>
  <si>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</si>
  <si>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</si>
  <si>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</si>
  <si>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</si>
  <si>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</si>
  <si>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</si>
  <si>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</si>
  <si>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</si>
  <si>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</si>
  <si>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</si>
  <si>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</si>
  <si>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</si>
  <si>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</si>
  <si>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</si>
  <si>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</si>
  <si>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</si>
  <si>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</si>
  <si>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</si>
  <si>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</si>
  <si>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</si>
  <si>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</si>
  <si>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</si>
  <si>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</si>
  <si>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</si>
  <si>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</si>
  <si>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</si>
  <si>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</si>
  <si>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</si>
  <si>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</si>
  <si>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</si>
  <si>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</si>
  <si>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</si>
  <si>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</si>
  <si>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</si>
  <si>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</si>
  <si>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</si>
  <si>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</si>
  <si>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</si>
  <si>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</si>
  <si>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</si>
  <si>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</si>
  <si>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</si>
  <si>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</si>
  <si>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</si>
  <si>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</si>
  <si>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</si>
  <si>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</si>
  <si>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</si>
  <si>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</si>
  <si>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</si>
  <si>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</si>
  <si>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</si>
  <si>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</si>
  <si>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</si>
  <si>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</si>
  <si>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</si>
  <si>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</si>
  <si>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</si>
  <si>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</si>
  <si>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</si>
  <si>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</si>
  <si>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</si>
  <si>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</si>
  <si>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</si>
  <si>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</si>
  <si>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</si>
  <si>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</si>
  <si>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</si>
  <si>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</si>
  <si>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</si>
  <si>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</si>
  <si>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</si>
  <si>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</si>
  <si>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</si>
  <si>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</si>
  <si>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</si>
  <si>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</si>
  <si>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</si>
  <si>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</si>
  <si>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</si>
  <si>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</si>
  <si>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</si>
  <si>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</si>
  <si>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</si>
  <si>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</si>
  <si>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</si>
  <si>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</si>
  <si>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</si>
  <si>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</si>
  <si>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</si>
  <si>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</si>
  <si>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</si>
  <si>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</si>
  <si>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</si>
  <si>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</si>
  <si>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</si>
  <si>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</si>
  <si>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</si>
  <si>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</si>
  <si>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</si>
  <si>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</si>
  <si>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</si>
  <si>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</si>
  <si>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</si>
  <si>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</si>
  <si>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</si>
  <si>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</si>
  <si>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</si>
  <si>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</si>
  <si>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</si>
  <si>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</si>
  <si>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</si>
  <si>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</si>
  <si>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</si>
  <si>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</si>
  <si>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</si>
  <si>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</si>
  <si>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</si>
  <si>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</si>
  <si>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</si>
  <si>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</si>
  <si>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</si>
  <si>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</si>
  <si>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</si>
  <si>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</si>
  <si>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</si>
  <si>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</si>
  <si>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</si>
  <si>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</si>
  <si>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</si>
  <si>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</si>
  <si>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</si>
  <si>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</si>
  <si>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</si>
  <si>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</si>
  <si>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</si>
  <si>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</si>
  <si>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</si>
  <si>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</si>
  <si>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</si>
  <si>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</si>
  <si>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</si>
  <si>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</si>
  <si>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</si>
  <si>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</si>
  <si>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</si>
  <si>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</si>
  <si>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</si>
  <si>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</si>
  <si>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</si>
  <si>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</si>
  <si>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</si>
  <si>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</si>
  <si>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</si>
  <si>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</si>
  <si>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</si>
  <si>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</si>
  <si>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</si>
  <si>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</si>
  <si>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</si>
  <si>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</si>
  <si>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</si>
  <si>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</si>
  <si>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</si>
  <si>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</si>
  <si>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</si>
  <si>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</si>
  <si>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</si>
  <si>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</si>
  <si>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</si>
  <si>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</si>
  <si>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</si>
  <si>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</si>
  <si>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</si>
  <si>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</si>
  <si>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</si>
  <si>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</si>
  <si>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</si>
  <si>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</si>
  <si>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</si>
  <si>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</si>
  <si>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</si>
  <si>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</si>
  <si>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</si>
  <si>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</si>
  <si>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</si>
  <si>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</si>
  <si>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</si>
  <si>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</si>
  <si>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</si>
  <si>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</si>
  <si>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</si>
  <si>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</si>
  <si>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</si>
  <si>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</si>
  <si>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</si>
  <si>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</si>
  <si>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</si>
  <si>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</si>
  <si>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</si>
  <si>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</si>
  <si>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</si>
  <si>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</si>
  <si>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</si>
  <si>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</si>
  <si>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</si>
  <si>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</si>
  <si>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</si>
  <si>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</si>
  <si>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</si>
  <si>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</si>
  <si>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</si>
  <si>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</si>
  <si>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</si>
  <si>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</si>
  <si>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</si>
  <si>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</si>
  <si>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</si>
  <si>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</si>
  <si>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</si>
  <si>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</si>
  <si>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</si>
  <si>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</si>
  <si>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</si>
  <si>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</si>
  <si>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</si>
  <si>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</si>
  <si>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</si>
  <si>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</si>
  <si>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</si>
  <si>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</si>
  <si>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</si>
  <si>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</si>
  <si>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</si>
  <si>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</si>
  <si>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</si>
  <si>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</si>
  <si>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</si>
  <si>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</si>
  <si>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</si>
  <si>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</si>
  <si>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</si>
  <si>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</si>
  <si>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</si>
  <si>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</si>
  <si>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</si>
  <si>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</si>
  <si>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</si>
  <si>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</si>
  <si>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</si>
  <si>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</si>
  <si>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</si>
  <si>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</si>
  <si>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</si>
  <si>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</si>
  <si>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</si>
  <si>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</si>
  <si>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</si>
  <si>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</si>
  <si>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</si>
  <si>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</si>
  <si>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</si>
  <si>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</si>
  <si>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</si>
  <si>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</si>
  <si>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</si>
  <si>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</si>
  <si>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</si>
  <si>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</si>
  <si>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</si>
  <si>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</si>
  <si>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</si>
  <si>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</si>
  <si>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</si>
  <si>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</si>
  <si>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</si>
  <si>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</si>
  <si>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</si>
  <si>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</si>
  <si>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</si>
  <si>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</si>
  <si>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</si>
  <si>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</si>
  <si>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</si>
  <si>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</si>
  <si>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</si>
  <si>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</si>
  <si>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</si>
  <si>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</si>
  <si>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</si>
  <si>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</si>
  <si>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</si>
  <si>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</si>
  <si>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</si>
  <si>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</si>
  <si>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</si>
  <si>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</si>
  <si>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</si>
  <si>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</si>
  <si>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</si>
  <si>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</si>
  <si>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</si>
  <si>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</si>
  <si>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</si>
  <si>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</si>
  <si>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</si>
  <si>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</si>
  <si>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</si>
  <si>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</si>
  <si>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</si>
  <si>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</si>
  <si>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</si>
  <si>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</si>
  <si>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</si>
  <si>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</si>
  <si>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</si>
  <si>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</si>
  <si>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</si>
  <si>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</si>
  <si>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</si>
  <si>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</si>
  <si>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</si>
  <si>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</si>
  <si>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</si>
  <si>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</si>
  <si>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</si>
  <si>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</si>
  <si>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</si>
  <si>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</si>
  <si>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</si>
  <si>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</si>
  <si>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</si>
  <si>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</si>
  <si>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</si>
  <si>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</si>
  <si>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</si>
  <si>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</si>
  <si>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</si>
  <si>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</si>
  <si>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</si>
  <si>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</si>
  <si>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</si>
  <si>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</si>
  <si>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</si>
  <si>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</si>
  <si>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</si>
  <si>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</si>
  <si>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</si>
  <si>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</si>
  <si>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</si>
  <si>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</si>
  <si>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</si>
  <si>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</si>
  <si>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</si>
  <si>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</si>
  <si>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</si>
  <si>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</si>
  <si>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</si>
  <si>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</si>
  <si>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</si>
  <si>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</si>
  <si>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</si>
  <si>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</si>
  <si>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</si>
  <si>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</si>
  <si>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</si>
  <si>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</si>
  <si>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</si>
  <si>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</si>
  <si>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</si>
  <si>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</si>
  <si>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</si>
  <si>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</si>
  <si>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</si>
  <si>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</si>
  <si>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</si>
  <si>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</si>
  <si>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</si>
  <si>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</si>
  <si>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</si>
  <si>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</si>
  <si>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</si>
  <si>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</si>
  <si>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</si>
  <si>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</si>
  <si>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</si>
  <si>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</si>
  <si>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</si>
  <si>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</si>
  <si>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</si>
  <si>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</si>
  <si>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</si>
  <si>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</si>
  <si>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</si>
  <si>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</si>
  <si>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</si>
  <si>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</si>
  <si>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</si>
  <si>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</si>
  <si>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</si>
  <si>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</si>
  <si>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</si>
  <si>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</si>
  <si>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</si>
  <si>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</si>
  <si>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</si>
  <si>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</si>
  <si>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</si>
  <si>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</si>
  <si>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</si>
  <si>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</si>
  <si>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</si>
  <si>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</si>
  <si>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</si>
  <si>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</si>
  <si>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</si>
  <si>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</si>
  <si>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</si>
  <si>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</si>
  <si>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</si>
  <si>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</si>
  <si>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</si>
  <si>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</si>
  <si>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</si>
  <si>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</si>
  <si>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</si>
  <si>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</si>
  <si>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</si>
  <si>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</si>
  <si>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</si>
  <si>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</si>
  <si>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</si>
  <si>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</si>
  <si>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</si>
  <si>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</si>
  <si>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</si>
  <si>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</si>
  <si>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</si>
  <si>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</si>
  <si>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</si>
  <si>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</si>
  <si>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</si>
  <si>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</si>
  <si>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</si>
  <si>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</si>
  <si>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</si>
  <si>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</si>
  <si>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</si>
  <si>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</si>
  <si>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</si>
  <si>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</si>
  <si>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</si>
  <si>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</si>
  <si>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</si>
  <si>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</si>
  <si>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</si>
  <si>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</si>
  <si>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</si>
  <si>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</si>
  <si>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</si>
  <si>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</si>
  <si>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</si>
  <si>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</si>
  <si>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</si>
  <si>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</si>
  <si>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</si>
  <si>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</si>
  <si>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</si>
  <si>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</si>
  <si>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</si>
  <si>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</si>
  <si>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</si>
  <si>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</si>
  <si>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</si>
  <si>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</si>
  <si>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</si>
  <si>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</si>
  <si>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</si>
  <si>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</si>
  <si>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</si>
  <si>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</si>
  <si>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</si>
  <si>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</si>
  <si>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</si>
  <si>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</si>
  <si>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</si>
  <si>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</si>
  <si>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</si>
  <si>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</si>
  <si>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</si>
  <si>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</si>
  <si>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</si>
  <si>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</si>
  <si>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</si>
  <si>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</si>
  <si>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</si>
  <si>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</si>
  <si>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</si>
  <si>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</si>
  <si>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</si>
  <si>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</si>
  <si>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</si>
  <si>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</si>
  <si>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</si>
  <si>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</si>
  <si>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</si>
  <si>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</si>
  <si>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</si>
  <si>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</si>
  <si>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</si>
  <si>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</si>
  <si>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</si>
  <si>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</si>
  <si>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</si>
  <si>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</si>
  <si>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</si>
  <si>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</si>
  <si>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</si>
  <si>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</si>
  <si>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</si>
  <si>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</si>
  <si>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</si>
  <si>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</si>
  <si>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</si>
  <si>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</si>
  <si>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</si>
  <si>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</si>
  <si>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</si>
  <si>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</si>
  <si>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</si>
  <si>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</si>
  <si>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</si>
  <si>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</si>
  <si>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</si>
  <si>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</si>
  <si>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</si>
  <si>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</si>
  <si>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</si>
  <si>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</si>
  <si>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</si>
  <si>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</si>
  <si>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</si>
  <si>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</si>
  <si>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</si>
  <si>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</si>
  <si>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</si>
  <si>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</si>
  <si>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</si>
  <si>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</si>
  <si>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</si>
  <si>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</si>
  <si>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</si>
  <si>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</si>
  <si>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</si>
  <si>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</si>
  <si>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</si>
  <si>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</si>
  <si>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</si>
  <si>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</si>
  <si>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</si>
  <si>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</si>
  <si>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</si>
  <si>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</si>
  <si>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</si>
  <si>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</si>
  <si>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</si>
  <si>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</si>
  <si>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</si>
  <si>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</si>
  <si>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</si>
  <si>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</si>
  <si>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</si>
  <si>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</si>
  <si>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</si>
  <si>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</si>
  <si>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</si>
  <si>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</si>
  <si>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</si>
  <si>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</si>
  <si>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</si>
  <si>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</si>
  <si>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</si>
  <si>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</si>
  <si>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</si>
  <si>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</si>
  <si>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</si>
  <si>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</si>
  <si>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</si>
  <si>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</si>
  <si>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</si>
  <si>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</si>
  <si>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</si>
  <si>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</si>
  <si>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</si>
  <si>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</si>
  <si>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</si>
  <si>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</si>
  <si>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</si>
  <si>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</si>
  <si>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</si>
  <si>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</si>
  <si>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</si>
  <si>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</si>
  <si>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</si>
  <si>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</si>
  <si>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</si>
  <si>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</si>
  <si>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</si>
  <si>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</si>
  <si>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</si>
  <si>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</si>
  <si>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</si>
  <si>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</si>
  <si>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</si>
  <si>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</si>
  <si>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</si>
  <si>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</si>
  <si>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</si>
  <si>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</si>
  <si>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</si>
  <si>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</si>
  <si>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</si>
  <si>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</si>
  <si>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</si>
  <si>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</si>
  <si>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</si>
  <si>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</si>
  <si>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</si>
  <si>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</si>
  <si>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</si>
  <si>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</si>
  <si>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</si>
  <si>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</si>
  <si>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</si>
  <si>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</si>
  <si>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</si>
  <si>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</si>
  <si>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</si>
  <si>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</si>
  <si>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</si>
  <si>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</si>
  <si>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</si>
  <si>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</si>
  <si>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</si>
  <si>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</si>
  <si>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</si>
  <si>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</si>
  <si>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</si>
  <si>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</si>
  <si>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</si>
  <si>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</si>
  <si>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</si>
  <si>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</si>
  <si>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</si>
  <si>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</si>
  <si>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</si>
  <si>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</si>
  <si>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</si>
  <si>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</si>
  <si>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</si>
  <si>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</si>
  <si>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</si>
  <si>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</si>
  <si>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</si>
  <si>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</si>
  <si>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</si>
  <si>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</si>
  <si>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</si>
  <si>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</si>
  <si>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</si>
  <si>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</si>
  <si>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</si>
  <si>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</si>
  <si>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</si>
  <si>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</si>
  <si>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</si>
  <si>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</si>
  <si>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</si>
  <si>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</si>
  <si>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</si>
  <si>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</si>
  <si>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</si>
  <si>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</si>
  <si>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</si>
  <si>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</si>
  <si>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</si>
  <si>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</si>
  <si>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</si>
  <si>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</si>
  <si>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</si>
  <si>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</si>
  <si>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</si>
  <si>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</si>
  <si>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</si>
  <si>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</si>
  <si>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</si>
  <si>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</si>
  <si>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</si>
  <si>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</si>
  <si>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</si>
  <si>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</si>
  <si>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</si>
  <si>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</si>
  <si>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</si>
  <si>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</si>
  <si>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</si>
  <si>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</si>
  <si>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</si>
  <si>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</si>
  <si>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</si>
  <si>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</si>
  <si>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</si>
  <si>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</si>
  <si>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</si>
  <si>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</si>
  <si>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</si>
  <si>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</si>
  <si>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</si>
  <si>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</si>
  <si>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</si>
  <si>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</si>
  <si>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</si>
  <si>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</si>
  <si>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</si>
  <si>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</si>
  <si>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</si>
  <si>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</si>
  <si>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</si>
  <si>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</si>
  <si>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</si>
  <si>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</si>
  <si>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</si>
  <si>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</si>
  <si>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</si>
  <si>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</si>
  <si>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</si>
  <si>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</si>
  <si>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</si>
  <si>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</si>
  <si>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</si>
  <si>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</si>
  <si>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</si>
  <si>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</si>
  <si>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</si>
  <si>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</si>
  <si>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</si>
  <si>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</si>
  <si>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</si>
  <si>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</si>
  <si>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</si>
  <si>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</si>
  <si>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</si>
  <si>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</si>
  <si>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</si>
  <si>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</si>
  <si>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</si>
  <si>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</si>
  <si>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</si>
  <si>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</si>
  <si>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</si>
  <si>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</si>
  <si>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</si>
  <si>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</si>
  <si>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</si>
  <si>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</si>
  <si>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</si>
  <si>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</si>
  <si>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</si>
  <si>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</si>
  <si>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</si>
  <si>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</si>
  <si>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</si>
  <si>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</si>
  <si>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</si>
  <si>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</si>
  <si>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</si>
  <si>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</si>
  <si>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</si>
  <si>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</si>
  <si>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</si>
  <si>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</si>
  <si>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</si>
  <si>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</si>
  <si>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</si>
  <si>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</si>
  <si>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</si>
  <si>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</si>
  <si>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</si>
  <si>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</si>
  <si>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</si>
  <si>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</si>
  <si>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</si>
  <si>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</si>
  <si>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</si>
  <si>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</si>
  <si>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</si>
  <si>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</si>
  <si>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</si>
  <si>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</si>
  <si>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</si>
  <si>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</si>
  <si>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</si>
  <si>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</si>
  <si>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</si>
  <si>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</si>
  <si>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</si>
  <si>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</si>
  <si>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</si>
  <si>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</si>
  <si>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</si>
  <si>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</si>
  <si>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</si>
  <si>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</si>
  <si>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</si>
  <si>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</si>
  <si>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</si>
  <si>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</si>
  <si>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</si>
  <si>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</si>
  <si>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</si>
  <si>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</si>
  <si>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</si>
  <si>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</si>
  <si>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</si>
  <si>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</si>
  <si>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</si>
  <si>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</si>
  <si>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</si>
  <si>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</si>
  <si>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</si>
  <si>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</si>
  <si>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</si>
  <si>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</si>
  <si>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</si>
  <si>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</si>
  <si>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</si>
  <si>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</si>
  <si>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</si>
  <si>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</si>
  <si>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</si>
  <si>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</si>
  <si>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</si>
  <si>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</si>
  <si>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</si>
  <si>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</si>
  <si>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</si>
  <si>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</si>
  <si>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</si>
  <si>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</si>
  <si>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</si>
  <si>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</si>
  <si>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</si>
  <si>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</si>
  <si>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</si>
  <si>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</si>
  <si>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</si>
  <si>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</si>
  <si>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</si>
  <si>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</si>
  <si>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</si>
  <si>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</si>
  <si>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</si>
  <si>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</si>
  <si>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</si>
  <si>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</si>
  <si>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</si>
  <si>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</si>
  <si>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</si>
  <si>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</si>
  <si>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</si>
  <si>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</si>
  <si>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</si>
  <si>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</si>
  <si>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</si>
  <si>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</si>
  <si>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</si>
  <si>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</si>
  <si>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</si>
  <si>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</si>
  <si>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</si>
  <si>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</si>
  <si>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</si>
  <si>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</si>
  <si>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</si>
  <si>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</si>
  <si>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</si>
  <si>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</si>
  <si>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</si>
  <si>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</si>
  <si>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</si>
  <si>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</si>
  <si>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</si>
  <si>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</si>
  <si>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</si>
  <si>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</si>
  <si>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</si>
  <si>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</si>
  <si>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</si>
  <si>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</si>
  <si>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</si>
  <si>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</si>
  <si>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</si>
  <si>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</si>
  <si>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</si>
  <si>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</si>
  <si>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</si>
  <si>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</si>
  <si>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</si>
  <si>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</si>
  <si>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</si>
  <si>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</si>
  <si>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</si>
  <si>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</si>
  <si>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</si>
  <si>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</si>
  <si>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</si>
  <si>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</si>
  <si>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</si>
  <si>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</si>
  <si>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</si>
  <si>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</si>
  <si>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</si>
  <si>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</si>
  <si>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</si>
  <si>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</si>
  <si>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</si>
  <si>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</si>
  <si>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</si>
  <si>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</si>
  <si>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</si>
  <si>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</si>
  <si>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</si>
  <si>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</si>
  <si>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</si>
  <si>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</si>
  <si>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</si>
  <si>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</si>
  <si>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</si>
  <si>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</si>
  <si>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</si>
  <si>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</si>
  <si>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</si>
  <si>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</si>
  <si>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</si>
  <si>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</si>
  <si>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</si>
  <si>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</si>
  <si>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</si>
  <si>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</si>
  <si>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</si>
  <si>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</si>
  <si>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</si>
  <si>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</si>
  <si>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</si>
  <si>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</si>
  <si>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</si>
  <si>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</si>
  <si>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</si>
  <si>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</si>
  <si>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</si>
  <si>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</si>
  <si>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</si>
  <si>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</si>
  <si>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</si>
  <si>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</si>
  <si>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</si>
  <si>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</si>
  <si>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</si>
  <si>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</si>
  <si>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</si>
  <si>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</si>
  <si>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</si>
  <si>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</si>
  <si>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</si>
  <si>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</si>
  <si>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</si>
  <si>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</si>
  <si>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</si>
  <si>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</si>
  <si>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</si>
  <si>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</si>
  <si>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</si>
  <si>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</si>
  <si>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</si>
  <si>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</si>
  <si>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</si>
  <si>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</si>
  <si>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</si>
  <si>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</si>
  <si>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</si>
  <si>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</si>
  <si>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</si>
  <si>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</si>
  <si>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</si>
  <si>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</si>
  <si>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</si>
  <si>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</si>
  <si>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</si>
  <si>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</si>
  <si>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</si>
  <si>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</si>
  <si>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</si>
  <si>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</si>
  <si>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</si>
  <si>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</si>
  <si>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</si>
  <si>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</si>
  <si>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</si>
  <si>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</si>
  <si>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</si>
  <si>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</si>
  <si>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</si>
  <si>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</si>
  <si>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</si>
  <si>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</si>
  <si>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</si>
  <si>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</si>
  <si>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</si>
  <si>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</si>
  <si>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</si>
  <si>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</si>
  <si>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</si>
  <si>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</si>
  <si>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</si>
  <si>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</si>
  <si>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</si>
  <si>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</si>
  <si>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</si>
  <si>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</si>
  <si>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</si>
  <si>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</si>
  <si>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</si>
  <si>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</si>
  <si>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</si>
  <si>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</si>
  <si>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</si>
  <si>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</si>
  <si>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</si>
  <si>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</si>
  <si>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</si>
  <si>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</si>
  <si>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</si>
  <si>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</si>
  <si>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</si>
  <si>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</si>
  <si>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</si>
  <si>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</si>
  <si>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</si>
  <si>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</si>
  <si>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</si>
  <si>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</si>
  <si>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</si>
  <si>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</si>
  <si>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</si>
  <si>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</si>
  <si>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</si>
  <si>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</si>
  <si>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</si>
  <si>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</si>
  <si>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</si>
  <si>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</si>
  <si>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</si>
  <si>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</si>
  <si>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</si>
  <si>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</si>
  <si>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</si>
  <si>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</si>
  <si>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</si>
  <si>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</si>
  <si>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</si>
  <si>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</si>
  <si>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</si>
  <si>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</si>
  <si>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</si>
  <si>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</si>
  <si>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</si>
  <si>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</si>
  <si>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</si>
  <si>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</si>
  <si>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</si>
  <si>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</si>
  <si>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</si>
  <si>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</si>
  <si>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</si>
  <si>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</si>
  <si>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</si>
  <si>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</si>
  <si>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</si>
  <si>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</si>
  <si>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</si>
  <si>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</si>
  <si>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</si>
  <si>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</si>
  <si>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</si>
  <si>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</si>
  <si>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</si>
  <si>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</si>
  <si>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</si>
  <si>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</si>
  <si>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</si>
  <si>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</si>
  <si>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</si>
  <si>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</si>
  <si>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</si>
  <si>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</si>
  <si>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</si>
  <si>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</si>
  <si>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</si>
  <si>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</si>
  <si>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</si>
  <si>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</si>
  <si>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</si>
  <si>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</si>
  <si>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</si>
  <si>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</si>
  <si>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</si>
  <si>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</si>
  <si>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</si>
  <si>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</si>
  <si>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</si>
  <si>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</si>
  <si>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</si>
  <si>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</si>
  <si>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</si>
  <si>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</si>
  <si>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</si>
  <si>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</si>
  <si>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</si>
  <si>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</si>
  <si>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</si>
  <si>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</si>
  <si>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</si>
  <si>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</si>
  <si>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</si>
  <si>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</si>
  <si>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</si>
  <si>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</si>
  <si>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</si>
  <si>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</si>
  <si>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</si>
  <si>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</si>
  <si>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</si>
  <si>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</si>
  <si>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</si>
  <si>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</si>
  <si>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</si>
  <si>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</si>
  <si>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</si>
  <si>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</si>
  <si>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</si>
  <si>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</si>
  <si>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</si>
  <si>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</si>
  <si>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</si>
  <si>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</si>
  <si>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</si>
  <si>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</si>
  <si>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</si>
  <si>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</si>
  <si>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</si>
  <si>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</si>
  <si>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</si>
  <si>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</si>
  <si>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</si>
  <si>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</si>
  <si>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</si>
  <si>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</si>
  <si>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</si>
  <si>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</si>
  <si>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</si>
  <si>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</si>
  <si>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</si>
  <si>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</si>
  <si>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</si>
  <si>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</si>
  <si>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</si>
  <si>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</si>
  <si>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</si>
  <si>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</si>
  <si>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</si>
  <si>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</si>
  <si>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</si>
  <si>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</si>
  <si>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</si>
  <si>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</si>
  <si>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</si>
  <si>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</si>
  <si>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</si>
  <si>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</si>
  <si>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</si>
  <si>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</si>
  <si>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</si>
  <si>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</si>
  <si>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</si>
  <si>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</si>
  <si>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</si>
  <si>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</si>
  <si>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</si>
  <si>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</si>
  <si>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</si>
  <si>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</si>
  <si>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</si>
  <si>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</si>
  <si>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</si>
  <si>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</si>
  <si>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</si>
  <si>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</si>
  <si>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</si>
  <si>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</si>
  <si>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</si>
  <si>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</si>
  <si>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</si>
  <si>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</si>
  <si>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</si>
  <si>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</si>
  <si>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</si>
  <si>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</si>
  <si>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</si>
  <si>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</si>
  <si>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</si>
  <si>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</si>
  <si>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</si>
  <si>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</si>
  <si>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</si>
  <si>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</si>
  <si>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</si>
  <si>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</si>
  <si>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</si>
  <si>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</si>
  <si>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</si>
  <si>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</si>
  <si>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</si>
  <si>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</si>
  <si>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</si>
  <si>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</si>
  <si>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</si>
  <si>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</si>
  <si>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</si>
  <si>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</si>
  <si>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</si>
  <si>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</si>
  <si>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</si>
  <si>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</si>
  <si>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</si>
  <si>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</si>
  <si>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</si>
  <si>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</si>
  <si>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</si>
  <si>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</si>
  <si>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</si>
  <si>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</si>
  <si>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</si>
  <si>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</si>
  <si>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</si>
  <si>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</si>
  <si>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</si>
  <si>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</si>
  <si>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</si>
  <si>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</si>
  <si>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</si>
  <si>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</si>
  <si>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</si>
  <si>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</si>
  <si>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</si>
  <si>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</si>
  <si>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</si>
  <si>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</si>
  <si>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</si>
  <si>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</si>
  <si>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</si>
  <si>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</si>
  <si>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</si>
  <si>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</si>
  <si>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</si>
  <si>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</si>
  <si>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</si>
  <si>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</si>
  <si>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</si>
  <si>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</si>
  <si>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</si>
  <si>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</si>
  <si>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</si>
  <si>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</si>
  <si>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</si>
  <si>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</si>
  <si>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</si>
  <si>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</si>
  <si>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</si>
  <si>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</si>
  <si>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</si>
  <si>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</si>
  <si>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</si>
  <si>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</si>
  <si>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</si>
  <si>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</si>
  <si>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</si>
  <si>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</si>
  <si>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</si>
  <si>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</si>
  <si>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</si>
  <si>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</si>
  <si>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</si>
  <si>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</si>
  <si>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</si>
  <si>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</si>
  <si>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</si>
  <si>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</si>
  <si>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</si>
  <si>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</si>
  <si>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</si>
  <si>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</si>
  <si>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</si>
  <si>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</si>
  <si>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</si>
  <si>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</si>
  <si>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</si>
  <si>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</si>
  <si>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</si>
  <si>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</si>
  <si>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</si>
  <si>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</si>
  <si>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</si>
  <si>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</si>
  <si>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</si>
  <si>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</si>
  <si>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</si>
  <si>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</si>
  <si>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</si>
  <si>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</si>
  <si>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</si>
  <si>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</si>
  <si>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</si>
  <si>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</si>
  <si>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</si>
  <si>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</si>
  <si>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</si>
  <si>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</si>
  <si>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</si>
  <si>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</si>
  <si>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</si>
  <si>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</si>
  <si>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</si>
  <si>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</si>
  <si>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</si>
  <si>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</si>
  <si>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</si>
  <si>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</si>
  <si>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</si>
  <si>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</si>
  <si>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</si>
  <si>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</si>
  <si>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</si>
  <si>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</si>
  <si>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</si>
  <si>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</si>
  <si>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</si>
  <si>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</si>
  <si>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</si>
  <si>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</si>
  <si>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</si>
  <si>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</si>
  <si>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</si>
  <si>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</si>
  <si>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</si>
  <si>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</si>
  <si>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</si>
  <si>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</si>
  <si>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</si>
  <si>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</si>
  <si>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</si>
  <si>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</si>
  <si>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</si>
  <si>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</si>
  <si>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</si>
  <si>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</si>
  <si>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</si>
  <si>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</si>
  <si>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</si>
  <si>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</si>
  <si>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</si>
  <si>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</si>
  <si>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</si>
  <si>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</si>
  <si>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</si>
  <si>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</si>
  <si>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</si>
  <si>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</si>
  <si>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</si>
  <si>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</si>
  <si>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</si>
  <si>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</si>
  <si>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</si>
  <si>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</si>
  <si>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</si>
  <si>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</si>
  <si>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</si>
  <si>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</si>
  <si>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</si>
  <si>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</si>
  <si>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</si>
  <si>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</si>
  <si>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</si>
  <si>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</si>
  <si>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</si>
  <si>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</si>
  <si>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</si>
  <si>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</si>
  <si>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</si>
  <si>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</si>
  <si>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</si>
  <si>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</si>
  <si>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</si>
  <si>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</si>
  <si>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</si>
  <si>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</si>
  <si>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</si>
  <si>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</si>
  <si>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</si>
  <si>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</si>
  <si>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</si>
  <si>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</si>
  <si>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</si>
  <si>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</si>
  <si>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</si>
  <si>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</si>
  <si>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</si>
  <si>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</si>
  <si>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</si>
  <si>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</si>
  <si>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</si>
  <si>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</si>
  <si>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</si>
  <si>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</si>
  <si>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</si>
  <si>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</si>
  <si>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</si>
  <si>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</si>
  <si>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</si>
  <si>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</si>
  <si>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</si>
  <si>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</si>
  <si>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</si>
  <si>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</si>
  <si>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</si>
  <si>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</si>
  <si>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</si>
  <si>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</si>
  <si>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</si>
  <si>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</si>
  <si>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</si>
  <si>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</si>
  <si>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</si>
  <si>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</si>
  <si>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</si>
  <si>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</si>
  <si>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</si>
  <si>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</si>
  <si>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</si>
  <si>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</si>
  <si>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</si>
  <si>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</si>
  <si>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</si>
  <si>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</si>
  <si>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</si>
  <si>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</si>
  <si>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</si>
  <si>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</si>
  <si>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</si>
  <si>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</si>
  <si>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</si>
  <si>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</si>
  <si>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</si>
  <si>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</si>
  <si>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</si>
  <si>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</si>
  <si>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</si>
  <si>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</si>
  <si>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</si>
  <si>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</si>
  <si>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</si>
  <si>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</si>
  <si>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</si>
  <si>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</si>
  <si>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</si>
  <si>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</si>
  <si>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</si>
  <si>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</si>
  <si>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</si>
  <si>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</si>
  <si>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</si>
  <si>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</si>
  <si>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</si>
  <si>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</si>
  <si>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</si>
  <si>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</si>
  <si>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</si>
  <si>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</si>
  <si>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</si>
  <si>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</si>
  <si>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</si>
  <si>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</si>
  <si>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</si>
  <si>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</si>
  <si>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</si>
  <si>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</si>
  <si>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</si>
  <si>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</si>
  <si>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</si>
  <si>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</si>
  <si>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</si>
  <si>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</si>
  <si>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</si>
  <si>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</si>
  <si>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</si>
  <si>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</si>
  <si>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</si>
  <si>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</si>
  <si>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</si>
  <si>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</si>
  <si>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</si>
  <si>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</si>
  <si>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</si>
  <si>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</si>
  <si>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</si>
  <si>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</si>
  <si>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</si>
  <si>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</si>
  <si>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</si>
  <si>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</si>
  <si>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</si>
  <si>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</si>
  <si>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</si>
  <si>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</si>
  <si>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</si>
  <si>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</si>
  <si>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</si>
  <si>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</si>
  <si>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</si>
  <si>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</si>
  <si>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</si>
  <si>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</si>
  <si>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</si>
  <si>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</si>
  <si>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</si>
  <si>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</si>
  <si>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</si>
  <si>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</si>
  <si>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</si>
  <si>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</si>
  <si>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</si>
  <si>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</si>
  <si>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</si>
  <si>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</si>
  <si>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</si>
  <si>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</si>
  <si>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</si>
  <si>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</si>
  <si>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</si>
  <si>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</si>
  <si>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</si>
  <si>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</si>
  <si>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</si>
  <si>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</si>
  <si>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</si>
  <si>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</si>
  <si>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</si>
  <si>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</si>
  <si>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</si>
  <si>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</si>
  <si>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</si>
  <si>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</si>
  <si>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</si>
  <si>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</si>
  <si>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</si>
  <si>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</si>
  <si>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</si>
  <si>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</si>
  <si>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</si>
  <si>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</si>
  <si>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</si>
  <si>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</si>
  <si>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</si>
  <si>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</si>
  <si>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</si>
  <si>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</si>
  <si>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</si>
  <si>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</si>
  <si>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</si>
  <si>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</si>
  <si>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</si>
  <si>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</si>
  <si>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</si>
  <si>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</si>
  <si>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</si>
  <si>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</si>
  <si>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</si>
  <si>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</si>
  <si>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</si>
  <si>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</si>
  <si>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</si>
  <si>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</si>
  <si>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</si>
  <si>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</si>
  <si>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</si>
  <si>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</si>
  <si>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</si>
  <si>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</si>
  <si>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</si>
  <si>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</si>
  <si>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</si>
  <si>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</si>
  <si>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</si>
  <si>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</si>
  <si>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</si>
  <si>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</si>
  <si>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</si>
  <si>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</si>
  <si>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</si>
  <si>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</si>
  <si>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</si>
  <si>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</si>
  <si>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</si>
  <si>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</si>
  <si>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</si>
  <si>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</si>
  <si>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</si>
  <si>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</si>
  <si>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</si>
  <si>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</si>
  <si>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</si>
  <si>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</si>
  <si>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</si>
  <si>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</si>
  <si>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</si>
  <si>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</si>
  <si>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</si>
  <si>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</si>
  <si>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</si>
  <si>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</si>
  <si>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</si>
  <si>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</si>
  <si>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</si>
  <si>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</si>
  <si>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</si>
  <si>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</si>
  <si>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</si>
  <si>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</si>
  <si>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</si>
  <si>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</si>
  <si>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</si>
  <si>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</si>
  <si>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</si>
  <si>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</si>
  <si>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</si>
  <si>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</si>
  <si>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</si>
  <si>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</si>
  <si>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</si>
  <si>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</si>
  <si>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</si>
  <si>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</si>
  <si>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</si>
  <si>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</si>
  <si>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</si>
  <si>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</si>
  <si>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</si>
  <si>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</si>
  <si>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</si>
  <si>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</si>
  <si>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</si>
  <si>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</si>
  <si>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</si>
  <si>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</si>
  <si>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</si>
  <si>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</si>
  <si>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</si>
  <si>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</si>
  <si>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</si>
  <si>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</si>
  <si>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</si>
  <si>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</si>
  <si>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</si>
  <si>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</si>
  <si>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</si>
  <si>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</si>
  <si>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</si>
  <si>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</si>
  <si>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</si>
  <si>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</si>
  <si>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</si>
  <si>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</si>
  <si>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</si>
  <si>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</si>
  <si>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</si>
  <si>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</si>
  <si>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</si>
  <si>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</si>
  <si>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</si>
  <si>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</si>
  <si>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</si>
  <si>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</si>
  <si>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</si>
  <si>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</si>
  <si>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</si>
  <si>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</si>
  <si>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</si>
  <si>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</si>
  <si>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</si>
  <si>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</si>
  <si>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</si>
  <si>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</si>
  <si>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</si>
  <si>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</si>
  <si>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</si>
  <si>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</si>
  <si>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</si>
  <si>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</si>
  <si>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</si>
  <si>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</si>
  <si>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</si>
  <si>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</si>
  <si>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</si>
  <si>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</si>
  <si>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</si>
  <si>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</si>
  <si>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</si>
  <si>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</si>
  <si>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</si>
  <si>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</si>
  <si>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</si>
  <si>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</si>
  <si>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</si>
  <si>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</si>
  <si>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</si>
  <si>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</si>
  <si>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</si>
  <si>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</si>
  <si>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</si>
  <si>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</si>
  <si>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</si>
  <si>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</si>
  <si>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</si>
  <si>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</si>
  <si>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</si>
  <si>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</si>
  <si>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</si>
  <si>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</si>
  <si>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</si>
  <si>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</si>
  <si>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</si>
  <si>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</si>
  <si>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</si>
  <si>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</si>
  <si>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</si>
  <si>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</si>
  <si>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</si>
  <si>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</si>
  <si>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</si>
  <si>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</si>
  <si>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</si>
  <si>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</si>
  <si>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</si>
  <si>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</si>
  <si>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</si>
  <si>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</si>
  <si>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</si>
  <si>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</si>
  <si>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</si>
  <si>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</si>
  <si>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</si>
  <si>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</si>
  <si>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</si>
  <si>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</si>
  <si>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</si>
  <si>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</si>
  <si>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</si>
  <si>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</si>
  <si>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</si>
  <si>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</si>
  <si>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</si>
  <si>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</si>
  <si>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</si>
  <si>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</si>
  <si>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</si>
  <si>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</si>
  <si>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</si>
  <si>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</si>
  <si>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</si>
  <si>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</si>
  <si>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</si>
  <si>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</si>
  <si>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</si>
  <si>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</si>
  <si>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</si>
  <si>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</si>
  <si>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</si>
  <si>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</si>
  <si>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</si>
  <si>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</si>
  <si>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</si>
  <si>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</si>
  <si>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</si>
  <si>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</si>
  <si>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</si>
  <si>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</si>
  <si>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</si>
  <si>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</si>
  <si>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</si>
  <si>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</si>
  <si>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</si>
  <si>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</si>
  <si>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</si>
  <si>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</si>
  <si>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</si>
  <si>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</si>
  <si>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</si>
  <si>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</si>
  <si>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</si>
  <si>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</si>
  <si>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</si>
  <si>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</si>
  <si>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</si>
  <si>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</si>
  <si>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</si>
  <si>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</si>
  <si>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</si>
  <si>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</si>
  <si>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</si>
  <si>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</si>
  <si>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</si>
  <si>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</si>
  <si>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</si>
  <si>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</si>
  <si>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</si>
  <si>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</si>
  <si>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</si>
  <si>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</si>
  <si>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</si>
  <si>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</si>
  <si>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</si>
  <si>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</si>
  <si>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</si>
  <si>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</si>
  <si>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</si>
  <si>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</si>
  <si>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</si>
  <si>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</si>
  <si>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</si>
  <si>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</si>
  <si>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</si>
  <si>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</si>
  <si>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</si>
  <si>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</si>
  <si>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</si>
  <si>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</si>
  <si>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</si>
  <si>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</si>
  <si>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</si>
  <si>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</si>
  <si>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</si>
  <si>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</si>
  <si>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</si>
  <si>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</si>
  <si>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</si>
  <si>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</si>
  <si>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</si>
  <si>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</si>
  <si>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</si>
  <si>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</si>
  <si>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</si>
  <si>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</si>
  <si>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</si>
  <si>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</si>
  <si>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</si>
  <si>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</si>
  <si>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</si>
  <si>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</si>
  <si>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</si>
  <si>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</si>
  <si>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</si>
  <si>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</si>
  <si>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</si>
  <si>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</si>
  <si>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</si>
  <si>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</si>
  <si>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</si>
  <si>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</si>
  <si>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</si>
  <si>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</si>
  <si>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</si>
  <si>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</si>
  <si>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</si>
  <si>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</si>
  <si>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</si>
  <si>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</si>
  <si>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</si>
  <si>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</si>
  <si>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</si>
  <si>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</si>
  <si>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</si>
  <si>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</si>
  <si>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</si>
  <si>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</si>
  <si>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</si>
  <si>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</si>
  <si>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</si>
  <si>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</si>
  <si>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</si>
  <si>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</si>
  <si>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</si>
  <si>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</si>
  <si>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</si>
  <si>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</si>
  <si>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</si>
  <si>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</si>
  <si>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</si>
  <si>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</si>
  <si>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</si>
  <si>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</si>
  <si>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</si>
  <si>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</si>
  <si>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</si>
  <si>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</si>
  <si>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</si>
  <si>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</si>
  <si>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</si>
  <si>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</si>
  <si>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</si>
  <si>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</si>
  <si>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</si>
  <si>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</si>
  <si>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</si>
  <si>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</si>
  <si>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</si>
  <si>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</si>
  <si>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</si>
  <si>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</si>
  <si>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</si>
  <si>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</si>
  <si>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</si>
  <si>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</si>
  <si>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</si>
  <si>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</si>
  <si>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</si>
  <si>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</si>
  <si>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</si>
  <si>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</si>
  <si>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</si>
  <si>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</si>
  <si>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</si>
  <si>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</si>
  <si>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</si>
  <si>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</si>
  <si>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</si>
  <si>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</si>
  <si>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</si>
  <si>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</si>
  <si>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</si>
  <si>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</si>
  <si>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</si>
  <si>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</si>
  <si>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</si>
  <si>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</si>
  <si>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</si>
  <si>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</si>
  <si>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</si>
  <si>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</si>
  <si>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</si>
  <si>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</si>
  <si>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</si>
  <si>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</si>
  <si>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</si>
  <si>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</si>
  <si>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</si>
  <si>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</si>
  <si>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</si>
  <si>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</si>
  <si>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</si>
  <si>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</si>
  <si>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</si>
  <si>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</si>
  <si>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</si>
  <si>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</si>
  <si>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</si>
  <si>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</si>
  <si>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</si>
  <si>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</si>
  <si>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</si>
  <si>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</si>
  <si>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</si>
  <si>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</si>
  <si>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</si>
  <si>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</si>
  <si>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</si>
  <si>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</si>
  <si>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</si>
  <si>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</si>
  <si>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</si>
  <si>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</si>
  <si>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</si>
  <si>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</si>
  <si>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</si>
  <si>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</si>
  <si>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</si>
  <si>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</si>
  <si>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</si>
  <si>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</si>
  <si>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</si>
  <si>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</si>
  <si>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</si>
  <si>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</si>
  <si>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</si>
  <si>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</si>
  <si>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</si>
  <si>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</si>
  <si>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</si>
  <si>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</si>
  <si>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</si>
  <si>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</si>
  <si>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</si>
  <si>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</si>
  <si>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</si>
  <si>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</si>
  <si>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</si>
  <si>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</si>
  <si>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</si>
  <si>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</si>
  <si>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</si>
  <si>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</si>
  <si>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</si>
  <si>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</si>
  <si>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</si>
  <si>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</si>
  <si>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</si>
  <si>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</si>
  <si>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</si>
  <si>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</si>
  <si>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</si>
  <si>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</si>
  <si>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</si>
  <si>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</si>
  <si>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</si>
  <si>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</si>
  <si>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</si>
  <si>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</si>
  <si>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</si>
  <si>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</si>
  <si>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</si>
  <si>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</si>
  <si>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</si>
  <si>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</si>
  <si>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</si>
  <si>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</si>
  <si>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</si>
  <si>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</si>
  <si>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</si>
  <si>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</si>
  <si>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</si>
  <si>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</si>
  <si>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</si>
  <si>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</si>
  <si>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</si>
  <si>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</si>
  <si>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</si>
  <si>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</si>
  <si>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</si>
  <si>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</si>
  <si>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</si>
  <si>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</si>
  <si>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</si>
  <si>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</si>
  <si>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</si>
  <si>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</si>
  <si>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</si>
  <si>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</si>
  <si>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</si>
  <si>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</si>
  <si>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</si>
  <si>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</si>
  <si>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</si>
  <si>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</si>
  <si>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</si>
  <si>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</si>
  <si>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</si>
  <si>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</si>
  <si>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</si>
  <si>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</si>
  <si>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</si>
  <si>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</si>
  <si>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</si>
  <si>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</si>
  <si>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</si>
  <si>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</si>
  <si>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</si>
  <si>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</si>
  <si>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</si>
  <si>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</si>
  <si>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</si>
  <si>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</si>
  <si>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</si>
  <si>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</si>
  <si>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</si>
  <si>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</si>
  <si>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</si>
  <si>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</si>
  <si>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</si>
  <si>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</si>
  <si>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</si>
  <si>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</si>
  <si>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</si>
  <si>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</si>
  <si>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</si>
  <si>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</si>
  <si>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</si>
  <si>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</si>
  <si>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</si>
  <si>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</si>
  <si>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</si>
  <si>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</si>
  <si>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</si>
  <si>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</si>
  <si>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</si>
  <si>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</si>
  <si>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</si>
  <si>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</si>
  <si>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</si>
  <si>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</si>
  <si>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</si>
  <si>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</si>
  <si>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</si>
  <si>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</si>
  <si>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</si>
  <si>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</si>
  <si>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</si>
  <si>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</si>
  <si>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</si>
  <si>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</si>
  <si>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</si>
  <si>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</si>
  <si>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</si>
  <si>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</si>
  <si>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</si>
  <si>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</si>
  <si>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</si>
  <si>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</si>
  <si>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</si>
  <si>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</si>
  <si>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</si>
  <si>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</si>
  <si>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</si>
  <si>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</si>
  <si>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</si>
  <si>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</si>
  <si>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</si>
  <si>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</si>
  <si>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</si>
  <si>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</si>
  <si>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</si>
  <si>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</si>
  <si>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</si>
  <si>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</si>
  <si>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</si>
  <si>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</si>
  <si>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</si>
  <si>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</si>
  <si>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</si>
  <si>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</si>
  <si>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</si>
  <si>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</si>
  <si>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</si>
  <si>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</si>
  <si>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</si>
  <si>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</si>
  <si>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</si>
  <si>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</si>
  <si>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</si>
  <si>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</si>
  <si>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</si>
  <si>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</si>
  <si>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</si>
  <si>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</si>
  <si>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</si>
  <si>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</si>
  <si>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</si>
  <si>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</si>
  <si>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</si>
  <si>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</si>
  <si>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</si>
  <si>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</si>
  <si>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</si>
  <si>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</si>
  <si>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</si>
  <si>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</si>
  <si>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</si>
  <si>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</si>
  <si>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</si>
  <si>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</si>
  <si>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</si>
  <si>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</si>
  <si>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</si>
  <si>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</si>
  <si>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</si>
  <si>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</si>
  <si>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</si>
  <si>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</si>
  <si>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</si>
  <si>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</si>
  <si>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</si>
  <si>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</si>
  <si>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</si>
  <si>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</si>
  <si>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</si>
  <si>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</si>
  <si>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</si>
  <si>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</si>
  <si>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</si>
  <si>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</si>
  <si>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</si>
  <si>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</si>
  <si>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</si>
  <si>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</si>
  <si>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</si>
  <si>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</si>
  <si>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</si>
  <si>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</si>
  <si>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</si>
  <si>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</si>
  <si>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</si>
  <si>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</si>
  <si>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</si>
  <si>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</si>
  <si>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</si>
  <si>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</si>
  <si>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</si>
  <si>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</si>
  <si>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</si>
  <si>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</si>
  <si>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</si>
  <si>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</si>
  <si>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</si>
  <si>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</si>
  <si>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</si>
  <si>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</si>
  <si>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</si>
  <si>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</si>
  <si>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</si>
  <si>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</si>
  <si>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</si>
  <si>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</si>
  <si>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</si>
  <si>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</si>
  <si>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</si>
  <si>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</si>
  <si>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</si>
  <si>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</si>
  <si>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</si>
  <si>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</si>
  <si>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</si>
  <si>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</si>
  <si>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</si>
  <si>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</si>
  <si>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</si>
  <si>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</si>
  <si>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</si>
  <si>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</si>
  <si>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</si>
  <si>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</si>
  <si>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</si>
  <si>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</si>
  <si>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</si>
  <si>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</si>
  <si>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</si>
  <si>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</si>
  <si>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</si>
  <si>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</si>
  <si>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</si>
  <si>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</si>
  <si>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</si>
  <si>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</si>
  <si>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</si>
  <si>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</si>
  <si>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</si>
  <si>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</si>
  <si>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</si>
  <si>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</si>
  <si>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</si>
  <si>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</si>
  <si>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</si>
  <si>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</si>
  <si>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</si>
  <si>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</si>
  <si>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</si>
  <si>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</si>
  <si>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</si>
  <si>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</si>
  <si>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</si>
  <si>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</si>
  <si>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</si>
  <si>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</si>
  <si>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</si>
  <si>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</si>
  <si>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</si>
  <si>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</si>
  <si>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</si>
  <si>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</si>
  <si>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</si>
  <si>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</si>
  <si>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</si>
  <si>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</si>
  <si>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</si>
  <si>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</si>
  <si>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</si>
  <si>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</si>
  <si>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</si>
  <si>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</si>
  <si>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</si>
  <si>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</si>
  <si>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</si>
  <si>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</si>
  <si>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</si>
  <si>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</si>
  <si>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</si>
  <si>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</si>
  <si>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</si>
  <si>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</si>
  <si>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</si>
  <si>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</si>
  <si>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</si>
  <si>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</si>
  <si>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</si>
  <si>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</si>
  <si>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</si>
  <si>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</si>
  <si>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</si>
  <si>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</si>
  <si>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</si>
  <si>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</si>
  <si>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</si>
  <si>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</si>
  <si>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</si>
  <si>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</si>
  <si>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</si>
  <si>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</si>
  <si>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</si>
  <si>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</si>
  <si>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</si>
  <si>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</si>
  <si>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</si>
  <si>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</si>
  <si>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</si>
  <si>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</si>
  <si>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</si>
  <si>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</si>
  <si>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</si>
  <si>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</si>
  <si>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</si>
  <si>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</si>
  <si>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</si>
  <si>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</si>
  <si>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</si>
  <si>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</si>
  <si>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</si>
  <si>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</si>
  <si>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</si>
  <si>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</si>
  <si>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</si>
  <si>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</si>
  <si>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</si>
  <si>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</si>
  <si>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</si>
  <si>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</si>
  <si>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</si>
  <si>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</si>
  <si>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</si>
  <si>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</si>
  <si>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</si>
  <si>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</si>
  <si>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</si>
  <si>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</si>
  <si>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</si>
  <si>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</si>
  <si>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</si>
  <si>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</si>
  <si>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</si>
  <si>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</si>
  <si>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</si>
  <si>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</si>
  <si>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</si>
  <si>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</si>
  <si>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</si>
  <si>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</si>
  <si>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</si>
  <si>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</si>
  <si>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</si>
  <si>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</si>
  <si>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</si>
  <si>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</si>
  <si>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</si>
  <si>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</si>
  <si>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</si>
  <si>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</si>
  <si>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</si>
  <si>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</si>
  <si>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</si>
  <si>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</si>
  <si>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</si>
  <si>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</si>
  <si>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</si>
  <si>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</si>
  <si>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</si>
  <si>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</si>
  <si>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</si>
  <si>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</si>
  <si>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</si>
  <si>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</si>
  <si>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</si>
  <si>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</si>
  <si>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</si>
  <si>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</si>
  <si>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</si>
  <si>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</si>
  <si>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</si>
  <si>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</si>
  <si>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</si>
  <si>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</si>
  <si>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</si>
  <si>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</si>
  <si>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</si>
  <si>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</si>
  <si>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</si>
  <si>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</si>
  <si>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</si>
  <si>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</si>
  <si>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</si>
  <si>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</si>
  <si>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</si>
  <si>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</si>
  <si>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</si>
  <si>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</si>
  <si>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</si>
  <si>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</si>
  <si>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</si>
  <si>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</si>
  <si>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</si>
  <si>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</si>
  <si>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</si>
  <si>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</si>
  <si>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</si>
  <si>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</si>
  <si>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</si>
  <si>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</si>
  <si>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</si>
  <si>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</si>
  <si>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</si>
  <si>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</si>
  <si>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</si>
  <si>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</si>
  <si>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</si>
  <si>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</si>
  <si>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</si>
  <si>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</si>
  <si>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</si>
  <si>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</si>
  <si>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</si>
  <si>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</si>
  <si>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</si>
  <si>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</si>
  <si>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</si>
  <si>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</si>
  <si>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</si>
  <si>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</si>
  <si>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</si>
  <si>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</si>
  <si>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</si>
  <si>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</si>
  <si>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</si>
  <si>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</si>
  <si>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</si>
  <si>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</si>
  <si>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</si>
  <si>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</si>
  <si>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</si>
  <si>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</si>
  <si>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</si>
  <si>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</si>
  <si>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</si>
  <si>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</si>
  <si>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</si>
  <si>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</si>
  <si>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</si>
  <si>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</si>
  <si>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</si>
  <si>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</si>
  <si>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</si>
  <si>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</si>
  <si>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</si>
  <si>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</si>
  <si>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</si>
  <si>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</si>
  <si>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</si>
  <si>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</si>
  <si>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</si>
  <si>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</si>
  <si>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</si>
  <si>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</si>
  <si>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</si>
  <si>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</si>
  <si>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</si>
  <si>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</si>
  <si>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</si>
  <si>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</si>
  <si>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</si>
  <si>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</si>
  <si>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</si>
  <si>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</si>
  <si>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</si>
  <si>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</si>
  <si>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</si>
  <si>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</si>
  <si>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</si>
  <si>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</si>
  <si>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</si>
  <si>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</si>
  <si>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</si>
  <si>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</si>
  <si>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</si>
  <si>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</si>
  <si>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</si>
  <si>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</si>
  <si>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</si>
  <si>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</si>
  <si>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</si>
  <si>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</si>
  <si>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</si>
  <si>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</si>
  <si>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</si>
  <si>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</si>
  <si>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</si>
  <si>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</si>
  <si>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</si>
  <si>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</si>
  <si>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</si>
  <si>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</si>
  <si>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</si>
  <si>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</si>
  <si>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</si>
  <si>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</si>
  <si>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</si>
  <si>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</si>
  <si>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</si>
  <si>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</si>
  <si>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</si>
  <si>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</si>
  <si>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</si>
  <si>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</si>
  <si>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</si>
  <si>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</si>
  <si>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</si>
  <si>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</si>
  <si>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</si>
  <si>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</si>
  <si>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</si>
  <si>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</si>
  <si>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</si>
  <si>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</si>
  <si>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</si>
  <si>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</si>
  <si>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</si>
  <si>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</si>
  <si>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</si>
  <si>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</si>
  <si>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</si>
  <si>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</si>
  <si>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</si>
  <si>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</si>
  <si>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</si>
  <si>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</si>
  <si>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</si>
  <si>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</si>
  <si>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</si>
  <si>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</si>
  <si>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</si>
  <si>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</si>
  <si>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</si>
  <si>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</si>
  <si>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</si>
  <si>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</si>
  <si>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</si>
  <si>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</si>
  <si>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</si>
  <si>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</si>
  <si>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</si>
  <si>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</si>
  <si>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</si>
  <si>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</si>
  <si>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</si>
  <si>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</si>
  <si>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</si>
  <si>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</si>
  <si>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</si>
  <si>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</si>
  <si>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</si>
  <si>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</si>
  <si>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</si>
  <si>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</si>
  <si>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</si>
  <si>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</si>
  <si>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</si>
  <si>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</si>
  <si>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</si>
  <si>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</si>
  <si>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</si>
  <si>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</si>
  <si>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</si>
  <si>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</si>
  <si>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</si>
  <si>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</si>
  <si>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</si>
  <si>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</si>
  <si>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</si>
  <si>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</si>
  <si>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</si>
  <si>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</si>
  <si>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</si>
  <si>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</si>
  <si>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</si>
  <si>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</si>
  <si>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</si>
  <si>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</si>
  <si>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</si>
  <si>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</si>
  <si>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</si>
  <si>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</si>
  <si>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</si>
  <si>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</si>
  <si>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</si>
  <si>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</si>
  <si>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</si>
  <si>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</si>
  <si>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</si>
  <si>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</si>
  <si>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</si>
  <si>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</si>
  <si>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</si>
  <si>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</si>
  <si>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</si>
  <si>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</si>
  <si>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</si>
  <si>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</si>
  <si>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</si>
  <si>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</si>
  <si>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</si>
  <si>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</si>
  <si>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</si>
  <si>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</si>
  <si>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</si>
  <si>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</si>
  <si>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</si>
  <si>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</si>
  <si>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</si>
  <si>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</si>
  <si>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</si>
  <si>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</si>
  <si>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</si>
  <si>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</si>
  <si>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</si>
  <si>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</si>
  <si>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</si>
  <si>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</si>
  <si>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</si>
  <si>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</si>
  <si>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</si>
  <si>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</si>
  <si>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</si>
  <si>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</si>
  <si>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</si>
  <si>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</si>
  <si>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</si>
  <si>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</si>
  <si>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</si>
  <si>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</si>
  <si>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</si>
  <si>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</si>
  <si>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</si>
  <si>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</si>
  <si>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</si>
  <si>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</si>
  <si>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</si>
  <si>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</si>
  <si>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</si>
  <si>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</si>
  <si>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</si>
  <si>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</si>
  <si>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</si>
  <si>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</si>
  <si>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</si>
  <si>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</si>
  <si>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</si>
  <si>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</si>
  <si>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</si>
  <si>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</si>
  <si>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</si>
  <si>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</si>
  <si>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</si>
  <si>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</si>
  <si>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</si>
  <si>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</si>
  <si>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</si>
  <si>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</si>
  <si>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</si>
  <si>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</si>
  <si>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</si>
  <si>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</si>
  <si>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</si>
  <si>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</si>
  <si>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</si>
  <si>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</si>
  <si>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</si>
  <si>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</si>
  <si>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</si>
  <si>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</si>
  <si>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</si>
  <si>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</si>
  <si>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</si>
  <si>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</si>
  <si>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</si>
  <si>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</si>
  <si>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</si>
  <si>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</si>
  <si>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</si>
  <si>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</si>
  <si>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</si>
  <si>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</si>
  <si>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</si>
  <si>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</si>
  <si>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</si>
  <si>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</si>
  <si>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</si>
  <si>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</si>
  <si>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</si>
  <si>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</si>
  <si>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</si>
  <si>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</si>
  <si>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</si>
  <si>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</si>
  <si>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</si>
  <si>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</si>
  <si>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</si>
  <si>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</si>
  <si>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</si>
  <si>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</si>
  <si>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</si>
  <si>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</si>
  <si>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</si>
  <si>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</si>
  <si>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</si>
  <si>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</si>
  <si>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</si>
  <si>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</si>
  <si>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</si>
  <si>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</si>
  <si>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</si>
  <si>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</si>
  <si>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</si>
  <si>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</si>
  <si>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</si>
  <si>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</si>
  <si>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</si>
  <si>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</si>
  <si>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</si>
  <si>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</si>
  <si>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</si>
  <si>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</si>
  <si>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</si>
  <si>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</si>
  <si>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</si>
  <si>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</si>
  <si>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</si>
  <si>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</si>
  <si>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</si>
  <si>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</si>
  <si>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</si>
  <si>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</si>
  <si>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</si>
  <si>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</si>
  <si>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</si>
  <si>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</si>
  <si>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</si>
  <si>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</si>
  <si>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</si>
  <si>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</si>
  <si>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</si>
  <si>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</si>
  <si>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</si>
  <si>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</si>
  <si>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</si>
  <si>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</si>
  <si>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</si>
  <si>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</si>
  <si>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</si>
  <si>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</si>
  <si>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</si>
  <si>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</si>
  <si>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</si>
  <si>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</si>
  <si>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</si>
  <si>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</si>
  <si>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</si>
  <si>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</si>
  <si>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</si>
  <si>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</si>
  <si>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</si>
  <si>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</si>
  <si>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</si>
  <si>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</si>
  <si>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</si>
  <si>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</si>
  <si>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</si>
  <si>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</si>
  <si>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</si>
  <si>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</si>
  <si>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</si>
  <si>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</si>
  <si>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</si>
  <si>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</si>
  <si>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</si>
  <si>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</si>
  <si>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</si>
  <si>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</si>
  <si>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</si>
  <si>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</si>
  <si>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</si>
  <si>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</si>
  <si>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</si>
  <si>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</si>
  <si>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</si>
  <si>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</si>
  <si>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</si>
  <si>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</si>
  <si>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</si>
  <si>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</si>
  <si>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</si>
  <si>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</si>
  <si>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</si>
  <si>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</si>
  <si>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</si>
  <si>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</si>
  <si>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</si>
  <si>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</si>
  <si>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</si>
  <si>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</si>
  <si>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</si>
  <si>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</si>
  <si>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</si>
  <si>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</si>
  <si>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</si>
  <si>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</si>
  <si>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</si>
  <si>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</si>
  <si>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</si>
  <si>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</si>
  <si>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</si>
  <si>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</si>
  <si>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</si>
  <si>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</si>
  <si>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</si>
  <si>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</si>
  <si>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</si>
  <si>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</si>
  <si>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</si>
  <si>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</si>
  <si>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</si>
  <si>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</si>
  <si>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</si>
  <si>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</si>
  <si>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</si>
  <si>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</si>
  <si>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</si>
  <si>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</si>
  <si>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</si>
  <si>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</si>
  <si>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</si>
  <si>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</si>
  <si>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</si>
  <si>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</si>
  <si>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</si>
  <si>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</si>
  <si>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</si>
  <si>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</si>
  <si>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</si>
  <si>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</si>
  <si>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</si>
  <si>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</si>
  <si>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</si>
  <si>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</si>
  <si>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</si>
  <si>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</si>
  <si>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</si>
  <si>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</si>
  <si>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</si>
  <si>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</si>
  <si>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</si>
  <si>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</si>
  <si>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</si>
  <si>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</si>
  <si>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</si>
  <si>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</si>
  <si>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</si>
  <si>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</si>
  <si>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</si>
  <si>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</si>
  <si>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</si>
  <si>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</si>
  <si>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</si>
  <si>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</si>
  <si>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</si>
  <si>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</si>
  <si>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</si>
  <si>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</si>
  <si>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</si>
  <si>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</si>
  <si>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</si>
  <si>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</si>
  <si>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</si>
  <si>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</si>
  <si>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</si>
  <si>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</si>
  <si>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</si>
  <si>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</si>
  <si>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</si>
  <si>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</si>
  <si>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</si>
  <si>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</si>
  <si>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</si>
  <si>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</si>
  <si>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</si>
  <si>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</si>
  <si>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</si>
  <si>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</si>
  <si>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</si>
  <si>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</si>
  <si>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</si>
  <si>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</si>
  <si>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</si>
  <si>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</si>
  <si>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</si>
  <si>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</si>
  <si>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</si>
  <si>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</si>
  <si>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</si>
  <si>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</si>
  <si>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</si>
  <si>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</si>
  <si>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</si>
  <si>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</si>
  <si>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</si>
  <si>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</si>
  <si>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</si>
  <si>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</si>
  <si>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</si>
  <si>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</si>
  <si>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</si>
  <si>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</si>
  <si>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</si>
  <si>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</si>
  <si>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</si>
  <si>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</si>
  <si>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</si>
  <si>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</si>
  <si>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</si>
  <si>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</si>
  <si>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</si>
  <si>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</si>
  <si>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</si>
  <si>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</si>
  <si>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</si>
  <si>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</si>
  <si>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</si>
  <si>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</si>
  <si>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</si>
  <si>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</si>
  <si>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</si>
  <si>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</si>
  <si>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</si>
  <si>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</si>
  <si>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</si>
  <si>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</si>
  <si>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</si>
  <si>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</si>
  <si>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</si>
  <si>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</si>
  <si>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</si>
  <si>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</si>
  <si>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</si>
  <si>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</si>
  <si>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</si>
  <si>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</si>
  <si>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</si>
  <si>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</si>
  <si>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</si>
  <si>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</si>
  <si>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</si>
  <si>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</si>
  <si>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</si>
  <si>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</si>
  <si>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</si>
  <si>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</si>
  <si>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</si>
  <si>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</si>
  <si>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</si>
  <si>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</si>
  <si>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</si>
  <si>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</si>
  <si>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</si>
  <si>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</si>
  <si>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</si>
  <si>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</si>
  <si>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</si>
  <si>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</si>
  <si>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</si>
  <si>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</si>
  <si>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</si>
  <si>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</si>
  <si>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</si>
  <si>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</si>
  <si>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</si>
  <si>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</si>
  <si>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</si>
  <si>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</si>
  <si>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</si>
  <si>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</si>
  <si>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</si>
  <si>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</si>
  <si>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</si>
  <si>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</si>
  <si>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</si>
  <si>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</si>
  <si>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</si>
  <si>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</si>
  <si>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</si>
  <si>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</si>
  <si>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</si>
  <si>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</si>
  <si>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</si>
  <si>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</si>
  <si>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</si>
  <si>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</si>
  <si>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</si>
  <si>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</si>
  <si>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</si>
  <si>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</si>
  <si>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</si>
  <si>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</si>
  <si>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</si>
  <si>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</si>
  <si>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</si>
  <si>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</si>
  <si>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</si>
  <si>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</si>
  <si>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</si>
  <si>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</si>
  <si>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</si>
  <si>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</si>
  <si>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</si>
  <si>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</si>
  <si>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</si>
  <si>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</si>
  <si>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</si>
  <si>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</si>
  <si>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</si>
  <si>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</si>
  <si>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</si>
  <si>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</si>
  <si>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</si>
  <si>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</si>
  <si>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</si>
  <si>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</si>
  <si>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</si>
  <si>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</si>
  <si>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</si>
  <si>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</si>
  <si>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</si>
  <si>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</si>
  <si>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</si>
  <si>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</si>
  <si>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</si>
  <si>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</si>
  <si>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</si>
  <si>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</si>
  <si>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</si>
  <si>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</si>
  <si>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</si>
  <si>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</si>
  <si>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</si>
  <si>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</si>
  <si>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</si>
  <si>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</si>
  <si>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</si>
  <si>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</si>
  <si>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</si>
  <si>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</si>
  <si>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</si>
  <si>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</si>
  <si>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</si>
  <si>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</si>
  <si>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</si>
  <si>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</si>
  <si>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</si>
  <si>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</si>
  <si>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</si>
  <si>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</si>
  <si>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</si>
  <si>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</si>
  <si>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</si>
  <si>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</si>
  <si>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</si>
  <si>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</si>
  <si>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</si>
  <si>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</si>
  <si>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</si>
  <si>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</si>
  <si>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</si>
  <si>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</si>
  <si>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</si>
  <si>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</si>
  <si>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</si>
  <si>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</si>
  <si>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</si>
  <si>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</si>
  <si>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</si>
  <si>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</si>
  <si>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</si>
  <si>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</si>
  <si>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</si>
  <si>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</si>
  <si>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</si>
  <si>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</si>
  <si>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</si>
  <si>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</si>
  <si>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</si>
  <si>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</si>
  <si>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</si>
  <si>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</si>
  <si>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</si>
  <si>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</si>
  <si>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</si>
  <si>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</si>
  <si>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</si>
  <si>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</si>
  <si>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</si>
  <si>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</si>
  <si>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</si>
  <si>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</si>
  <si>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</si>
  <si>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</si>
  <si>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</si>
  <si>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</si>
  <si>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</si>
  <si>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</si>
  <si>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</si>
  <si>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</si>
  <si>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</si>
  <si>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</si>
  <si>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</si>
  <si>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</si>
  <si>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</si>
  <si>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</si>
  <si>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</si>
  <si>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</si>
  <si>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</si>
  <si>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</si>
  <si>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</si>
  <si>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</si>
  <si>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</si>
  <si>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</si>
  <si>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</si>
  <si>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</si>
  <si>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</si>
  <si>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</si>
  <si>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</si>
  <si>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</si>
  <si>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</si>
  <si>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</si>
  <si>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</si>
  <si>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</si>
  <si>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</si>
  <si>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</si>
  <si>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</si>
  <si>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</si>
  <si>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</si>
  <si>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</si>
  <si>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</si>
  <si>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</si>
  <si>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</si>
  <si>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</si>
  <si>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</si>
  <si>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</si>
  <si>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</si>
  <si>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</si>
  <si>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</si>
  <si>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</si>
  <si>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</si>
  <si>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</si>
  <si>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</si>
  <si>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</si>
  <si>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</si>
  <si>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</si>
  <si>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</si>
  <si>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</si>
  <si>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</si>
  <si>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</si>
  <si>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</si>
  <si>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</si>
  <si>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</si>
  <si>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</si>
  <si>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</si>
  <si>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</si>
  <si>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</si>
  <si>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</si>
  <si>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</si>
  <si>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</si>
  <si>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</si>
  <si>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</si>
  <si>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</si>
  <si>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</si>
  <si>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</si>
  <si>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</si>
  <si>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</si>
  <si>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</si>
  <si>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</si>
  <si>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</si>
  <si>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</si>
  <si>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</si>
  <si>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</si>
  <si>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</si>
  <si>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</si>
  <si>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</si>
  <si>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</si>
  <si>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</si>
  <si>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</si>
  <si>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</si>
  <si>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</si>
  <si>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</si>
  <si>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</si>
  <si>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</si>
  <si>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</si>
  <si>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</si>
  <si>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</si>
  <si>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</si>
  <si>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</si>
  <si>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</si>
  <si>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</si>
  <si>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</si>
  <si>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</si>
  <si>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</si>
  <si>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</si>
  <si>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</si>
  <si>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</si>
  <si>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</si>
  <si>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</si>
  <si>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</si>
  <si>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</si>
  <si>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</si>
  <si>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</si>
  <si>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</si>
  <si>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</si>
  <si>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</si>
  <si>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</si>
  <si>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</si>
  <si>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</si>
  <si>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</si>
  <si>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</si>
  <si>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</si>
  <si>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</si>
  <si>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</si>
  <si>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</si>
  <si>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</si>
  <si>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</si>
  <si>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</si>
  <si>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</si>
  <si>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</si>
  <si>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</si>
  <si>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</si>
  <si>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</si>
  <si>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</si>
  <si>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</si>
  <si>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</si>
  <si>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</si>
  <si>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</si>
  <si>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</si>
  <si>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</si>
  <si>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</si>
  <si>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</si>
  <si>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</si>
  <si>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</si>
  <si>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</si>
  <si>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</si>
  <si>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</si>
  <si>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</si>
  <si>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</si>
  <si>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</si>
  <si>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</si>
  <si>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</si>
  <si>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</si>
  <si>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</si>
  <si>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</si>
  <si>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</si>
  <si>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</si>
  <si>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</si>
  <si>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</si>
  <si>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</si>
  <si>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</si>
  <si>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</si>
  <si>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</si>
  <si>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</si>
  <si>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</si>
  <si>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</si>
  <si>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</si>
  <si>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</si>
  <si>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</si>
  <si>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</si>
  <si>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</si>
  <si>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</si>
  <si>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</si>
  <si>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</si>
  <si>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</si>
  <si>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</si>
  <si>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</si>
  <si>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</si>
  <si>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</si>
  <si>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</si>
  <si>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</si>
  <si>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</si>
  <si>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</si>
  <si>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</si>
  <si>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</si>
  <si>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</si>
  <si>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</si>
  <si>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</si>
  <si>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</si>
  <si>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</si>
  <si>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</si>
  <si>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</si>
  <si>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</si>
  <si>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</si>
  <si>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</si>
  <si>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</si>
  <si>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</si>
  <si>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</si>
  <si>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</si>
  <si>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</si>
  <si>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</si>
  <si>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</si>
  <si>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</si>
  <si>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</si>
  <si>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</si>
  <si>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</si>
  <si>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</si>
  <si>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</si>
  <si>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</si>
  <si>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</si>
  <si>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</si>
  <si>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</si>
  <si>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</si>
  <si>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</si>
  <si>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</si>
  <si>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</si>
  <si>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</si>
  <si>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</si>
  <si>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</si>
  <si>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</si>
  <si>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</si>
  <si>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</si>
  <si>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</si>
  <si>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</si>
  <si>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</si>
  <si>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</si>
  <si>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</si>
  <si>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</si>
  <si>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</si>
  <si>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</si>
  <si>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</si>
  <si>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</si>
  <si>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</si>
  <si>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</si>
  <si>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</si>
  <si>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</si>
  <si>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</si>
  <si>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</si>
  <si>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</si>
  <si>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</si>
  <si>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</si>
  <si>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</si>
  <si>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</si>
  <si>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</si>
  <si>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</si>
  <si>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</si>
  <si>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</si>
  <si>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</si>
  <si>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</si>
  <si>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</si>
  <si>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</si>
  <si>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</si>
  <si>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</si>
  <si>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</si>
  <si>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</si>
  <si>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</si>
  <si>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</si>
  <si>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</si>
  <si>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</si>
  <si>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</si>
  <si>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</si>
  <si>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</si>
  <si>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</si>
  <si>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</si>
  <si>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</si>
  <si>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</si>
  <si>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</si>
  <si>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</si>
  <si>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</si>
  <si>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</si>
  <si>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</si>
  <si>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</si>
  <si>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</si>
  <si>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</si>
  <si>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</si>
  <si>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</si>
  <si>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</si>
  <si>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</si>
  <si>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</si>
  <si>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</si>
  <si>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</si>
  <si>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</si>
  <si>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</si>
  <si>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</si>
  <si>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</si>
  <si>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</si>
  <si>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</si>
  <si>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</si>
  <si>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</si>
  <si>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</si>
  <si>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</si>
  <si>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</si>
  <si>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</si>
  <si>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</si>
  <si>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</si>
  <si>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</si>
  <si>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</si>
  <si>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</si>
  <si>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</si>
  <si>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</si>
  <si>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</si>
  <si>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</si>
  <si>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</si>
  <si>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</si>
  <si>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</si>
  <si>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</si>
  <si>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</si>
  <si>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</si>
  <si>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</si>
  <si>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</si>
  <si>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</si>
  <si>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</si>
  <si>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</si>
  <si>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</si>
  <si>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</si>
  <si>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</si>
  <si>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</si>
  <si>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</si>
  <si>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</si>
  <si>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</si>
  <si>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</si>
  <si>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</si>
  <si>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</si>
  <si>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</si>
  <si>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</si>
  <si>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</si>
  <si>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</si>
  <si>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</si>
  <si>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</si>
  <si>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</si>
  <si>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</si>
  <si>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</si>
  <si>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</si>
  <si>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</si>
  <si>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</si>
  <si>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</si>
  <si>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</si>
  <si>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</si>
  <si>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</si>
  <si>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</si>
  <si>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</si>
  <si>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</si>
  <si>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</si>
  <si>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</si>
  <si>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</si>
  <si>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</si>
  <si>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</si>
  <si>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</si>
  <si>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</si>
  <si>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</si>
  <si>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</si>
  <si>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</si>
  <si>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</si>
  <si>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</si>
  <si>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</si>
  <si>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</si>
  <si>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</si>
  <si>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</si>
  <si>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</si>
  <si>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</si>
  <si>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</si>
  <si>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</si>
  <si>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</si>
  <si>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</si>
  <si>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</si>
  <si>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</si>
  <si>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</si>
  <si>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</si>
  <si>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</si>
  <si>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</si>
  <si>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</si>
  <si>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</si>
  <si>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</si>
  <si>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</si>
  <si>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</si>
  <si>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</si>
  <si>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</si>
  <si>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</si>
  <si>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</si>
  <si>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</si>
  <si>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</si>
  <si>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</si>
  <si>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</si>
  <si>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</si>
  <si>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</si>
  <si>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</si>
  <si>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</si>
  <si>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</si>
  <si>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</si>
  <si>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</si>
  <si>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</si>
  <si>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</si>
  <si>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</si>
  <si>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</si>
  <si>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</si>
  <si>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</si>
  <si>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</si>
  <si>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</si>
  <si>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</si>
  <si>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</si>
  <si>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</si>
  <si>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</si>
  <si>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</si>
  <si>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</si>
  <si>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</si>
  <si>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</si>
  <si>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</si>
  <si>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</si>
  <si>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</si>
  <si>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</si>
  <si>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</si>
  <si>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</si>
  <si>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</si>
  <si>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</si>
  <si>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</si>
  <si>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</si>
  <si>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</si>
  <si>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</si>
  <si>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</si>
  <si>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</si>
  <si>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</si>
  <si>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</si>
  <si>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</si>
  <si>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</si>
  <si>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</si>
  <si>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</si>
  <si>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</si>
  <si>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</si>
  <si>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</si>
  <si>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</si>
  <si>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</si>
  <si>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</si>
  <si>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</si>
  <si>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</si>
  <si>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</si>
  <si>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</si>
  <si>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</si>
  <si>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</si>
  <si>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</si>
  <si>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</si>
  <si>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</si>
  <si>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</si>
  <si>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</si>
  <si>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</si>
  <si>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</si>
  <si>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</si>
  <si>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</si>
  <si>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</si>
  <si>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</si>
  <si>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</si>
  <si>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</si>
  <si>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</si>
  <si>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</si>
  <si>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</si>
  <si>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</si>
  <si>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</si>
  <si>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</si>
  <si>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</si>
  <si>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</si>
  <si>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</si>
  <si>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</si>
  <si>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</si>
  <si>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</si>
  <si>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</si>
  <si>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</si>
  <si>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</si>
  <si>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</si>
  <si>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</si>
  <si>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</si>
  <si>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</si>
  <si>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</si>
  <si>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</si>
  <si>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</si>
  <si>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</si>
  <si>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</si>
  <si>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</si>
  <si>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</si>
  <si>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</si>
  <si>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</si>
  <si>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</si>
  <si>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</si>
  <si>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</si>
  <si>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</si>
  <si>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</si>
  <si>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</si>
  <si>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</si>
  <si>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</si>
  <si>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</si>
  <si>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</si>
  <si>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</si>
  <si>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</si>
  <si>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</si>
  <si>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</si>
  <si>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</si>
  <si>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</si>
  <si>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</si>
  <si>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</si>
  <si>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</si>
  <si>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</si>
  <si>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</si>
  <si>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</si>
  <si>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</si>
  <si>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</si>
  <si>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</si>
  <si>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</si>
  <si>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</si>
  <si>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</si>
  <si>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</si>
  <si>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</si>
  <si>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</si>
  <si>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</si>
  <si>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</si>
  <si>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</si>
  <si>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</si>
  <si>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</si>
  <si>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</si>
  <si>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</si>
  <si>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</si>
  <si>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</si>
  <si>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</si>
  <si>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</si>
  <si>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</si>
  <si>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</si>
  <si>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</si>
  <si>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</si>
  <si>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</si>
  <si>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</si>
  <si>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</si>
  <si>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</si>
  <si>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</si>
  <si>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</si>
  <si>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</si>
  <si>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</si>
  <si>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</si>
  <si>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</si>
  <si>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</si>
  <si>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</si>
  <si>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</si>
  <si>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</si>
  <si>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</si>
  <si>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</si>
  <si>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</si>
  <si>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</si>
  <si>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</si>
  <si>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</si>
  <si>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</si>
  <si>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</si>
  <si>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</si>
  <si>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</si>
  <si>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</si>
  <si>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</si>
  <si>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</si>
  <si>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</si>
  <si>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</si>
  <si>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</si>
  <si>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</si>
  <si>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</si>
  <si>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</si>
  <si>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</si>
  <si>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</si>
  <si>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</si>
  <si>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</si>
  <si>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</si>
  <si>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</si>
  <si>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</si>
  <si>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</si>
  <si>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</si>
  <si>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</si>
  <si>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</si>
  <si>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</si>
  <si>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</si>
  <si>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</si>
  <si>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</si>
  <si>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</si>
  <si>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</si>
  <si>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</si>
  <si>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</si>
  <si>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</si>
  <si>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</si>
  <si>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</si>
  <si>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</si>
  <si>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</si>
  <si>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</si>
  <si>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</si>
  <si>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</si>
  <si>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</si>
  <si>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</si>
  <si>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</si>
  <si>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</si>
  <si>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</si>
  <si>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</si>
  <si>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</si>
  <si>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</si>
  <si>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</si>
  <si>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</si>
  <si>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</si>
  <si>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</si>
  <si>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</si>
  <si>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</si>
  <si>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</si>
  <si>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</si>
  <si>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</si>
  <si>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</si>
  <si>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</si>
  <si>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</si>
  <si>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</si>
  <si>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</si>
  <si>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</si>
  <si>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</si>
  <si>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</si>
  <si>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</si>
  <si>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</si>
  <si>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</si>
  <si>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</si>
  <si>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</si>
  <si>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</si>
  <si>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</si>
  <si>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</si>
  <si>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</si>
  <si>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</si>
  <si>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</si>
  <si>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</si>
  <si>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</si>
  <si>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</si>
  <si>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</si>
  <si>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</si>
  <si>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</si>
  <si>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</si>
  <si>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</si>
  <si>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</si>
  <si>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</si>
  <si>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</si>
  <si>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</si>
  <si>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</si>
  <si>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</si>
  <si>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</si>
  <si>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</si>
  <si>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</si>
  <si>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</si>
  <si>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</si>
  <si>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</si>
  <si>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</si>
  <si>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</si>
  <si>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</si>
  <si>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</si>
  <si>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</si>
  <si>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</si>
  <si>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</si>
  <si>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</si>
  <si>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</si>
  <si>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</si>
  <si>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</si>
  <si>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</si>
  <si>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</si>
  <si>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</si>
  <si>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</si>
  <si>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</si>
  <si>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</si>
  <si>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</si>
  <si>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</si>
  <si>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</si>
  <si>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</si>
  <si>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</si>
  <si>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</si>
  <si>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</si>
  <si>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</si>
  <si>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</si>
  <si>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</si>
  <si>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</si>
  <si>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</si>
  <si>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</si>
  <si>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</si>
  <si>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</si>
  <si>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</si>
  <si>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</si>
  <si>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</si>
  <si>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</si>
  <si>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</si>
  <si>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</si>
  <si>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</si>
  <si>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</si>
  <si>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</si>
  <si>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</si>
  <si>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</si>
  <si>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</si>
  <si>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</si>
  <si>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</si>
  <si>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</si>
  <si>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</si>
  <si>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</si>
  <si>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</si>
  <si>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</si>
  <si>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</si>
  <si>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</si>
  <si>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</si>
  <si>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</si>
  <si>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</si>
  <si>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</si>
  <si>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</si>
  <si>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</si>
  <si>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</si>
  <si>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</si>
  <si>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</si>
  <si>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</si>
  <si>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</si>
  <si>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</si>
  <si>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</si>
  <si>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</si>
  <si>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</si>
  <si>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</si>
  <si>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</si>
  <si>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</si>
  <si>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</si>
  <si>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</si>
  <si>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</si>
  <si>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</si>
  <si>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</si>
  <si>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</si>
  <si>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</si>
  <si>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</si>
  <si>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</si>
  <si>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</si>
  <si>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</si>
  <si>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</si>
  <si>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</si>
  <si>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</si>
  <si>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</si>
  <si>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</si>
  <si>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</si>
  <si>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</si>
  <si>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</si>
  <si>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</si>
  <si>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</si>
  <si>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</si>
  <si>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</si>
  <si>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</si>
  <si>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</si>
  <si>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</si>
  <si>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</si>
  <si>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</si>
  <si>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</si>
  <si>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</si>
  <si>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</si>
  <si>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</si>
  <si>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</si>
  <si>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</si>
  <si>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</si>
  <si>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</si>
  <si>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</si>
  <si>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</si>
  <si>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</si>
  <si>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</si>
  <si>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</si>
  <si>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</si>
  <si>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</si>
  <si>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</si>
  <si>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</si>
  <si>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</si>
  <si>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</si>
  <si>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</si>
  <si>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</si>
  <si>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</si>
  <si>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</si>
  <si>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</si>
  <si>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</si>
  <si>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</si>
  <si>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</si>
  <si>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</si>
  <si>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</si>
  <si>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</si>
  <si>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</si>
  <si>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</si>
  <si>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</si>
  <si>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</si>
  <si>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</si>
  <si>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</si>
  <si>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</si>
  <si>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</si>
  <si>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</si>
  <si>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</si>
  <si>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</si>
  <si>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</si>
  <si>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</si>
  <si>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</si>
  <si>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</si>
  <si>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</si>
  <si>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</si>
  <si>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</si>
  <si>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</si>
  <si>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</si>
  <si>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</si>
  <si>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</si>
  <si>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</si>
  <si>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</si>
  <si>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</si>
  <si>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</si>
  <si>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</si>
  <si>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</si>
  <si>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</si>
  <si>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</si>
  <si>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</si>
  <si>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</si>
  <si>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</si>
  <si>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</si>
  <si>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</si>
  <si>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</si>
  <si>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</si>
  <si>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</si>
  <si>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</si>
  <si>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</si>
  <si>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</si>
  <si>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</si>
  <si>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</si>
  <si>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</si>
  <si>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</si>
  <si>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</si>
  <si>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</si>
  <si>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</si>
  <si>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</si>
  <si>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</si>
  <si>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</si>
  <si>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</si>
  <si>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</si>
  <si>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</si>
  <si>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</si>
  <si>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</si>
  <si>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</si>
  <si>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</si>
  <si>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</si>
  <si>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</si>
  <si>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</si>
  <si>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</si>
  <si>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</si>
  <si>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</si>
  <si>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</si>
  <si>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</si>
  <si>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</si>
  <si>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</si>
  <si>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</si>
  <si>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</si>
  <si>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</si>
  <si>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</si>
  <si>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</si>
  <si>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</si>
  <si>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</si>
  <si>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</si>
  <si>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</si>
  <si>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</si>
  <si>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</si>
  <si>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</si>
  <si>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</si>
  <si>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</si>
  <si>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</si>
  <si>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</si>
  <si>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</si>
  <si>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</si>
  <si>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</si>
  <si>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</si>
  <si>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</si>
  <si>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</si>
  <si>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</si>
  <si>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</si>
  <si>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</si>
  <si>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</si>
  <si>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</si>
  <si>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</si>
  <si>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</si>
  <si>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</si>
  <si>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</si>
  <si>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</si>
  <si>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</si>
  <si>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</si>
  <si>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</si>
  <si>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</si>
  <si>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</si>
  <si>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</si>
  <si>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</si>
  <si>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</si>
  <si>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</si>
  <si>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</si>
  <si>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</si>
  <si>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</si>
  <si>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</si>
  <si>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</si>
  <si>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</si>
  <si>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</si>
  <si>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</si>
  <si>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</si>
  <si>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</si>
  <si>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</si>
  <si>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</si>
  <si>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</si>
  <si>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</si>
  <si>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</si>
  <si>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</si>
  <si>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</si>
  <si>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</si>
  <si>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</si>
  <si>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</si>
  <si>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</si>
  <si>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</si>
  <si>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</si>
  <si>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</si>
  <si>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</si>
  <si>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</si>
  <si>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</si>
  <si>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</si>
  <si>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</si>
  <si>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</si>
  <si>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</si>
  <si>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</si>
  <si>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</si>
  <si>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</si>
  <si>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</si>
  <si>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</si>
  <si>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</si>
  <si>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</si>
  <si>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</si>
  <si>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</si>
  <si>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</si>
  <si>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</si>
  <si>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</si>
  <si>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</si>
  <si>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</si>
  <si>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</si>
  <si>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</si>
  <si>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</si>
  <si>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</si>
  <si>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</si>
  <si>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</si>
  <si>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</si>
  <si>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</si>
  <si>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</si>
  <si>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</si>
  <si>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</si>
  <si>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</si>
  <si>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</si>
  <si>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</si>
  <si>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</si>
  <si>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</si>
  <si>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</si>
  <si>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</si>
  <si>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</si>
  <si>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</si>
  <si>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</si>
  <si>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</si>
  <si>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</si>
  <si>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</si>
  <si>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</si>
  <si>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</si>
  <si>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</si>
  <si>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</si>
  <si>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</si>
  <si>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</si>
  <si>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</si>
  <si>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</si>
  <si>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</si>
  <si>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</si>
  <si>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</si>
  <si>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</si>
  <si>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</si>
  <si>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</si>
  <si>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</si>
  <si>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</si>
  <si>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</si>
  <si>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</si>
  <si>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</si>
  <si>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</si>
  <si>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</si>
  <si>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</si>
  <si>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</si>
  <si>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</si>
  <si>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</si>
  <si>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</si>
  <si>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</si>
  <si>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</si>
  <si>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</si>
  <si>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</si>
  <si>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</si>
  <si>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</si>
  <si>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</si>
  <si>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</si>
  <si>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</si>
  <si>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</si>
  <si>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</si>
  <si>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</si>
  <si>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</si>
  <si>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</si>
  <si>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</si>
  <si>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</si>
  <si>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</si>
  <si>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</si>
  <si>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</si>
  <si>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</si>
  <si>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</si>
  <si>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</si>
  <si>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</si>
  <si>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</si>
  <si>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</si>
  <si>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</si>
  <si>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</si>
  <si>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</si>
  <si>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</si>
  <si>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</si>
  <si>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</si>
  <si>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</si>
  <si>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</si>
  <si>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</si>
  <si>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</si>
  <si>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</si>
  <si>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</si>
  <si>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</si>
  <si>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</si>
  <si>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</si>
  <si>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</si>
  <si>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</si>
  <si>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</si>
  <si>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</si>
  <si>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</si>
  <si>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</si>
  <si>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</si>
  <si>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</si>
  <si>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</si>
  <si>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</si>
  <si>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</si>
  <si>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</si>
  <si>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</si>
  <si>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</si>
  <si>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</si>
  <si>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</si>
  <si>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</si>
  <si>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</si>
  <si>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</si>
  <si>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</si>
  <si>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</si>
  <si>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</si>
  <si>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</si>
  <si>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</si>
  <si>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</si>
  <si>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</si>
  <si>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</si>
  <si>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</si>
  <si>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</si>
  <si>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</si>
  <si>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</si>
  <si>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</si>
  <si>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</si>
  <si>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</si>
  <si>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</si>
  <si>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</si>
  <si>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</si>
  <si>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</si>
  <si>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</si>
  <si>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</si>
  <si>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</si>
  <si>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</si>
  <si>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</si>
  <si>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</si>
  <si>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</si>
  <si>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</si>
  <si>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</si>
  <si>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</si>
  <si>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</si>
  <si>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</si>
  <si>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</si>
  <si>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</si>
  <si>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</si>
  <si>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</si>
  <si>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</si>
  <si>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</si>
  <si>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</si>
  <si>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</si>
  <si>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</si>
  <si>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</si>
  <si>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</si>
  <si>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</si>
  <si>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</si>
  <si>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</si>
  <si>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</si>
  <si>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</si>
  <si>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</si>
  <si>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</si>
  <si>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</si>
  <si>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</si>
  <si>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</si>
  <si>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</si>
  <si>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</si>
  <si>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</si>
  <si>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</si>
  <si>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</si>
  <si>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</si>
  <si>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</si>
  <si>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</si>
  <si>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</si>
  <si>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</si>
  <si>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</si>
  <si>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</si>
  <si>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</si>
  <si>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</si>
  <si>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</si>
  <si>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</si>
  <si>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</si>
  <si>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</si>
  <si>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</si>
  <si>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</si>
  <si>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</si>
  <si>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</si>
  <si>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</si>
  <si>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</si>
  <si>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</si>
  <si>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</si>
  <si>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</si>
  <si>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</si>
  <si>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</si>
  <si>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</si>
  <si>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</si>
  <si>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</si>
  <si>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</si>
  <si>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</si>
  <si>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</si>
  <si>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</si>
  <si>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</si>
  <si>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</si>
  <si>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</si>
  <si>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</si>
  <si>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</si>
  <si>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</si>
  <si>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</si>
  <si>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</si>
  <si>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</si>
  <si>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</si>
  <si>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</si>
  <si>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</si>
  <si>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</si>
  <si>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</si>
  <si>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</si>
  <si>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</si>
  <si>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</si>
  <si>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</si>
  <si>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</si>
  <si>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</si>
  <si>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</si>
  <si>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</si>
  <si>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</si>
  <si>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</si>
  <si>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</si>
  <si>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</si>
  <si>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</si>
  <si>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</si>
  <si>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</si>
  <si>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</si>
  <si>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</si>
  <si>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</si>
  <si>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</si>
  <si>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</si>
  <si>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</si>
  <si>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</si>
  <si>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</si>
  <si>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</si>
  <si>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</si>
  <si>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</si>
  <si>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</si>
  <si>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</si>
  <si>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</si>
  <si>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</si>
  <si>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</si>
  <si>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</si>
  <si>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</si>
  <si>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</si>
  <si>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</si>
  <si>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</si>
  <si>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</si>
  <si>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</si>
  <si>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</si>
  <si>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</si>
  <si>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</si>
  <si>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</si>
  <si>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</si>
  <si>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</si>
  <si>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</si>
  <si>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</si>
  <si>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</si>
  <si>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</si>
  <si>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</si>
  <si>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</si>
  <si>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</si>
  <si>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</si>
  <si>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</si>
  <si>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</si>
  <si>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</si>
  <si>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</si>
  <si>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</si>
  <si>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</si>
  <si>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</si>
  <si>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</si>
  <si>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</si>
  <si>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</si>
  <si>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</si>
  <si>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</si>
  <si>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</si>
  <si>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</si>
  <si>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</si>
  <si>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</si>
  <si>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</si>
  <si>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</si>
  <si>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</si>
  <si>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</si>
  <si>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</si>
  <si>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</si>
  <si>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</si>
  <si>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</si>
  <si>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</si>
  <si>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</si>
  <si>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</si>
  <si>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</si>
  <si>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</si>
  <si>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</si>
  <si>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</si>
  <si>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</si>
  <si>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</si>
  <si>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</si>
  <si>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</si>
  <si>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</si>
  <si>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</si>
  <si>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</si>
  <si>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</si>
  <si>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</si>
  <si>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</si>
  <si>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</si>
  <si>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</si>
  <si>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</si>
  <si>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</si>
  <si>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</si>
  <si>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</si>
  <si>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</si>
  <si>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</si>
  <si>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</si>
  <si>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</si>
  <si>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</si>
  <si>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</si>
  <si>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</si>
  <si>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</si>
  <si>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</si>
  <si>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</si>
  <si>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</si>
  <si>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</si>
  <si>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</si>
  <si>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</si>
  <si>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</si>
  <si>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</si>
  <si>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</si>
  <si>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</si>
  <si>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</si>
  <si>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</si>
  <si>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</si>
  <si>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</si>
  <si>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</si>
  <si>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</si>
  <si>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</si>
  <si>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</si>
  <si>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</si>
  <si>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</si>
  <si>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</si>
  <si>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</si>
  <si>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</si>
  <si>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</si>
  <si>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</si>
  <si>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</si>
  <si>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</si>
  <si>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</si>
  <si>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</si>
  <si>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</si>
  <si>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</si>
  <si>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</si>
  <si>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</si>
  <si>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</si>
  <si>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</si>
  <si>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</si>
  <si>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</si>
  <si>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</si>
  <si>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</si>
  <si>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</si>
  <si>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</si>
  <si>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</si>
  <si>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</si>
  <si>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</si>
  <si>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</si>
  <si>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</si>
  <si>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</si>
  <si>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</si>
  <si>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</si>
  <si>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</si>
  <si>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</si>
  <si>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</si>
  <si>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</si>
  <si>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</si>
  <si>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</si>
  <si>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</si>
  <si>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</si>
  <si>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</si>
  <si>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</si>
  <si>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</si>
  <si>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</si>
  <si>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</si>
  <si>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</si>
  <si>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</si>
  <si>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</si>
  <si>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</si>
  <si>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</si>
  <si>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</si>
  <si>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</si>
  <si>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</si>
  <si>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</si>
  <si>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</si>
  <si>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</si>
  <si>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</si>
  <si>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</si>
  <si>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</si>
  <si>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</si>
  <si>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</si>
  <si>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</si>
  <si>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</si>
  <si>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</si>
  <si>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</si>
  <si>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</si>
  <si>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</si>
  <si>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</si>
  <si>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</si>
  <si>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</si>
  <si>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</si>
  <si>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</si>
  <si>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</si>
  <si>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</si>
  <si>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</si>
  <si>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</si>
  <si>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</si>
  <si>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</si>
  <si>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</si>
  <si>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</si>
  <si>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</si>
  <si>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</si>
  <si>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</si>
  <si>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</si>
  <si>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</si>
  <si>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</si>
  <si>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</si>
  <si>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</si>
  <si>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</si>
  <si>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</si>
  <si>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</si>
  <si>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</si>
  <si>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</si>
  <si>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</si>
  <si>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</si>
  <si>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</si>
  <si>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</si>
  <si>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</si>
  <si>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</si>
  <si>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</si>
  <si>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</si>
  <si>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</si>
  <si>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</si>
  <si>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</si>
  <si>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</si>
  <si>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</si>
  <si>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</si>
  <si>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</si>
  <si>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</si>
  <si>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</si>
  <si>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</si>
  <si>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</si>
  <si>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</si>
  <si>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</si>
  <si>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</si>
  <si>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</si>
  <si>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</si>
  <si>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</si>
  <si>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</si>
  <si>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</si>
  <si>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</si>
  <si>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</si>
  <si>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</si>
  <si>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</si>
  <si>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</si>
  <si>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</si>
  <si>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</si>
  <si>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</si>
  <si>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</si>
  <si>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</si>
  <si>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</si>
  <si>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</si>
  <si>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</si>
  <si>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</si>
  <si>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</si>
  <si>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</si>
  <si>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</si>
  <si>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</si>
  <si>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</si>
  <si>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</si>
  <si>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</si>
  <si>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</si>
  <si>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</si>
  <si>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</si>
  <si>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</si>
  <si>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</si>
  <si>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</si>
  <si>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</si>
  <si>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</si>
  <si>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</si>
  <si>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</si>
  <si>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</si>
  <si>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</si>
  <si>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</si>
  <si>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</si>
  <si>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</si>
  <si>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</si>
  <si>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</si>
  <si>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</si>
  <si>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</si>
  <si>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</si>
  <si>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</si>
  <si>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</si>
  <si>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</si>
  <si>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</si>
  <si>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</si>
  <si>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</si>
  <si>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</si>
  <si>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</si>
  <si>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</si>
  <si>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</si>
  <si>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</si>
  <si>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</si>
  <si>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</si>
  <si>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</si>
  <si>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</si>
  <si>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</si>
  <si>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</si>
  <si>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</si>
  <si>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</si>
  <si>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</si>
  <si>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</si>
  <si>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</si>
  <si>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</si>
  <si>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</si>
  <si>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</si>
  <si>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</si>
  <si>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</si>
  <si>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</si>
  <si>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</si>
  <si>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</si>
  <si>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</si>
  <si>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</si>
  <si>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</si>
  <si>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</si>
  <si>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</si>
  <si>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</si>
  <si>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</si>
  <si>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</si>
  <si>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</si>
  <si>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</si>
  <si>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</si>
  <si>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</si>
  <si>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</si>
  <si>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</si>
  <si>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</si>
  <si>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</si>
  <si>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</si>
  <si>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</si>
  <si>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</si>
  <si>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</si>
  <si>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</si>
  <si>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</si>
  <si>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</si>
  <si>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</si>
  <si>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</si>
  <si>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</si>
  <si>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</si>
  <si>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</si>
  <si>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</si>
  <si>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</si>
  <si>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</si>
  <si>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</si>
  <si>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</si>
  <si>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</si>
  <si>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</si>
  <si>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</si>
  <si>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</si>
  <si>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</si>
  <si>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</si>
  <si>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</si>
  <si>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</si>
  <si>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</si>
  <si>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</si>
  <si>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</si>
  <si>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</si>
  <si>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</si>
  <si>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</si>
  <si>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</si>
  <si>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</si>
  <si>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</si>
  <si>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</si>
  <si>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</si>
  <si>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</si>
  <si>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</si>
  <si>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</si>
  <si>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</si>
  <si>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</si>
  <si>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</si>
  <si>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</si>
  <si>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</si>
  <si>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</si>
  <si>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</si>
  <si>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</si>
  <si>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</si>
  <si>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</si>
  <si>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</si>
  <si>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</si>
  <si>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</si>
  <si>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</si>
  <si>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</si>
  <si>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</si>
  <si>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</si>
  <si>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</si>
  <si>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</si>
  <si>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</si>
  <si>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</si>
  <si>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</si>
  <si>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</si>
  <si>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</si>
  <si>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</si>
  <si>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</si>
  <si>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</si>
  <si>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</si>
  <si>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</si>
  <si>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</si>
  <si>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</si>
  <si>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</si>
  <si>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</si>
  <si>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</si>
  <si>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</si>
  <si>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</si>
  <si>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</si>
  <si>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</si>
  <si>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</si>
  <si>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</si>
  <si>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</si>
  <si>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</si>
  <si>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</si>
  <si>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</si>
  <si>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</si>
  <si>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</si>
  <si>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</si>
  <si>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</si>
  <si>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</si>
  <si>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</si>
  <si>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</si>
  <si>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</si>
  <si>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</si>
  <si>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</si>
  <si>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</si>
  <si>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</si>
  <si>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</si>
  <si>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</si>
  <si>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</si>
  <si>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</si>
  <si>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</si>
  <si>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</si>
  <si>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</si>
  <si>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</si>
  <si>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</si>
  <si>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</si>
  <si>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</si>
  <si>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</si>
  <si>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</si>
  <si>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</si>
  <si>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</si>
  <si>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</si>
  <si>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</si>
  <si>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</si>
  <si>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</si>
  <si>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</si>
  <si>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</si>
  <si>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</si>
  <si>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</si>
  <si>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</si>
  <si>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</si>
  <si>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</si>
  <si>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</si>
  <si>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</si>
  <si>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</si>
  <si>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</si>
  <si>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</si>
  <si>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</si>
  <si>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</si>
  <si>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</si>
  <si>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</si>
  <si>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</si>
  <si>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</si>
  <si>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</si>
  <si>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</si>
  <si>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</si>
  <si>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</si>
  <si>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</si>
  <si>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</si>
  <si>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</si>
  <si>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</si>
  <si>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</si>
  <si>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</si>
  <si>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</si>
  <si>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</si>
  <si>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</si>
  <si>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</si>
  <si>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</si>
  <si>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</si>
  <si>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</si>
  <si>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</si>
  <si>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</si>
  <si>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</si>
  <si>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</si>
  <si>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</si>
  <si>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</si>
  <si>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</si>
  <si>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</si>
  <si>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</si>
  <si>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</si>
  <si>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</si>
  <si>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</si>
  <si>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</si>
  <si>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</si>
  <si>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</si>
  <si>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</si>
  <si>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</si>
  <si>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</si>
  <si>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</si>
  <si>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</si>
  <si>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</si>
  <si>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</si>
  <si>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</si>
  <si>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</si>
  <si>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</si>
  <si>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</si>
  <si>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</si>
  <si>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</si>
  <si>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</si>
  <si>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</si>
  <si>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</si>
  <si>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</si>
  <si>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</si>
  <si>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</si>
  <si>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</si>
  <si>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</si>
  <si>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</si>
  <si>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</si>
  <si>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</si>
  <si>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</si>
  <si>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</si>
  <si>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</si>
  <si>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</si>
  <si>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</si>
  <si>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</si>
  <si>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</si>
  <si>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</si>
  <si>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</si>
  <si>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</si>
  <si>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</si>
  <si>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</si>
  <si>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h.pdf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</si>
</sst>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26" xfId="0" applyFont="1" applyFill="1" applyBorder="1" applyAlignment="1">
      <alignment horizontal="right"/>
    </xf>
    <xf numFmtId="0" fontId="43" fillId="0" borderId="24" xfId="0" applyFont="1" applyFill="1" applyBorder="1" applyAlignment="1"/>
    <xf numFmtId="0" fontId="43" fillId="0" borderId="25" xfId="0" applyFont="1" applyFill="1" applyBorder="1" applyAlignment="1"/>
    <xf numFmtId="0" fontId="39" fillId="0" borderId="0" xfId="0" applyFont="1" applyAlignment="1">
      <alignment horizontal="right" vertical="center"/>
    </xf>
    <xf numFmtId="1" fontId="36" fillId="0" borderId="0" xfId="0" applyNumberFormat="1" applyFont="1" applyAlignment="1">
      <alignment horizontal="center"/>
    </xf>
    <xf numFmtId="0" fontId="43" fillId="0" borderId="0" xfId="0" applyFont="1" applyBorder="1" applyAlignment="1">
      <alignment horizontal="right"/>
    </xf>
    <xf numFmtId="0" fontId="43" fillId="0" borderId="23" xfId="0" applyFont="1" applyBorder="1" applyAlignment="1">
      <alignment horizontal="right"/>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center"/>
    </xf>
    <xf numFmtId="0" fontId="40" fillId="0" borderId="0" xfId="0" applyFont="1" applyAlignment="1">
      <alignment horizontal="justify" wrapText="1"/>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51" fillId="0" borderId="0" xfId="0" applyFont="1" applyAlignment="1">
      <alignment horizontal="right"/>
    </xf>
    <xf numFmtId="0" fontId="55" fillId="0" borderId="0" xfId="0" applyFont="1" applyAlignment="1">
      <alignment horizontal="center"/>
    </xf>
    <xf numFmtId="0" fontId="55" fillId="0" borderId="0" xfId="0" applyFont="1" applyAlignment="1">
      <alignment horizontal="left"/>
    </xf>
    <xf numFmtId="1" fontId="55" fillId="0" borderId="4" xfId="0" applyNumberFormat="1" applyFont="1" applyBorder="1" applyAlignment="1">
      <alignment horizontal="left"/>
    </xf>
    <xf numFmtId="0" fontId="55" fillId="0" borderId="0" xfId="44" applyFont="1" applyAlignment="1" applyProtection="1">
      <alignment horizontal="left"/>
    </xf>
    <xf numFmtId="0" fontId="57" fillId="0" borderId="0" xfId="0" applyFont="1" applyAlignment="1" applyProtection="1">
      <alignment horizontal="right"/>
      <protection locked="0"/>
    </xf>
    <xf numFmtId="0" fontId="57" fillId="0" borderId="0" xfId="0" applyFont="1" applyAlignment="1">
      <alignment horizontal="left" vertical="top" wrapText="1"/>
    </xf>
    <xf numFmtId="0" fontId="55" fillId="0" borderId="5" xfId="0" applyFont="1" applyBorder="1" applyAlignment="1">
      <alignment horizontal="left"/>
    </xf>
    <xf numFmtId="0" fontId="51" fillId="0" borderId="0" xfId="0" applyFont="1" applyAlignment="1">
      <alignment horizontal="left"/>
    </xf>
    <xf numFmtId="0" fontId="55" fillId="0" borderId="4" xfId="0" applyFont="1" applyBorder="1" applyAlignment="1">
      <alignment horizontal="left"/>
    </xf>
    <xf numFmtId="1" fontId="55" fillId="0" borderId="5" xfId="0" applyNumberFormat="1" applyFont="1" applyBorder="1" applyAlignment="1">
      <alignment horizontal="left"/>
    </xf>
    <xf numFmtId="14"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D3" sqref="CD3"/>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3" t="str">
        <f>"REPRESENTACIÓN ESTATAL EN "&amp;UPPER(ESTADO)&amp;", CADER "&amp;UPPER(CADER)</f>
        <v>REPRESENTACIÓN ESTATAL EN NUEVO LEÓN, CADER LINARES</v>
      </c>
      <c r="I1" s="213"/>
      <c r="J1" s="213"/>
      <c r="K1" s="213"/>
      <c r="L1" s="213"/>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Linares\Documents\Programas\python\energia-main\Validacion\Archivo\h.pdf</v>
      </c>
      <c r="AW1" s="86" t="s">
        <v>10486</v>
      </c>
      <c r="AX1" s="86" t="s">
        <v>1</v>
      </c>
    </row>
    <row r="2" spans="1:53" ht="14.25" customHeight="1" x14ac:dyDescent="0.25">
      <c r="B2" s="105"/>
      <c r="C2" s="105"/>
      <c r="D2" s="107"/>
      <c r="E2" s="105"/>
      <c r="F2" s="108"/>
      <c r="G2" s="108"/>
      <c r="H2" s="225" t="str">
        <f>"DISTRITO DEL DESARROLLO RURAL NUMERO "&amp;CLAVE_DISTRITO&amp;", "&amp;DISTRITO</f>
        <v>DISTRITO DEL DESARROLLO RURAL NUMERO 102, MONTEMORELOS</v>
      </c>
      <c r="I2" s="225"/>
      <c r="J2" s="225"/>
      <c r="K2" s="225"/>
      <c r="L2" s="225"/>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3" t="str">
        <f ca="1">CADER&amp;", "&amp;ESTADO&amp;" A "&amp;REINSCRIPCION!AL13&amp;" DE "&amp;UPPER(REINSCRIPCION!AL14)&amp;" DE "&amp;REINSCRIPCION!AL15</f>
        <v>LINARES, NUEVO LEÓN A 29 DE NOVIEMBRE DE 2024</v>
      </c>
      <c r="G3" s="213"/>
      <c r="H3" s="213"/>
      <c r="I3" s="213"/>
      <c r="J3" s="213"/>
      <c r="K3" s="213"/>
      <c r="L3" s="213"/>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3"/>
      <c r="E4" s="213"/>
      <c r="F4" s="213"/>
      <c r="G4" s="213"/>
      <c r="H4" s="213"/>
      <c r="I4" s="213"/>
      <c r="J4" s="213"/>
      <c r="K4" s="213"/>
      <c r="L4" s="213"/>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3" t="s">
        <v>10564</v>
      </c>
      <c r="C5" s="233"/>
      <c r="D5" s="233"/>
      <c r="E5" s="233"/>
      <c r="F5" s="233"/>
      <c r="G5" s="233"/>
      <c r="H5" s="233"/>
      <c r="I5" s="233"/>
      <c r="J5" s="233"/>
      <c r="K5" s="233"/>
      <c r="L5" s="233"/>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33" t="s">
        <v>10565</v>
      </c>
      <c r="C6" s="233"/>
      <c r="D6" s="233"/>
      <c r="E6" s="233"/>
      <c r="F6" s="233"/>
      <c r="G6" s="233"/>
      <c r="H6" s="233"/>
      <c r="I6" s="233"/>
      <c r="J6" s="233"/>
      <c r="K6" s="233"/>
      <c r="L6" s="233"/>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3" t="s">
        <v>10566</v>
      </c>
      <c r="C7" s="233"/>
      <c r="D7" s="233"/>
      <c r="E7" s="233"/>
      <c r="F7" s="233"/>
      <c r="G7" s="233"/>
      <c r="H7" s="233"/>
      <c r="I7" s="233"/>
      <c r="J7" s="233"/>
      <c r="K7" s="233"/>
      <c r="L7" s="233"/>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4" t="s">
        <v>10567</v>
      </c>
      <c r="C11" s="234"/>
      <c r="D11" s="234"/>
      <c r="E11" s="234"/>
      <c r="F11" s="234"/>
      <c r="G11" s="234"/>
      <c r="H11" s="234"/>
      <c r="I11" s="234"/>
      <c r="J11" s="234"/>
      <c r="K11" s="234"/>
      <c r="L11" s="234"/>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4"/>
      <c r="C12" s="234"/>
      <c r="D12" s="234"/>
      <c r="E12" s="234"/>
      <c r="F12" s="234"/>
      <c r="G12" s="234"/>
      <c r="H12" s="234"/>
      <c r="I12" s="234"/>
      <c r="J12" s="234"/>
      <c r="K12" s="234"/>
      <c r="L12" s="234"/>
      <c r="AM12" s="93" t="s">
        <v>10485</v>
      </c>
      <c r="AN12" s="86" t="str">
        <f>LEFT(PATH,LEN(PATH)-21)&amp;"Scripts\mapa.pyw"</f>
        <v>C:\Users\Cader Linares\Documents\Programas\python\energia-main\Scripts\mapa.pyw</v>
      </c>
      <c r="AV12" s="86" t="s">
        <v>10497</v>
      </c>
      <c r="AW12" s="86">
        <v>11</v>
      </c>
      <c r="AX12" s="86" t="s">
        <v>10497</v>
      </c>
    </row>
    <row r="13" spans="1:53" x14ac:dyDescent="0.25">
      <c r="B13" s="234"/>
      <c r="C13" s="234"/>
      <c r="D13" s="234"/>
      <c r="E13" s="234"/>
      <c r="F13" s="234"/>
      <c r="G13" s="234"/>
      <c r="H13" s="234"/>
      <c r="I13" s="234"/>
      <c r="J13" s="234"/>
      <c r="K13" s="234"/>
      <c r="L13" s="234"/>
      <c r="AM13" s="86" t="s">
        <v>10429</v>
      </c>
      <c r="AN13" s="86" t="str">
        <f>IFERROR(IF(FIND("Exp",INDEX,1)=1,EXPEDIENTE,EXPEDIENTE),IF(LEN(CARPETA)=1,"000"&amp;CARPETA,IF(LEN(CARPETA)=2,"00"&amp;CARPETA,IF(LEN(CARPETA)=3,"0"&amp;CARPETA,CARPETA)))&amp;INDEX)</f>
        <v>h.pdf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6" t="s">
        <v>157</v>
      </c>
      <c r="D20" s="226"/>
      <c r="E20" s="226"/>
      <c r="F20" s="227"/>
      <c r="G20" s="119"/>
      <c r="H20" s="119"/>
      <c r="I20" s="196" t="s">
        <v>10594</v>
      </c>
      <c r="J20" s="228" t="str">
        <f>IFERROR(HYPERLINK("#"&amp;"DATOS!aQ"&amp;MATCH(VALUE(CARPETA),DATOS!B:B,0),IF(I20="","",IFERROR(INDEX(DATOS!S:S,MATCH(IF(O4="SI",VALUE(C21),VALUE(REPORTE!C22)),DATOS!BY:BY,0),1),""))),"")</f>
        <v/>
      </c>
      <c r="K20" s="229"/>
      <c r="L20" s="230"/>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31" t="str">
        <f>IFERROR(IF(IF(P76="","",IF(P77="",1,""))=1,INDEX(DATOS!C:C,MATCH(REPORTE!C20,DATOS!J:J,0),1),""),"")</f>
        <v/>
      </c>
      <c r="D21" s="231"/>
      <c r="E21" s="231"/>
      <c r="F21" s="232"/>
      <c r="G21" s="119"/>
      <c r="H21" s="119"/>
      <c r="I21" s="194" t="s">
        <v>10574</v>
      </c>
      <c r="J21" s="215" t="str">
        <f>IFERROR(HYPERLINK("#"&amp;"DATOS!aQ"&amp;MATCH(VALUE(CARPETA),DATOS!B:B,0),IF(I20="","",IFERROR(INDEX(DATOS!W:W,MATCH(IF(O4="SI",VALUE(C21),VALUE(REPORTE!C22)),DATOS!BY:BY,0),1),""))),"")</f>
        <v/>
      </c>
      <c r="K21" s="215"/>
      <c r="L21" s="216"/>
      <c r="M21" s="98"/>
      <c r="AV21" s="86" t="s">
        <v>10506</v>
      </c>
      <c r="AW21" s="86">
        <v>20</v>
      </c>
      <c r="AX21" s="96" t="s">
        <v>10506</v>
      </c>
    </row>
    <row r="22" spans="2:50" x14ac:dyDescent="0.25">
      <c r="B22" s="194" t="str">
        <f>IF(C20="","",IF(N19=0,"RPU:",""))</f>
        <v/>
      </c>
      <c r="C22" s="218" t="s">
        <v>157</v>
      </c>
      <c r="D22" s="218"/>
      <c r="E22" s="218"/>
      <c r="F22" s="219"/>
      <c r="G22" s="121"/>
      <c r="H22" s="119"/>
      <c r="I22" s="194" t="s">
        <v>10575</v>
      </c>
      <c r="J22" s="215" t="str">
        <f>IF(I22="","",IFERROR(CONCATENATE(INDEX(DATOS!V:V,MATCH(IF(O4="SI",VALUE(C21),VALUE(REPORTE!C22)),DATOS!BY:BY,0),1)," HA"),""))</f>
        <v/>
      </c>
      <c r="K22" s="215"/>
      <c r="L22" s="216"/>
      <c r="M22" s="98"/>
      <c r="AV22" s="86" t="s">
        <v>10507</v>
      </c>
      <c r="AW22" s="86">
        <v>21</v>
      </c>
      <c r="AX22" s="96" t="s">
        <v>10507</v>
      </c>
    </row>
    <row r="23" spans="2:50" ht="15" customHeight="1" x14ac:dyDescent="0.25">
      <c r="B23" s="194" t="s">
        <v>10563</v>
      </c>
      <c r="C23" s="237" t="str">
        <f>IF(I22="","",IFERROR(INDEX(DATOS!E:E,MATCH(IF(O4="SI",VALUE(C21),VALUE(REPORTE!C22)),DATOS!BY:BY,0),1),""))</f>
        <v/>
      </c>
      <c r="D23" s="237"/>
      <c r="E23" s="237"/>
      <c r="F23" s="238"/>
      <c r="G23" s="119"/>
      <c r="H23" s="119"/>
      <c r="I23" s="194" t="s">
        <v>10593</v>
      </c>
      <c r="J23" s="215" t="str">
        <f>IF(I22="","",IFERROR(CONCATENATE(INDEX(DATOS!Y:Y,MATCH(IF(O4="SI",VALUE(C21),VALUE(REPORTE!C22)),DATOS!BY:BY,0),1)," HP"),""))</f>
        <v/>
      </c>
      <c r="K23" s="215"/>
      <c r="L23" s="216"/>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5" t="str">
        <f>IFERROR(IF(N19=0,IF(AH2="si",DATOS!DF2,""),DATOS!DF2),"")</f>
        <v/>
      </c>
      <c r="K24" s="235"/>
      <c r="L24" s="236"/>
      <c r="M24" s="98"/>
      <c r="AV24" s="86" t="s">
        <v>10509</v>
      </c>
      <c r="AW24" s="86">
        <v>23</v>
      </c>
      <c r="AX24" s="86" t="s">
        <v>10509</v>
      </c>
    </row>
    <row r="25" spans="2:50" x14ac:dyDescent="0.25">
      <c r="B25" s="222"/>
      <c r="C25" s="222"/>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IFERROR(HYPERLINK("#"&amp;"DATOS!aQ"&amp;MATCH(VALUE(CARPETA),DATOS!B:B,0),IF(B65="(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IFERROR(HYPERLINK("#"&amp;"DATOS!aQ"&amp;MATCH(VALUE(CARPETA),DATOS!B:B,0),IF(G65="(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IFERROR(HYPERLINK("#"&amp;"DATOS!I"&amp;MATCH(VALUE(CARPETA),DATOS!B:B,0),IF(J65="(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IFERROR(HYPERLINK("#"&amp;"DATOS!L"&amp;MATCH(VALUE(CARPETA),DATOS!B:B,0),IF(B68="(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IFERROR(HYPERLINK("#"&amp;"DATOS!AQ"&amp;MATCH(VALUE(CARPETA),DATOS!B:B,0),IF(G68="(  ●  )","OK",G68)),"")</f>
        <v/>
      </c>
      <c r="C34" s="256"/>
      <c r="D34" s="142" t="s">
        <v>10582</v>
      </c>
      <c r="E34" s="138"/>
      <c r="F34" s="138"/>
      <c r="G34" s="138"/>
      <c r="H34" s="138"/>
      <c r="I34" s="138"/>
      <c r="J34" s="139"/>
      <c r="K34" s="251"/>
      <c r="L34" s="252"/>
      <c r="M34" s="98"/>
    </row>
    <row r="35" spans="2:50" ht="15" customHeight="1" x14ac:dyDescent="0.25">
      <c r="B35" s="257" t="str">
        <f>IFERROR(HYPERLINK("#"&amp;"DATOS!AQ"&amp;MATCH(VALUE(CARPETA),DATOS!B:B,0),IF(J68="(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IFERROR(HYPERLINK("#"&amp;"DATOS!AQ"&amp;MATCH(VALUE(CARPETA),DATOS!B:B,0),IF(G71="(  ●  )","OK",G71)),"")</f>
        <v/>
      </c>
      <c r="C37" s="258"/>
      <c r="D37" s="143" t="s">
        <v>10585</v>
      </c>
      <c r="E37" s="136"/>
      <c r="F37" s="136"/>
      <c r="G37" s="136"/>
      <c r="H37" s="136"/>
      <c r="I37" s="136"/>
      <c r="J37" s="137"/>
      <c r="K37" s="251"/>
      <c r="L37" s="252"/>
      <c r="M37" s="98"/>
    </row>
    <row r="38" spans="2:50" ht="15" customHeight="1" x14ac:dyDescent="0.25">
      <c r="B38" s="255" t="str">
        <f>IFERROR(HYPERLINK("#"&amp;"DATOS!AQ"&amp;MATCH(VALUE(CARPETA),DATOS!B:B,0),IF(J71="(  ●  )","OK",J71)),"")</f>
        <v/>
      </c>
      <c r="C38" s="256"/>
      <c r="D38" s="142" t="s">
        <v>10586</v>
      </c>
      <c r="E38" s="138"/>
      <c r="F38" s="138"/>
      <c r="G38" s="138"/>
      <c r="H38" s="138"/>
      <c r="I38" s="138"/>
      <c r="J38" s="139"/>
      <c r="K38" s="251"/>
      <c r="L38" s="252"/>
      <c r="M38" s="98"/>
    </row>
    <row r="39" spans="2:50" ht="15" customHeight="1" x14ac:dyDescent="0.25">
      <c r="B39" s="257" t="str">
        <f>IFERROR(HYPERLINK("#"&amp;"DATOS!AQ"&amp;MATCH(VALUE(CARPETA),DATOS!B:B,0),IF(L15="MORAL",IF(G74="(  ●  )","OK",G74),"")),"")</f>
        <v/>
      </c>
      <c r="C39" s="258"/>
      <c r="D39" s="143" t="str">
        <f>IF(B39="","","ACTA COSNTITUTIVA")</f>
        <v/>
      </c>
      <c r="E39" s="136"/>
      <c r="F39" s="136"/>
      <c r="G39" s="136"/>
      <c r="H39" s="136"/>
      <c r="I39" s="136"/>
      <c r="J39" s="137"/>
      <c r="K39" s="251"/>
      <c r="L39" s="252"/>
      <c r="M39" s="98"/>
    </row>
    <row r="40" spans="2:50" ht="15" customHeight="1" x14ac:dyDescent="0.25">
      <c r="B40" s="255" t="str">
        <f>IFERROR(HYPERLINK("#"&amp;"DATOS!AQ"&amp;MATCH(VALUE(CARPETA),DATOS!B:B,0),IF(B39="","",IF(B74="(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IFERROR(HYPERLINK("#"&amp;"DATOS!P"&amp;MATCH(VALUE(CARPETA),DATOS!B:B,0),IF(J74="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IF(C20="","",C20)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3"/>
      <c r="C76" s="223"/>
      <c r="D76" s="109"/>
      <c r="E76" s="110"/>
      <c r="F76" s="110"/>
      <c r="G76" s="116"/>
      <c r="H76" s="110"/>
      <c r="I76" s="113"/>
      <c r="J76" s="217" t="str">
        <f>IFERROR(IF(CONCATENATE(N19,O8,AH2)="0nosi"," ",IF(CONCATENATE(N19,O4)="1no"," ","")),"")</f>
        <v/>
      </c>
      <c r="K76" s="217"/>
      <c r="L76" s="217"/>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4" t="str">
        <f>IF(IF(I21="","",IFERROR(INDEX(DATOS!AS:AS,MATCH(IF(O4="SI",VALUE(C21),VALUE(REPORTE!C22)),DATOS!BY:BY,0),1),""))=0,"",IF(I21="","",IFERROR(INDEX(DATOS!AS:AS,MATCH(IF(O4="SI",VALUE(C21),VALUE(REPORTE!C22)),DATOS!BY:BY,0),1),"")))</f>
        <v/>
      </c>
      <c r="C80" s="224"/>
      <c r="D80" s="224"/>
      <c r="E80" s="224"/>
      <c r="F80" s="224"/>
      <c r="G80" s="224"/>
      <c r="H80" s="224"/>
      <c r="I80" s="224"/>
      <c r="J80" s="224"/>
      <c r="K80" s="224"/>
      <c r="L80" s="224"/>
      <c r="M80" s="98"/>
      <c r="O80" s="86">
        <v>5</v>
      </c>
      <c r="P80" s="98" t="str">
        <f t="shared" si="1"/>
        <v/>
      </c>
      <c r="R80" s="86">
        <f t="shared" si="0"/>
        <v>1</v>
      </c>
      <c r="S80" s="86">
        <f>IF(T80="",0,IFERROR(IF(VLOOKUP(T80,T$73:T79,1,0)&gt;0,0,0),1))</f>
        <v>0</v>
      </c>
      <c r="T80" s="98">
        <f>IF(DATOS!J8=P$74,DATOS!C8,"")</f>
        <v>0</v>
      </c>
    </row>
    <row r="81" spans="2:22" ht="15" hidden="1" customHeight="1" x14ac:dyDescent="0.25">
      <c r="B81" s="221" t="s">
        <v>10568</v>
      </c>
      <c r="C81" s="221"/>
      <c r="D81" s="221"/>
      <c r="E81" s="221"/>
      <c r="F81" s="221"/>
      <c r="G81" s="221"/>
      <c r="H81" s="221"/>
      <c r="I81" s="221"/>
      <c r="J81" s="221"/>
      <c r="K81" s="221"/>
      <c r="L81" s="221"/>
      <c r="M81" s="98"/>
      <c r="O81" s="86">
        <v>6</v>
      </c>
      <c r="P81" s="98" t="str">
        <f t="shared" si="1"/>
        <v/>
      </c>
      <c r="R81" s="86">
        <f t="shared" si="0"/>
        <v>1</v>
      </c>
      <c r="S81" s="86">
        <f>IF(T81="",0,IFERROR(IF(VLOOKUP(T81,T$73:T80,1,0)&gt;0,0,0),1))</f>
        <v>0</v>
      </c>
      <c r="T81" s="98">
        <f>IF(DATOS!J9=P$74,DATOS!C9,"")</f>
        <v>0</v>
      </c>
    </row>
    <row r="82" spans="2:22" ht="15" hidden="1" customHeight="1" x14ac:dyDescent="0.25">
      <c r="B82" s="221"/>
      <c r="C82" s="221"/>
      <c r="D82" s="221"/>
      <c r="E82" s="221"/>
      <c r="F82" s="221"/>
      <c r="G82" s="221"/>
      <c r="H82" s="221"/>
      <c r="I82" s="221"/>
      <c r="J82" s="221"/>
      <c r="K82" s="221"/>
      <c r="L82" s="221"/>
      <c r="M82" s="98"/>
      <c r="O82" s="86">
        <v>7</v>
      </c>
      <c r="P82" s="98" t="str">
        <f t="shared" si="1"/>
        <v/>
      </c>
      <c r="R82" s="86">
        <f t="shared" si="0"/>
        <v>1</v>
      </c>
      <c r="S82" s="86">
        <f>IF(T82="",0,IFERROR(IF(VLOOKUP(T82,T$73:T81,1,0)&gt;0,0,0),1))</f>
        <v>0</v>
      </c>
      <c r="T82" s="98">
        <f>IF(DATOS!J10=P$74,DATOS!C10,"")</f>
        <v>0</v>
      </c>
    </row>
    <row r="83" spans="2:22" ht="15" hidden="1" customHeight="1" x14ac:dyDescent="0.25">
      <c r="B83" s="221"/>
      <c r="C83" s="221"/>
      <c r="D83" s="221"/>
      <c r="E83" s="221"/>
      <c r="F83" s="221"/>
      <c r="G83" s="221"/>
      <c r="H83" s="221"/>
      <c r="I83" s="221"/>
      <c r="J83" s="221"/>
      <c r="K83" s="221"/>
      <c r="L83" s="221"/>
      <c r="M83" s="98"/>
      <c r="O83" s="86">
        <v>8</v>
      </c>
      <c r="P83" s="98" t="str">
        <f t="shared" si="1"/>
        <v/>
      </c>
      <c r="R83" s="86">
        <f t="shared" si="0"/>
        <v>1</v>
      </c>
      <c r="S83" s="86">
        <f>IF(T83="",0,IFERROR(IF(VLOOKUP(T83,T$73:T82,1,0)&gt;0,0,0),1))</f>
        <v>0</v>
      </c>
      <c r="T83" s="98">
        <f>IF(DATOS!J11=P$74,DATOS!C11,"")</f>
        <v>0</v>
      </c>
    </row>
    <row r="84" spans="2:22" hidden="1" x14ac:dyDescent="0.25">
      <c r="B84" s="221"/>
      <c r="C84" s="221"/>
      <c r="D84" s="221"/>
      <c r="E84" s="221"/>
      <c r="F84" s="221"/>
      <c r="G84" s="221"/>
      <c r="H84" s="221"/>
      <c r="I84" s="221"/>
      <c r="J84" s="221"/>
      <c r="K84" s="221"/>
      <c r="L84" s="221"/>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20"/>
      <c r="G90" s="220"/>
      <c r="H90" s="220"/>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20" t="s">
        <v>10435</v>
      </c>
      <c r="C91" s="220"/>
      <c r="D91" s="220"/>
      <c r="E91" s="220"/>
      <c r="F91" s="220"/>
      <c r="G91" s="220"/>
      <c r="H91" s="220"/>
      <c r="I91" s="220"/>
      <c r="J91" s="220"/>
      <c r="K91" s="220"/>
      <c r="L91" s="220"/>
      <c r="M91" s="98"/>
      <c r="O91" s="86">
        <v>16</v>
      </c>
      <c r="P91" s="98" t="str">
        <f t="shared" si="1"/>
        <v/>
      </c>
      <c r="R91" s="86">
        <f t="shared" si="0"/>
        <v>1</v>
      </c>
      <c r="S91" s="86">
        <f>IF(T91="",0,IFERROR(IF(VLOOKUP(T91,T$73:T90,1,0)&gt;0,0,0),1))</f>
        <v>0</v>
      </c>
      <c r="T91" s="98">
        <f>IF(DATOS!J19=P$74,DATOS!C19,"")</f>
        <v>0</v>
      </c>
    </row>
    <row r="92" spans="2:22" hidden="1" x14ac:dyDescent="0.25">
      <c r="B92" s="220" t="str">
        <f>IF(G74="",C20,"REPRESENTANTE LEGAL DE "&amp;C20)</f>
        <v/>
      </c>
      <c r="C92" s="220"/>
      <c r="D92" s="220"/>
      <c r="E92" s="220"/>
      <c r="F92" s="220"/>
      <c r="G92" s="220"/>
      <c r="H92" s="220"/>
      <c r="I92" s="220"/>
      <c r="J92" s="220"/>
      <c r="K92" s="220"/>
      <c r="L92" s="220"/>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4"/>
      <c r="M98" s="214"/>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2">
      <formula>$B$22=""</formula>
    </cfRule>
    <cfRule type="expression" dxfId="62" priority="1">
      <formula>$O$8="no"</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29 de noviembre de 2024</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29</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tr">
        <f>IF(REPORTE!C21="",REPORTE!C22,REPORTE!C21)</f>
        <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70"/>
      <c r="AO48" s="270"/>
      <c r="AP48" s="270"/>
      <c r="AS48" s="170" t="str">
        <f>IFERROR(IF(INDEX(DATOS!AF:AF,MATCH(#REF!,DATOS!J:J,0),1)=0,"",INDEX(DATOS!AF:AF,MATCH(#REF!,DATOS!J:J,0),1)),"")</f>
        <v/>
      </c>
    </row>
    <row r="49" spans="1:48" ht="15" customHeight="1" x14ac:dyDescent="0.25">
      <c r="D49" s="287" t="str">
        <f>REPORTE!C20</f>
        <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1</v>
      </c>
      <c r="AB49" s="151">
        <f>IF(AC49="",0,IFERROR(IF(VLOOKUP(AC49,AC$38:AC48,1,0)&gt;0,0,0),1))</f>
        <v>0</v>
      </c>
      <c r="AC49" s="152">
        <f>IF(DATOS!J13=Y$39,DATOS!C13,"")</f>
        <v>0</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1</v>
      </c>
      <c r="AB50" s="151">
        <f>IF(AC50="",0,IFERROR(IF(VLOOKUP(AC50,AC$38:AC49,1,0)&gt;0,0,0),1))</f>
        <v>0</v>
      </c>
      <c r="AC50" s="152">
        <f>IF(DATOS!J14=Y$39,DATOS!C14,"")</f>
        <v>0</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29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60</vt:i4>
      </vt:variant>
    </vt:vector>
  </HeadingPairs>
  <TitlesOfParts>
    <vt:vector size="66"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2024-11-29T15:31:03Z</dcterms:modified>
</cp:coreProperties>
</file>