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b_code">REINSCRIPCION!$AL$40</definedName>
    <definedName name="TITULO">REPORTE!$AZ$8</definedName>
    <definedName name="TRABAJADOR">REPORTE!$AZ$10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 i="1" l="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3" i="1"/>
  <c r="H4" i="1"/>
  <c r="H5" i="1"/>
  <c r="H6" i="1"/>
  <c r="H7" i="1"/>
  <c r="H8" i="1"/>
  <c r="H9" i="1"/>
  <c r="H2" i="1"/>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1079" i="1"/>
  <c r="BK1080" i="1"/>
  <c r="BK1081" i="1"/>
  <c r="BK1082" i="1"/>
  <c r="BK1083" i="1"/>
  <c r="BK1084" i="1"/>
  <c r="BK1085" i="1"/>
  <c r="BK1086" i="1"/>
  <c r="BK1087" i="1"/>
  <c r="BK1088" i="1"/>
  <c r="BK1089" i="1"/>
  <c r="BK1090" i="1"/>
  <c r="BK1091" i="1"/>
  <c r="BK1092" i="1"/>
  <c r="BK1093" i="1"/>
  <c r="BK1094" i="1"/>
  <c r="BK1095" i="1"/>
  <c r="BK1096" i="1"/>
  <c r="BK1097" i="1"/>
  <c r="BK1098" i="1"/>
  <c r="BK1099" i="1"/>
  <c r="BK1100" i="1"/>
  <c r="BK1101" i="1"/>
  <c r="BK1102" i="1"/>
  <c r="BK1103" i="1"/>
  <c r="BK1104" i="1"/>
  <c r="BK1105" i="1"/>
  <c r="BK1106" i="1"/>
  <c r="BK1107" i="1"/>
  <c r="BK1108" i="1"/>
  <c r="BK1109" i="1"/>
  <c r="BK1110" i="1"/>
  <c r="BK1111" i="1"/>
  <c r="BK1112" i="1"/>
  <c r="BK1113" i="1"/>
  <c r="BK1114" i="1"/>
  <c r="BK1115" i="1"/>
  <c r="BK1116" i="1"/>
  <c r="BK1117" i="1"/>
  <c r="BK1118" i="1"/>
  <c r="BK1119" i="1"/>
  <c r="BK1120" i="1"/>
  <c r="BK1121" i="1"/>
  <c r="BK1122" i="1"/>
  <c r="BK1123" i="1"/>
  <c r="BK1124" i="1"/>
  <c r="BK1125" i="1"/>
  <c r="BK1126" i="1"/>
  <c r="BK1127" i="1"/>
  <c r="BK1128" i="1"/>
  <c r="BK1129" i="1"/>
  <c r="BK1130" i="1"/>
  <c r="BK1131" i="1"/>
  <c r="BK1132" i="1"/>
  <c r="BK1133" i="1"/>
  <c r="BK1134" i="1"/>
  <c r="BK1135" i="1"/>
  <c r="BK1136" i="1"/>
  <c r="BK1137" i="1"/>
  <c r="BK1138" i="1"/>
  <c r="BK1139" i="1"/>
  <c r="BK1140" i="1"/>
  <c r="BK1141" i="1"/>
  <c r="BK1142" i="1"/>
  <c r="BK1143" i="1"/>
  <c r="BK1144" i="1"/>
  <c r="BK1145" i="1"/>
  <c r="BK1146" i="1"/>
  <c r="BK1147" i="1"/>
  <c r="BK1148" i="1"/>
  <c r="BK1149" i="1"/>
  <c r="BK1150" i="1"/>
  <c r="BK1151" i="1"/>
  <c r="BK1152" i="1"/>
  <c r="BK1153" i="1"/>
  <c r="BK1154" i="1"/>
  <c r="BK1155" i="1"/>
  <c r="BK1156" i="1"/>
  <c r="BK1157" i="1"/>
  <c r="BK1158" i="1"/>
  <c r="BK1159" i="1"/>
  <c r="BK1160" i="1"/>
  <c r="BK1161" i="1"/>
  <c r="BK1162" i="1"/>
  <c r="BK1163" i="1"/>
  <c r="BK1164" i="1"/>
  <c r="BK1165" i="1"/>
  <c r="BK1166" i="1"/>
  <c r="BK1167" i="1"/>
  <c r="BK1168" i="1"/>
  <c r="BK1169" i="1"/>
  <c r="BK1170" i="1"/>
  <c r="BK1171" i="1"/>
  <c r="BK1172" i="1"/>
  <c r="BK1173" i="1"/>
  <c r="BK1174" i="1"/>
  <c r="BK1175" i="1"/>
  <c r="BK1176" i="1"/>
  <c r="BK1177" i="1"/>
  <c r="BK1178" i="1"/>
  <c r="BK1179" i="1"/>
  <c r="BK1180" i="1"/>
  <c r="BK1181" i="1"/>
  <c r="BK1182" i="1"/>
  <c r="BK1183" i="1"/>
  <c r="BK1184" i="1"/>
  <c r="BK1185" i="1"/>
  <c r="BK1186" i="1"/>
  <c r="BK1187" i="1"/>
  <c r="BK1188" i="1"/>
  <c r="BK1189" i="1"/>
  <c r="BK1190" i="1"/>
  <c r="BK1191" i="1"/>
  <c r="BK1192" i="1"/>
  <c r="BK1193" i="1"/>
  <c r="BK1194" i="1"/>
  <c r="BK1195" i="1"/>
  <c r="BK1196" i="1"/>
  <c r="BK1197" i="1"/>
  <c r="BK1198" i="1"/>
  <c r="BK1199" i="1"/>
  <c r="BK1200" i="1"/>
  <c r="BK1201" i="1"/>
  <c r="BK1202" i="1"/>
  <c r="BK1203" i="1"/>
  <c r="BK1204" i="1"/>
  <c r="BK1205" i="1"/>
  <c r="BK1206" i="1"/>
  <c r="BK1207" i="1"/>
  <c r="BK1208" i="1"/>
  <c r="BK1209" i="1"/>
  <c r="BK1210" i="1"/>
  <c r="BK1211" i="1"/>
  <c r="BK1212" i="1"/>
  <c r="BK1213" i="1"/>
  <c r="BK1214" i="1"/>
  <c r="BK1215" i="1"/>
  <c r="BK1216" i="1"/>
  <c r="BK1217" i="1"/>
  <c r="BK1218" i="1"/>
  <c r="BK1219" i="1"/>
  <c r="BK1220" i="1"/>
  <c r="BK1221" i="1"/>
  <c r="BK1222" i="1"/>
  <c r="BK1223" i="1"/>
  <c r="BK1224" i="1"/>
  <c r="BK1225" i="1"/>
  <c r="BK1226" i="1"/>
  <c r="BK1227" i="1"/>
  <c r="BK1228" i="1"/>
  <c r="BK1229" i="1"/>
  <c r="BK1230" i="1"/>
  <c r="BK1231" i="1"/>
  <c r="BK1232" i="1"/>
  <c r="BK1233" i="1"/>
  <c r="BK1234" i="1"/>
  <c r="BK1235" i="1"/>
  <c r="BK1236" i="1"/>
  <c r="BK1237" i="1"/>
  <c r="BK1238" i="1"/>
  <c r="BK1239" i="1"/>
  <c r="BK1240" i="1"/>
  <c r="BK1241" i="1"/>
  <c r="BK1242" i="1"/>
  <c r="BK1243" i="1"/>
  <c r="BK1244" i="1"/>
  <c r="BK1245" i="1"/>
  <c r="BK1246" i="1"/>
  <c r="BK1247" i="1"/>
  <c r="BK1248" i="1"/>
  <c r="BK1249" i="1"/>
  <c r="BK1250" i="1"/>
  <c r="BK1251" i="1"/>
  <c r="BK1252" i="1"/>
  <c r="BK1253" i="1"/>
  <c r="BK1254" i="1"/>
  <c r="BK1255" i="1"/>
  <c r="BK1256" i="1"/>
  <c r="BK1257" i="1"/>
  <c r="BK1258" i="1"/>
  <c r="BK1259" i="1"/>
  <c r="BK1260" i="1"/>
  <c r="BK1261" i="1"/>
  <c r="BK1262" i="1"/>
  <c r="BK1263" i="1"/>
  <c r="BK1264" i="1"/>
  <c r="BK1265" i="1"/>
  <c r="BK1266" i="1"/>
  <c r="BK1267" i="1"/>
  <c r="BK1268" i="1"/>
  <c r="BK1269" i="1"/>
  <c r="BK1270" i="1"/>
  <c r="BK1271" i="1"/>
  <c r="BK1272" i="1"/>
  <c r="BK1273" i="1"/>
  <c r="BK1274" i="1"/>
  <c r="BK1275" i="1"/>
  <c r="BK1276" i="1"/>
  <c r="BK1277" i="1"/>
  <c r="BK1278" i="1"/>
  <c r="BK1279" i="1"/>
  <c r="BK1280" i="1"/>
  <c r="BK1281" i="1"/>
  <c r="BK1282" i="1"/>
  <c r="BK1283" i="1"/>
  <c r="BK1284" i="1"/>
  <c r="BK1285" i="1"/>
  <c r="BK1286" i="1"/>
  <c r="BK1287" i="1"/>
  <c r="BK1288" i="1"/>
  <c r="BK1289" i="1"/>
  <c r="BK1290" i="1"/>
  <c r="BK1291" i="1"/>
  <c r="BK1292" i="1"/>
  <c r="BK1293" i="1"/>
  <c r="BK1294" i="1"/>
  <c r="BK1295" i="1"/>
  <c r="BK1296" i="1"/>
  <c r="BK1297" i="1"/>
  <c r="BK1298" i="1"/>
  <c r="BK1299" i="1"/>
  <c r="BK1300" i="1"/>
  <c r="BK1301" i="1"/>
  <c r="BK1302" i="1"/>
  <c r="BK1303" i="1"/>
  <c r="BK1304" i="1"/>
  <c r="BK1305" i="1"/>
  <c r="BK1306" i="1"/>
  <c r="BK1307" i="1"/>
  <c r="BK1308" i="1"/>
  <c r="BK1309" i="1"/>
  <c r="BK1310" i="1"/>
  <c r="BK1311" i="1"/>
  <c r="BK1312" i="1"/>
  <c r="BK1313" i="1"/>
  <c r="BK1314" i="1"/>
  <c r="BK1315" i="1"/>
  <c r="BK1316" i="1"/>
  <c r="BK1317" i="1"/>
  <c r="BK1318" i="1"/>
  <c r="BK1319" i="1"/>
  <c r="BK1320" i="1"/>
  <c r="BK1321" i="1"/>
  <c r="BK1322" i="1"/>
  <c r="BK1323" i="1"/>
  <c r="BK1324" i="1"/>
  <c r="BK1325" i="1"/>
  <c r="BK1326" i="1"/>
  <c r="BK1327" i="1"/>
  <c r="BK1328" i="1"/>
  <c r="BK1329" i="1"/>
  <c r="BK1330" i="1"/>
  <c r="BK1331" i="1"/>
  <c r="BK1332" i="1"/>
  <c r="BK1333" i="1"/>
  <c r="BK1334" i="1"/>
  <c r="BK1335" i="1"/>
  <c r="BK1336" i="1"/>
  <c r="BK1337" i="1"/>
  <c r="BK1338" i="1"/>
  <c r="BK1339" i="1"/>
  <c r="BK1340" i="1"/>
  <c r="BK1341" i="1"/>
  <c r="BK1342" i="1"/>
  <c r="BK1343" i="1"/>
  <c r="BK1344" i="1"/>
  <c r="BK1345" i="1"/>
  <c r="BK1346" i="1"/>
  <c r="BK1347" i="1"/>
  <c r="BK1348" i="1"/>
  <c r="BK1349" i="1"/>
  <c r="BK1350" i="1"/>
  <c r="BK1351" i="1"/>
  <c r="BK1352" i="1"/>
  <c r="BK1353" i="1"/>
  <c r="BK1354" i="1"/>
  <c r="BK1355" i="1"/>
  <c r="BK1356" i="1"/>
  <c r="BK1357" i="1"/>
  <c r="BK1358" i="1"/>
  <c r="BK1359" i="1"/>
  <c r="BK1360" i="1"/>
  <c r="BK1361" i="1"/>
  <c r="BK1362" i="1"/>
  <c r="BK1363" i="1"/>
  <c r="BK1364" i="1"/>
  <c r="BK1365" i="1"/>
  <c r="BK1366" i="1"/>
  <c r="BK1367" i="1"/>
  <c r="BK1368" i="1"/>
  <c r="BK1369" i="1"/>
  <c r="BK1370" i="1"/>
  <c r="BK1371" i="1"/>
  <c r="BK1372" i="1"/>
  <c r="BK1373" i="1"/>
  <c r="BK1374" i="1"/>
  <c r="BK1375" i="1"/>
  <c r="BK1376" i="1"/>
  <c r="BK1377" i="1"/>
  <c r="BK1378" i="1"/>
  <c r="BK1379" i="1"/>
  <c r="BK1380" i="1"/>
  <c r="BK1381" i="1"/>
  <c r="BK1382" i="1"/>
  <c r="BK1383" i="1"/>
  <c r="BK1384" i="1"/>
  <c r="BK1385" i="1"/>
  <c r="BK1386" i="1"/>
  <c r="BK1387" i="1"/>
  <c r="BK1388" i="1"/>
  <c r="BK1389" i="1"/>
  <c r="BK1390" i="1"/>
  <c r="BK1391" i="1"/>
  <c r="BK1392" i="1"/>
  <c r="BK1393" i="1"/>
  <c r="BK1394" i="1"/>
  <c r="BK1395" i="1"/>
  <c r="BK1396" i="1"/>
  <c r="BK1397" i="1"/>
  <c r="BK1398" i="1"/>
  <c r="BK1399" i="1"/>
  <c r="BK1400" i="1"/>
  <c r="BK1401" i="1"/>
  <c r="BK1402" i="1"/>
  <c r="BK1403" i="1"/>
  <c r="BK1404" i="1"/>
  <c r="BK1405" i="1"/>
  <c r="BK1406" i="1"/>
  <c r="BK1407" i="1"/>
  <c r="BK1408" i="1"/>
  <c r="BK1409" i="1"/>
  <c r="BK1410" i="1"/>
  <c r="BK1411" i="1"/>
  <c r="BK1412" i="1"/>
  <c r="BK1413" i="1"/>
  <c r="BK1414" i="1"/>
  <c r="BK1415" i="1"/>
  <c r="BK1416" i="1"/>
  <c r="BK1417" i="1"/>
  <c r="BK1418" i="1"/>
  <c r="BK1419" i="1"/>
  <c r="BK1420" i="1"/>
  <c r="BK1421" i="1"/>
  <c r="BK1422" i="1"/>
  <c r="BK1423" i="1"/>
  <c r="BK1424" i="1"/>
  <c r="BK1425" i="1"/>
  <c r="BK1426" i="1"/>
  <c r="BK1427" i="1"/>
  <c r="BK1428" i="1"/>
  <c r="BK1429" i="1"/>
  <c r="BK1430" i="1"/>
  <c r="BK1431" i="1"/>
  <c r="BK1432" i="1"/>
  <c r="BK1433" i="1"/>
  <c r="BK1434" i="1"/>
  <c r="BK1435" i="1"/>
  <c r="BK1436" i="1"/>
  <c r="BK1437" i="1"/>
  <c r="BK1438" i="1"/>
  <c r="BK1439" i="1"/>
  <c r="BK1440" i="1"/>
  <c r="BK1441" i="1"/>
  <c r="BK1442" i="1"/>
  <c r="BK1443" i="1"/>
  <c r="BK1444" i="1"/>
  <c r="BK1445" i="1"/>
  <c r="BK1446" i="1"/>
  <c r="BK1447" i="1"/>
  <c r="BK1448" i="1"/>
  <c r="BK1449" i="1"/>
  <c r="BK1450" i="1"/>
  <c r="BK1451" i="1"/>
  <c r="BK1452" i="1"/>
  <c r="BK1453" i="1"/>
  <c r="BK1454" i="1"/>
  <c r="BK1455" i="1"/>
  <c r="BK1456" i="1"/>
  <c r="BK1457" i="1"/>
  <c r="BK1458" i="1"/>
  <c r="BK1459" i="1"/>
  <c r="BK1460" i="1"/>
  <c r="BK1461" i="1"/>
  <c r="BK1462" i="1"/>
  <c r="BK1463" i="1"/>
  <c r="BK1464" i="1"/>
  <c r="BK1465" i="1"/>
  <c r="BK1466" i="1"/>
  <c r="BK1467" i="1"/>
  <c r="BK1468" i="1"/>
  <c r="BK1469" i="1"/>
  <c r="BK1470" i="1"/>
  <c r="BK1471" i="1"/>
  <c r="BK1472" i="1"/>
  <c r="BK1473" i="1"/>
  <c r="BK1474" i="1"/>
  <c r="BK1475" i="1"/>
  <c r="BK1476" i="1"/>
  <c r="BK1477" i="1"/>
  <c r="BK1478" i="1"/>
  <c r="BK1479" i="1"/>
  <c r="BK1480" i="1"/>
  <c r="BK1481" i="1"/>
  <c r="BK1482" i="1"/>
  <c r="BK1483" i="1"/>
  <c r="BK1484" i="1"/>
  <c r="BK1485" i="1"/>
  <c r="BK1486" i="1"/>
  <c r="BK1487" i="1"/>
  <c r="BK1488" i="1"/>
  <c r="BK1489" i="1"/>
  <c r="BK1490" i="1"/>
  <c r="BK1491" i="1"/>
  <c r="BK1492" i="1"/>
  <c r="BK1493" i="1"/>
  <c r="BK1494" i="1"/>
  <c r="BK1495" i="1"/>
  <c r="BK1496" i="1"/>
  <c r="BK1497" i="1"/>
  <c r="BK1498" i="1"/>
  <c r="BK1499" i="1"/>
  <c r="BK1500" i="1"/>
  <c r="BK1501" i="1"/>
  <c r="BK1502" i="1"/>
  <c r="BK1503" i="1"/>
  <c r="BK1504" i="1"/>
  <c r="BK1505" i="1"/>
  <c r="BK1506" i="1"/>
  <c r="BK1507" i="1"/>
  <c r="BK1508" i="1"/>
  <c r="BK1509" i="1"/>
  <c r="BK1510" i="1"/>
  <c r="BK1511" i="1"/>
  <c r="BK1512" i="1"/>
  <c r="BK1513" i="1"/>
  <c r="BK1514" i="1"/>
  <c r="BK1515" i="1"/>
  <c r="BK1516" i="1"/>
  <c r="BK1517" i="1"/>
  <c r="BK1518" i="1"/>
  <c r="BK1519" i="1"/>
  <c r="BK1520" i="1"/>
  <c r="BK1521" i="1"/>
  <c r="BK1522" i="1"/>
  <c r="BK1523" i="1"/>
  <c r="BK1524" i="1"/>
  <c r="BK1525" i="1"/>
  <c r="BK1526" i="1"/>
  <c r="BK1527" i="1"/>
  <c r="BK1528" i="1"/>
  <c r="BK1529" i="1"/>
  <c r="BK1530" i="1"/>
  <c r="BK1531" i="1"/>
  <c r="BK1532" i="1"/>
  <c r="BK1533" i="1"/>
  <c r="BK1534" i="1"/>
  <c r="BK1535" i="1"/>
  <c r="BK1536" i="1"/>
  <c r="BK1537" i="1"/>
  <c r="BK1538" i="1"/>
  <c r="BK1539" i="1"/>
  <c r="BK1540" i="1"/>
  <c r="BK1541" i="1"/>
  <c r="BK1542" i="1"/>
  <c r="BK1543" i="1"/>
  <c r="BK1544" i="1"/>
  <c r="BK1545" i="1"/>
  <c r="BK1546" i="1"/>
  <c r="BK1547" i="1"/>
  <c r="BK1548" i="1"/>
  <c r="BK1549" i="1"/>
  <c r="BK1550" i="1"/>
  <c r="BK1551" i="1"/>
  <c r="BK1552" i="1"/>
  <c r="BK1553" i="1"/>
  <c r="BK1554" i="1"/>
  <c r="BK1555" i="1"/>
  <c r="BK1556" i="1"/>
  <c r="BK1557" i="1"/>
  <c r="BK1558" i="1"/>
  <c r="BK1559" i="1"/>
  <c r="BK1560" i="1"/>
  <c r="BK1561" i="1"/>
  <c r="BK1562" i="1"/>
  <c r="BK1563" i="1"/>
  <c r="BK1564" i="1"/>
  <c r="BK1565" i="1"/>
  <c r="BK1566" i="1"/>
  <c r="BK1567" i="1"/>
  <c r="BK1568" i="1"/>
  <c r="BK1569" i="1"/>
  <c r="BK1570" i="1"/>
  <c r="BK1571" i="1"/>
  <c r="BK1572" i="1"/>
  <c r="BK1573" i="1"/>
  <c r="BK1574" i="1"/>
  <c r="BK1575" i="1"/>
  <c r="BK1576" i="1"/>
  <c r="BK1577" i="1"/>
  <c r="BK1578" i="1"/>
  <c r="BK1579" i="1"/>
  <c r="BK1580" i="1"/>
  <c r="BK1581" i="1"/>
  <c r="BK1582" i="1"/>
  <c r="BK1583" i="1"/>
  <c r="BK1584" i="1"/>
  <c r="BK1585" i="1"/>
  <c r="BK1586" i="1"/>
  <c r="BK1587" i="1"/>
  <c r="BK1588" i="1"/>
  <c r="BK1589" i="1"/>
  <c r="BK1590" i="1"/>
  <c r="BK1591" i="1"/>
  <c r="BK1592" i="1"/>
  <c r="BK1593" i="1"/>
  <c r="BK1594" i="1"/>
  <c r="BK1595" i="1"/>
  <c r="BK1596" i="1"/>
  <c r="BK1597" i="1"/>
  <c r="BK1598" i="1"/>
  <c r="BK1599" i="1"/>
  <c r="BK1600" i="1"/>
  <c r="BK1601" i="1"/>
  <c r="BK1602" i="1"/>
  <c r="BK1603" i="1"/>
  <c r="BK1604" i="1"/>
  <c r="BK1605" i="1"/>
  <c r="BK1606" i="1"/>
  <c r="BK1607" i="1"/>
  <c r="BK1608" i="1"/>
  <c r="BK1609" i="1"/>
  <c r="BK1610" i="1"/>
  <c r="BK1611" i="1"/>
  <c r="BK1612" i="1"/>
  <c r="BK1613" i="1"/>
  <c r="BK1614" i="1"/>
  <c r="BK1615" i="1"/>
  <c r="BK1616" i="1"/>
  <c r="BK1617" i="1"/>
  <c r="BK1618" i="1"/>
  <c r="BK1619" i="1"/>
  <c r="BK1620" i="1"/>
  <c r="BK1621" i="1"/>
  <c r="BK1622" i="1"/>
  <c r="BK1623" i="1"/>
  <c r="BK1624" i="1"/>
  <c r="BK1625" i="1"/>
  <c r="BK1626" i="1"/>
  <c r="BK1627" i="1"/>
  <c r="BK1628" i="1"/>
  <c r="BK1629" i="1"/>
  <c r="BK1630" i="1"/>
  <c r="BK1631" i="1"/>
  <c r="BK1632" i="1"/>
  <c r="BK1633" i="1"/>
  <c r="BK1634" i="1"/>
  <c r="BK1635" i="1"/>
  <c r="BK1636" i="1"/>
  <c r="BK1637" i="1"/>
  <c r="BK1638" i="1"/>
  <c r="BK1639" i="1"/>
  <c r="BK1640" i="1"/>
  <c r="BK1641" i="1"/>
  <c r="BK1642" i="1"/>
  <c r="BK1643" i="1"/>
  <c r="BK1644" i="1"/>
  <c r="BK1645" i="1"/>
  <c r="BK1646" i="1"/>
  <c r="BK1647" i="1"/>
  <c r="BK1648" i="1"/>
  <c r="BK1649" i="1"/>
  <c r="BK1650" i="1"/>
  <c r="BK1651" i="1"/>
  <c r="BK1652" i="1"/>
  <c r="BK1653" i="1"/>
  <c r="BK1654" i="1"/>
  <c r="BK1655" i="1"/>
  <c r="BK1656" i="1"/>
  <c r="BK1657" i="1"/>
  <c r="BK1658" i="1"/>
  <c r="BK1659" i="1"/>
  <c r="BK1660" i="1"/>
  <c r="BK1661" i="1"/>
  <c r="BK1662" i="1"/>
  <c r="BK1663" i="1"/>
  <c r="BK1664" i="1"/>
  <c r="BK1665" i="1"/>
  <c r="BK1666" i="1"/>
  <c r="BK1667" i="1"/>
  <c r="BK1668" i="1"/>
  <c r="BK1669" i="1"/>
  <c r="BK1670" i="1"/>
  <c r="BK1671" i="1"/>
  <c r="BK1672" i="1"/>
  <c r="BK1673" i="1"/>
  <c r="BK1674" i="1"/>
  <c r="BK1675" i="1"/>
  <c r="BK1676" i="1"/>
  <c r="BK1677" i="1"/>
  <c r="BK1678" i="1"/>
  <c r="BK1679" i="1"/>
  <c r="BK1680" i="1"/>
  <c r="BK1681" i="1"/>
  <c r="BK1682" i="1"/>
  <c r="BK1683" i="1"/>
  <c r="BK1684" i="1"/>
  <c r="BK1685" i="1"/>
  <c r="BK1686" i="1"/>
  <c r="BK1687" i="1"/>
  <c r="BK1688" i="1"/>
  <c r="BK1689" i="1"/>
  <c r="BK1690" i="1"/>
  <c r="BK1691" i="1"/>
  <c r="BK1692" i="1"/>
  <c r="BK1693" i="1"/>
  <c r="BK1694" i="1"/>
  <c r="BK1695" i="1"/>
  <c r="BK1696" i="1"/>
  <c r="BK1697" i="1"/>
  <c r="BK1698" i="1"/>
  <c r="BK1699" i="1"/>
  <c r="BK1700" i="1"/>
  <c r="BK1701" i="1"/>
  <c r="BK1702" i="1"/>
  <c r="BK1703" i="1"/>
  <c r="BK1704" i="1"/>
  <c r="BK1705" i="1"/>
  <c r="BK1706" i="1"/>
  <c r="BK1707" i="1"/>
  <c r="BK1708" i="1"/>
  <c r="BK1709" i="1"/>
  <c r="BK1710" i="1"/>
  <c r="BK1711" i="1"/>
  <c r="BK1712" i="1"/>
  <c r="BK1713" i="1"/>
  <c r="BK1714" i="1"/>
  <c r="BK1715" i="1"/>
  <c r="BK1716" i="1"/>
  <c r="BK1717" i="1"/>
  <c r="BK1718" i="1"/>
  <c r="BK1719" i="1"/>
  <c r="BK1720" i="1"/>
  <c r="BK1721" i="1"/>
  <c r="BK1722" i="1"/>
  <c r="BK1723" i="1"/>
  <c r="BK1724" i="1"/>
  <c r="BK1725" i="1"/>
  <c r="BK1726" i="1"/>
  <c r="BK1727" i="1"/>
  <c r="BK1728" i="1"/>
  <c r="BK1729" i="1"/>
  <c r="BK1730" i="1"/>
  <c r="BK1731" i="1"/>
  <c r="BK1732" i="1"/>
  <c r="BK1733" i="1"/>
  <c r="BK1734" i="1"/>
  <c r="BK1735" i="1"/>
  <c r="BK1736" i="1"/>
  <c r="BK1737" i="1"/>
  <c r="BK1738" i="1"/>
  <c r="BK1739" i="1"/>
  <c r="BK1740" i="1"/>
  <c r="BK1741" i="1"/>
  <c r="BK1742" i="1"/>
  <c r="BK1743" i="1"/>
  <c r="BK1744" i="1"/>
  <c r="BK1745" i="1"/>
  <c r="BK1746" i="1"/>
  <c r="BK1747" i="1"/>
  <c r="BK1748" i="1"/>
  <c r="BK1749" i="1"/>
  <c r="BK1750" i="1"/>
  <c r="BK1751" i="1"/>
  <c r="BK1752" i="1"/>
  <c r="BK1753" i="1"/>
  <c r="BK1754" i="1"/>
  <c r="BK1755" i="1"/>
  <c r="BK1756" i="1"/>
  <c r="BK1757" i="1"/>
  <c r="BK1758" i="1"/>
  <c r="BK1759" i="1"/>
  <c r="BK1760" i="1"/>
  <c r="BK1761" i="1"/>
  <c r="BK1762" i="1"/>
  <c r="BK1763" i="1"/>
  <c r="BK1764" i="1"/>
  <c r="BK1765" i="1"/>
  <c r="BK1766" i="1"/>
  <c r="BK1767" i="1"/>
  <c r="BK1768" i="1"/>
  <c r="BK1769" i="1"/>
  <c r="BK1770" i="1"/>
  <c r="BK1771" i="1"/>
  <c r="BK1772" i="1"/>
  <c r="BK1773" i="1"/>
  <c r="BK1774" i="1"/>
  <c r="BK1775" i="1"/>
  <c r="BK1776" i="1"/>
  <c r="BK1777" i="1"/>
  <c r="BK1778" i="1"/>
  <c r="BK1779" i="1"/>
  <c r="BK1780" i="1"/>
  <c r="BK1781" i="1"/>
  <c r="BK1782" i="1"/>
  <c r="BK1783" i="1"/>
  <c r="BK1784" i="1"/>
  <c r="BK1785" i="1"/>
  <c r="BK1786" i="1"/>
  <c r="BK1787" i="1"/>
  <c r="BK1788" i="1"/>
  <c r="BK1789" i="1"/>
  <c r="BK1790" i="1"/>
  <c r="BK1791" i="1"/>
  <c r="BK1792" i="1"/>
  <c r="BK1793" i="1"/>
  <c r="BK1794" i="1"/>
  <c r="BK1795" i="1"/>
  <c r="BK1796" i="1"/>
  <c r="BK1797" i="1"/>
  <c r="BK1798" i="1"/>
  <c r="BK1799" i="1"/>
  <c r="BK1800" i="1"/>
  <c r="BK1801" i="1"/>
  <c r="BK1802" i="1"/>
  <c r="BK1803" i="1"/>
  <c r="BK1804" i="1"/>
  <c r="BK1805" i="1"/>
  <c r="BK1806" i="1"/>
  <c r="BK1807" i="1"/>
  <c r="BK1808" i="1"/>
  <c r="BK1809" i="1"/>
  <c r="BK1810" i="1"/>
  <c r="BK1811" i="1"/>
  <c r="BK1812" i="1"/>
  <c r="BK1813" i="1"/>
  <c r="BK1814" i="1"/>
  <c r="BK1815" i="1"/>
  <c r="BK1816" i="1"/>
  <c r="BK1817" i="1"/>
  <c r="BK1818" i="1"/>
  <c r="BK1819" i="1"/>
  <c r="BK1820" i="1"/>
  <c r="BK1821" i="1"/>
  <c r="BK1822" i="1"/>
  <c r="BK1823" i="1"/>
  <c r="BK1824" i="1"/>
  <c r="BK1825" i="1"/>
  <c r="BK1826" i="1"/>
  <c r="BK1827" i="1"/>
  <c r="BK1828" i="1"/>
  <c r="BK1829" i="1"/>
  <c r="BK1830" i="1"/>
  <c r="BK1831" i="1"/>
  <c r="BK1832" i="1"/>
  <c r="BK1833" i="1"/>
  <c r="BK1834" i="1"/>
  <c r="BK1835" i="1"/>
  <c r="BK1836" i="1"/>
  <c r="BK1837" i="1"/>
  <c r="BK1838" i="1"/>
  <c r="BK1839" i="1"/>
  <c r="BK1840" i="1"/>
  <c r="BK1841" i="1"/>
  <c r="BK1842" i="1"/>
  <c r="BK1843" i="1"/>
  <c r="BK1844" i="1"/>
  <c r="BK1845" i="1"/>
  <c r="BK1846" i="1"/>
  <c r="BK1847" i="1"/>
  <c r="BK1848" i="1"/>
  <c r="BK1849" i="1"/>
  <c r="BK1850" i="1"/>
  <c r="BK1851" i="1"/>
  <c r="BK1852" i="1"/>
  <c r="BK1853" i="1"/>
  <c r="BK1854" i="1"/>
  <c r="BK1855" i="1"/>
  <c r="BK1856" i="1"/>
  <c r="BK1857" i="1"/>
  <c r="BK1858" i="1"/>
  <c r="BK1859" i="1"/>
  <c r="BK1860" i="1"/>
  <c r="BK1861" i="1"/>
  <c r="BK1862" i="1"/>
  <c r="BK1863" i="1"/>
  <c r="BK1864" i="1"/>
  <c r="BK1865" i="1"/>
  <c r="BK1866" i="1"/>
  <c r="BK1867" i="1"/>
  <c r="BK1868" i="1"/>
  <c r="BK1869" i="1"/>
  <c r="BK1870" i="1"/>
  <c r="BK1871" i="1"/>
  <c r="BK1872" i="1"/>
  <c r="BK1873" i="1"/>
  <c r="BK1874" i="1"/>
  <c r="BK1875" i="1"/>
  <c r="BK1876" i="1"/>
  <c r="BK1877" i="1"/>
  <c r="BK1878" i="1"/>
  <c r="BK1879" i="1"/>
  <c r="BK1880" i="1"/>
  <c r="BK1881" i="1"/>
  <c r="BK1882" i="1"/>
  <c r="BK1883" i="1"/>
  <c r="BK1884" i="1"/>
  <c r="BK1885" i="1"/>
  <c r="BK1886" i="1"/>
  <c r="BK1887" i="1"/>
  <c r="BK1888" i="1"/>
  <c r="BK1889" i="1"/>
  <c r="BK1890" i="1"/>
  <c r="BK1891" i="1"/>
  <c r="BK1892" i="1"/>
  <c r="BK1893" i="1"/>
  <c r="BK1894" i="1"/>
  <c r="BK1895" i="1"/>
  <c r="BK1896" i="1"/>
  <c r="BK1897" i="1"/>
  <c r="BK1898" i="1"/>
  <c r="BK1899" i="1"/>
  <c r="BK1900" i="1"/>
  <c r="BK1901" i="1"/>
  <c r="BK1902" i="1"/>
  <c r="BK1903" i="1"/>
  <c r="BK1904" i="1"/>
  <c r="BK1905" i="1"/>
  <c r="BK1906" i="1"/>
  <c r="BK1907" i="1"/>
  <c r="BK1908" i="1"/>
  <c r="BK1909" i="1"/>
  <c r="BK1910" i="1"/>
  <c r="BK1911" i="1"/>
  <c r="BK1912" i="1"/>
  <c r="BK1913" i="1"/>
  <c r="BK1914" i="1"/>
  <c r="BK1915" i="1"/>
  <c r="BK1916" i="1"/>
  <c r="BK1917" i="1"/>
  <c r="BK1918" i="1"/>
  <c r="BK1919" i="1"/>
  <c r="BK1920" i="1"/>
  <c r="BK1921" i="1"/>
  <c r="BK1922" i="1"/>
  <c r="BK1923" i="1"/>
  <c r="BK1924" i="1"/>
  <c r="BK1925" i="1"/>
  <c r="BK1926" i="1"/>
  <c r="BK1927" i="1"/>
  <c r="BK1928" i="1"/>
  <c r="BK1929" i="1"/>
  <c r="BK1930" i="1"/>
  <c r="BK1931" i="1"/>
  <c r="BK1932" i="1"/>
  <c r="BK1933" i="1"/>
  <c r="BK1934" i="1"/>
  <c r="BK1935" i="1"/>
  <c r="BK1936" i="1"/>
  <c r="BK1937" i="1"/>
  <c r="BK1938" i="1"/>
  <c r="BK1939" i="1"/>
  <c r="BK1940" i="1"/>
  <c r="BK1941" i="1"/>
  <c r="BK1942" i="1"/>
  <c r="BK1943" i="1"/>
  <c r="BK1944" i="1"/>
  <c r="BK1945" i="1"/>
  <c r="BK1946" i="1"/>
  <c r="BK1947" i="1"/>
  <c r="BK1948" i="1"/>
  <c r="BK1949" i="1"/>
  <c r="BK1950" i="1"/>
  <c r="BK1951" i="1"/>
  <c r="BK1952" i="1"/>
  <c r="BK1953" i="1"/>
  <c r="BK1954" i="1"/>
  <c r="BK1955" i="1"/>
  <c r="BK1956" i="1"/>
  <c r="BK1957" i="1"/>
  <c r="BK1958" i="1"/>
  <c r="BK1959" i="1"/>
  <c r="BK1960" i="1"/>
  <c r="BK1961" i="1"/>
  <c r="BK1962" i="1"/>
  <c r="BK1963" i="1"/>
  <c r="BK1964" i="1"/>
  <c r="BK1965" i="1"/>
  <c r="BK1966" i="1"/>
  <c r="BK1967" i="1"/>
  <c r="BK1968" i="1"/>
  <c r="BK1969" i="1"/>
  <c r="BK1970" i="1"/>
  <c r="BK1971" i="1"/>
  <c r="BK1972" i="1"/>
  <c r="BK1973" i="1"/>
  <c r="BK1974" i="1"/>
  <c r="BK1975" i="1"/>
  <c r="BK1976" i="1"/>
  <c r="BK1977" i="1"/>
  <c r="BK1978" i="1"/>
  <c r="BK1979" i="1"/>
  <c r="BK1980" i="1"/>
  <c r="BK1981" i="1"/>
  <c r="BK1982" i="1"/>
  <c r="BK1983" i="1"/>
  <c r="BK1984" i="1"/>
  <c r="BK1985" i="1"/>
  <c r="BK1986" i="1"/>
  <c r="BK1987" i="1"/>
  <c r="BK1988" i="1"/>
  <c r="BK1989" i="1"/>
  <c r="BK1990" i="1"/>
  <c r="BK1991" i="1"/>
  <c r="BK1992" i="1"/>
  <c r="BK1993" i="1"/>
  <c r="BK1994" i="1"/>
  <c r="BK1995" i="1"/>
  <c r="BK1996" i="1"/>
  <c r="BK1997" i="1"/>
  <c r="BK1998" i="1"/>
  <c r="BK1999" i="1"/>
  <c r="BK2000" i="1"/>
  <c r="BK2001" i="1"/>
  <c r="BK2002" i="1"/>
  <c r="BK2003" i="1"/>
  <c r="BK2004" i="1"/>
  <c r="BK2005" i="1"/>
  <c r="BK2006" i="1"/>
  <c r="BK2007" i="1"/>
  <c r="BK200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K2009" i="1"/>
  <c r="BK2010" i="1"/>
  <c r="BK2011" i="1"/>
  <c r="BK2012" i="1"/>
  <c r="BK2013" i="1"/>
  <c r="BK2014" i="1"/>
  <c r="BK2015" i="1"/>
  <c r="BK2016" i="1"/>
  <c r="BK2017" i="1"/>
  <c r="BK2018" i="1"/>
  <c r="BK2019" i="1"/>
  <c r="BK2020" i="1"/>
  <c r="BK2021" i="1"/>
  <c r="BK2022" i="1"/>
  <c r="BK2023" i="1"/>
  <c r="BK2024" i="1"/>
  <c r="BK2025" i="1"/>
  <c r="BK2026" i="1"/>
  <c r="BK2027" i="1"/>
  <c r="BK2028" i="1"/>
  <c r="BK2029" i="1"/>
  <c r="BK2030" i="1"/>
  <c r="BK2031" i="1"/>
  <c r="BK2032" i="1"/>
  <c r="BK2033" i="1"/>
  <c r="BK2034" i="1"/>
  <c r="BK2035" i="1"/>
  <c r="BK2036" i="1"/>
  <c r="BK2037" i="1"/>
  <c r="BK2038" i="1"/>
  <c r="BK2039" i="1"/>
  <c r="BK2040" i="1"/>
  <c r="BK2041" i="1"/>
  <c r="BK2042" i="1"/>
  <c r="BK2043" i="1"/>
  <c r="BK2044" i="1"/>
  <c r="BK2045" i="1"/>
  <c r="BK2046" i="1"/>
  <c r="BK2047" i="1"/>
  <c r="BK2048" i="1"/>
  <c r="BK2049" i="1"/>
  <c r="BK2050" i="1"/>
  <c r="BK2051" i="1"/>
  <c r="BK2052" i="1"/>
  <c r="BK2053" i="1"/>
  <c r="BK2054" i="1"/>
  <c r="BK2055" i="1"/>
  <c r="BK2056" i="1"/>
  <c r="BK2057"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1079" i="1"/>
  <c r="BH1080" i="1"/>
  <c r="BH1081" i="1"/>
  <c r="BH1082" i="1"/>
  <c r="BH1083" i="1"/>
  <c r="BH1084" i="1"/>
  <c r="BH1085" i="1"/>
  <c r="BH1086" i="1"/>
  <c r="BH1087" i="1"/>
  <c r="BH1088" i="1"/>
  <c r="BH1089" i="1"/>
  <c r="BH1090" i="1"/>
  <c r="BH1091" i="1"/>
  <c r="BH1092" i="1"/>
  <c r="BH1093" i="1"/>
  <c r="BH1094" i="1"/>
  <c r="BH1095" i="1"/>
  <c r="BH1096" i="1"/>
  <c r="BH1097" i="1"/>
  <c r="BH1098" i="1"/>
  <c r="BH1099" i="1"/>
  <c r="BH1100" i="1"/>
  <c r="BH1101" i="1"/>
  <c r="BH1102" i="1"/>
  <c r="BH1103" i="1"/>
  <c r="BH1104" i="1"/>
  <c r="BH1105" i="1"/>
  <c r="BH1106" i="1"/>
  <c r="BH1107" i="1"/>
  <c r="BH1108" i="1"/>
  <c r="BH1109" i="1"/>
  <c r="BH1110" i="1"/>
  <c r="BH1111" i="1"/>
  <c r="BH1112" i="1"/>
  <c r="BH1113" i="1"/>
  <c r="BH1114" i="1"/>
  <c r="BH1115" i="1"/>
  <c r="BH1116" i="1"/>
  <c r="BH1117" i="1"/>
  <c r="BH1118" i="1"/>
  <c r="BH1119" i="1"/>
  <c r="BH1120" i="1"/>
  <c r="BH1121" i="1"/>
  <c r="BH1122" i="1"/>
  <c r="BH1123" i="1"/>
  <c r="BH1124" i="1"/>
  <c r="BH1125" i="1"/>
  <c r="BH1126" i="1"/>
  <c r="BH1127" i="1"/>
  <c r="BH1128" i="1"/>
  <c r="BH1129" i="1"/>
  <c r="BH1130" i="1"/>
  <c r="BH1131" i="1"/>
  <c r="BH1132" i="1"/>
  <c r="BH1133" i="1"/>
  <c r="BH1134" i="1"/>
  <c r="BH1135" i="1"/>
  <c r="BH1136" i="1"/>
  <c r="BH1137" i="1"/>
  <c r="BH1138" i="1"/>
  <c r="BH1139" i="1"/>
  <c r="BH1140" i="1"/>
  <c r="BH1141" i="1"/>
  <c r="BH1142" i="1"/>
  <c r="BH1143" i="1"/>
  <c r="BH1144" i="1"/>
  <c r="BH1145" i="1"/>
  <c r="BH1146" i="1"/>
  <c r="BH1147" i="1"/>
  <c r="BH1148" i="1"/>
  <c r="BH1149" i="1"/>
  <c r="BH1150" i="1"/>
  <c r="BH1151" i="1"/>
  <c r="BH1152" i="1"/>
  <c r="BH1153" i="1"/>
  <c r="BH1154" i="1"/>
  <c r="BH1155" i="1"/>
  <c r="BH1156" i="1"/>
  <c r="BH1157" i="1"/>
  <c r="BH1158" i="1"/>
  <c r="BH1159" i="1"/>
  <c r="BH1160" i="1"/>
  <c r="BH1161" i="1"/>
  <c r="BH1162" i="1"/>
  <c r="BH1163" i="1"/>
  <c r="BH1164" i="1"/>
  <c r="BH1165" i="1"/>
  <c r="BH1166" i="1"/>
  <c r="BH1167" i="1"/>
  <c r="BH1168" i="1"/>
  <c r="BH1169" i="1"/>
  <c r="BH1170" i="1"/>
  <c r="BH1171" i="1"/>
  <c r="BH1172" i="1"/>
  <c r="BH1173" i="1"/>
  <c r="BH1174" i="1"/>
  <c r="BH1175" i="1"/>
  <c r="BH1176" i="1"/>
  <c r="BH1177" i="1"/>
  <c r="BH1178" i="1"/>
  <c r="BH1179" i="1"/>
  <c r="BH1180" i="1"/>
  <c r="BH1181" i="1"/>
  <c r="BH1182" i="1"/>
  <c r="BH1183" i="1"/>
  <c r="BH1184" i="1"/>
  <c r="BH1185" i="1"/>
  <c r="BH1186" i="1"/>
  <c r="BH1187" i="1"/>
  <c r="BH1188" i="1"/>
  <c r="BH1189" i="1"/>
  <c r="BH1190" i="1"/>
  <c r="BH1191" i="1"/>
  <c r="BH1192" i="1"/>
  <c r="BH1193" i="1"/>
  <c r="BH1194" i="1"/>
  <c r="BH1195" i="1"/>
  <c r="BH1196" i="1"/>
  <c r="BH1197" i="1"/>
  <c r="BH1198" i="1"/>
  <c r="BH1199" i="1"/>
  <c r="BH1200" i="1"/>
  <c r="BH1201" i="1"/>
  <c r="BH1202" i="1"/>
  <c r="BH1203" i="1"/>
  <c r="BH1204" i="1"/>
  <c r="BH1205" i="1"/>
  <c r="BH1206" i="1"/>
  <c r="BH1207" i="1"/>
  <c r="BH1208" i="1"/>
  <c r="BH1209" i="1"/>
  <c r="BH1210" i="1"/>
  <c r="BH1211" i="1"/>
  <c r="BH1212" i="1"/>
  <c r="BH1213" i="1"/>
  <c r="BH1214" i="1"/>
  <c r="BH1215" i="1"/>
  <c r="BH1216" i="1"/>
  <c r="BH1217" i="1"/>
  <c r="BH1218" i="1"/>
  <c r="BH1219" i="1"/>
  <c r="BH1220" i="1"/>
  <c r="BH1221" i="1"/>
  <c r="BH1222" i="1"/>
  <c r="BH1223" i="1"/>
  <c r="BH1224" i="1"/>
  <c r="BH1225" i="1"/>
  <c r="BH1226" i="1"/>
  <c r="BH1227" i="1"/>
  <c r="BH1228" i="1"/>
  <c r="BH1229" i="1"/>
  <c r="BH1230" i="1"/>
  <c r="BH1231" i="1"/>
  <c r="BH1232" i="1"/>
  <c r="BH1233" i="1"/>
  <c r="BH1234" i="1"/>
  <c r="BH1235" i="1"/>
  <c r="BH1236" i="1"/>
  <c r="BH1237" i="1"/>
  <c r="BH1238" i="1"/>
  <c r="BH1239" i="1"/>
  <c r="BH1240" i="1"/>
  <c r="BH1241" i="1"/>
  <c r="BH1242" i="1"/>
  <c r="BH1243" i="1"/>
  <c r="BH1244" i="1"/>
  <c r="BH1245" i="1"/>
  <c r="BH1246" i="1"/>
  <c r="BH1247" i="1"/>
  <c r="BH1248" i="1"/>
  <c r="BH1249" i="1"/>
  <c r="BH1250" i="1"/>
  <c r="BH1251" i="1"/>
  <c r="BH1252" i="1"/>
  <c r="BH1253" i="1"/>
  <c r="BH1254" i="1"/>
  <c r="BH1255" i="1"/>
  <c r="BH1256" i="1"/>
  <c r="BH1257" i="1"/>
  <c r="BH1258" i="1"/>
  <c r="BH1259" i="1"/>
  <c r="BH1260" i="1"/>
  <c r="BH1261" i="1"/>
  <c r="BH1262" i="1"/>
  <c r="BH1263" i="1"/>
  <c r="BH1264" i="1"/>
  <c r="BH1265" i="1"/>
  <c r="BH1266" i="1"/>
  <c r="BH1267" i="1"/>
  <c r="BH1268" i="1"/>
  <c r="BH1269" i="1"/>
  <c r="BH1270" i="1"/>
  <c r="BH1271" i="1"/>
  <c r="BH1272" i="1"/>
  <c r="BH1273" i="1"/>
  <c r="BH1274" i="1"/>
  <c r="BH1275" i="1"/>
  <c r="BH1276" i="1"/>
  <c r="BH1277" i="1"/>
  <c r="BH1278" i="1"/>
  <c r="BH1279" i="1"/>
  <c r="BH1280" i="1"/>
  <c r="BH1281" i="1"/>
  <c r="BH1282" i="1"/>
  <c r="BH1283" i="1"/>
  <c r="BH1284" i="1"/>
  <c r="BH1285" i="1"/>
  <c r="BH1286" i="1"/>
  <c r="BH1287" i="1"/>
  <c r="BH1288" i="1"/>
  <c r="BH1289" i="1"/>
  <c r="BH1290" i="1"/>
  <c r="BH1291" i="1"/>
  <c r="BH1292" i="1"/>
  <c r="BH1293" i="1"/>
  <c r="BH1294" i="1"/>
  <c r="BH1295" i="1"/>
  <c r="BH1296" i="1"/>
  <c r="BH1297" i="1"/>
  <c r="BH1298" i="1"/>
  <c r="BH1299" i="1"/>
  <c r="BH1300" i="1"/>
  <c r="BH1301" i="1"/>
  <c r="BH1302" i="1"/>
  <c r="BH1303" i="1"/>
  <c r="BH1304" i="1"/>
  <c r="BH1305" i="1"/>
  <c r="BH1306" i="1"/>
  <c r="BH1307" i="1"/>
  <c r="BH1308" i="1"/>
  <c r="BH1309" i="1"/>
  <c r="BH1310" i="1"/>
  <c r="BH1311" i="1"/>
  <c r="BH1312" i="1"/>
  <c r="BH1313" i="1"/>
  <c r="BH1314" i="1"/>
  <c r="BH1315" i="1"/>
  <c r="BH1316" i="1"/>
  <c r="BH1317" i="1"/>
  <c r="BH1318" i="1"/>
  <c r="BH1319" i="1"/>
  <c r="BH1320" i="1"/>
  <c r="BH1321" i="1"/>
  <c r="BH1322" i="1"/>
  <c r="BH1323" i="1"/>
  <c r="BH1324" i="1"/>
  <c r="BH1325" i="1"/>
  <c r="BH1326" i="1"/>
  <c r="BH1327" i="1"/>
  <c r="BH1328" i="1"/>
  <c r="BH1329" i="1"/>
  <c r="BH1330" i="1"/>
  <c r="BH1331" i="1"/>
  <c r="BH1332" i="1"/>
  <c r="BH1333" i="1"/>
  <c r="BH1334" i="1"/>
  <c r="BH1335" i="1"/>
  <c r="BH1336" i="1"/>
  <c r="BH1337" i="1"/>
  <c r="BH1338" i="1"/>
  <c r="BH1339" i="1"/>
  <c r="BH1340" i="1"/>
  <c r="BH1341" i="1"/>
  <c r="BH1342" i="1"/>
  <c r="BH1343" i="1"/>
  <c r="BH1344" i="1"/>
  <c r="BH1345" i="1"/>
  <c r="BH1346" i="1"/>
  <c r="BH1347" i="1"/>
  <c r="BH1348" i="1"/>
  <c r="BH1349" i="1"/>
  <c r="BH1350" i="1"/>
  <c r="BH1351" i="1"/>
  <c r="BH1352" i="1"/>
  <c r="BH1353" i="1"/>
  <c r="BH1354" i="1"/>
  <c r="BH1355" i="1"/>
  <c r="BH1356" i="1"/>
  <c r="BH1357" i="1"/>
  <c r="BH1358" i="1"/>
  <c r="BH1359" i="1"/>
  <c r="BH1360" i="1"/>
  <c r="BH1361" i="1"/>
  <c r="BH1362" i="1"/>
  <c r="BH1363" i="1"/>
  <c r="BH1364" i="1"/>
  <c r="BH1365" i="1"/>
  <c r="BH1366" i="1"/>
  <c r="BH1367" i="1"/>
  <c r="BH1368" i="1"/>
  <c r="BH1369" i="1"/>
  <c r="BH1370" i="1"/>
  <c r="BH1371" i="1"/>
  <c r="BH1372" i="1"/>
  <c r="BH1373" i="1"/>
  <c r="BH1374" i="1"/>
  <c r="BH1375" i="1"/>
  <c r="BH1376" i="1"/>
  <c r="BH1377" i="1"/>
  <c r="BH1378" i="1"/>
  <c r="BH1379" i="1"/>
  <c r="BH1380" i="1"/>
  <c r="BH1381" i="1"/>
  <c r="BH1382" i="1"/>
  <c r="BH1383" i="1"/>
  <c r="BH1384" i="1"/>
  <c r="BH1385" i="1"/>
  <c r="BH1386" i="1"/>
  <c r="BH1387" i="1"/>
  <c r="BH1388" i="1"/>
  <c r="BH1389" i="1"/>
  <c r="BH1390" i="1"/>
  <c r="BH1391" i="1"/>
  <c r="BH1392" i="1"/>
  <c r="BH1393" i="1"/>
  <c r="BH1394" i="1"/>
  <c r="BH1395" i="1"/>
  <c r="BH1396" i="1"/>
  <c r="BH1397" i="1"/>
  <c r="BH1398" i="1"/>
  <c r="BH1399" i="1"/>
  <c r="BH1400" i="1"/>
  <c r="BH1401" i="1"/>
  <c r="BH1402" i="1"/>
  <c r="BH1403" i="1"/>
  <c r="BH1404" i="1"/>
  <c r="BH1405" i="1"/>
  <c r="BH1406" i="1"/>
  <c r="BH1407" i="1"/>
  <c r="BH1408" i="1"/>
  <c r="BH1409" i="1"/>
  <c r="BH1410" i="1"/>
  <c r="BH1411" i="1"/>
  <c r="BH1412" i="1"/>
  <c r="BH1413" i="1"/>
  <c r="BH1414" i="1"/>
  <c r="BH1415" i="1"/>
  <c r="BH1416" i="1"/>
  <c r="BH1417" i="1"/>
  <c r="BH1418" i="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540" i="1"/>
  <c r="BH1541" i="1"/>
  <c r="BH1542" i="1"/>
  <c r="BH1543" i="1"/>
  <c r="BH1544" i="1"/>
  <c r="BH1545" i="1"/>
  <c r="BH1546" i="1"/>
  <c r="BH1547" i="1"/>
  <c r="BH1548" i="1"/>
  <c r="BH1549" i="1"/>
  <c r="BH1550" i="1"/>
  <c r="BH1551" i="1"/>
  <c r="BH1552" i="1"/>
  <c r="BH1553" i="1"/>
  <c r="BH1554" i="1"/>
  <c r="BH1555" i="1"/>
  <c r="BH1556" i="1"/>
  <c r="BH1557" i="1"/>
  <c r="BH1558" i="1"/>
  <c r="BH1559" i="1"/>
  <c r="BH1560" i="1"/>
  <c r="BH1561" i="1"/>
  <c r="BH1562" i="1"/>
  <c r="BH1563" i="1"/>
  <c r="BH1564" i="1"/>
  <c r="BH1565" i="1"/>
  <c r="BH1566" i="1"/>
  <c r="BH1567" i="1"/>
  <c r="BH1568" i="1"/>
  <c r="BH1569" i="1"/>
  <c r="BH1570" i="1"/>
  <c r="BH1571" i="1"/>
  <c r="BH1572" i="1"/>
  <c r="BH1573" i="1"/>
  <c r="BH1574" i="1"/>
  <c r="BH1575" i="1"/>
  <c r="BH1576" i="1"/>
  <c r="BH1577" i="1"/>
  <c r="BH1578" i="1"/>
  <c r="BH1579" i="1"/>
  <c r="BH1580" i="1"/>
  <c r="BH1581" i="1"/>
  <c r="BH1582" i="1"/>
  <c r="BH1583" i="1"/>
  <c r="BH1584" i="1"/>
  <c r="BH1585" i="1"/>
  <c r="BH1586" i="1"/>
  <c r="BH1587" i="1"/>
  <c r="BH1588" i="1"/>
  <c r="BH1589" i="1"/>
  <c r="BH1590" i="1"/>
  <c r="BH1591" i="1"/>
  <c r="BH1592" i="1"/>
  <c r="BH1593" i="1"/>
  <c r="BH1594" i="1"/>
  <c r="BH1595" i="1"/>
  <c r="BH1596" i="1"/>
  <c r="BH1597" i="1"/>
  <c r="BH1598" i="1"/>
  <c r="BH1599" i="1"/>
  <c r="BH1600" i="1"/>
  <c r="BH1601" i="1"/>
  <c r="BH1602" i="1"/>
  <c r="BH1603" i="1"/>
  <c r="BH1604" i="1"/>
  <c r="BH1605" i="1"/>
  <c r="BH1606" i="1"/>
  <c r="BH1607" i="1"/>
  <c r="BH1608" i="1"/>
  <c r="BH1609" i="1"/>
  <c r="BH1610" i="1"/>
  <c r="BH1611" i="1"/>
  <c r="BH1612" i="1"/>
  <c r="BH1613" i="1"/>
  <c r="BH1614" i="1"/>
  <c r="BH1615" i="1"/>
  <c r="BH1616" i="1"/>
  <c r="BH1617" i="1"/>
  <c r="BH1618" i="1"/>
  <c r="BH1619" i="1"/>
  <c r="BH1620" i="1"/>
  <c r="BH1621" i="1"/>
  <c r="BH1622" i="1"/>
  <c r="BH1623" i="1"/>
  <c r="BH1624" i="1"/>
  <c r="BH1625" i="1"/>
  <c r="BH1626" i="1"/>
  <c r="BH1627" i="1"/>
  <c r="BH1628" i="1"/>
  <c r="BH1629" i="1"/>
  <c r="BH1630" i="1"/>
  <c r="BH1631" i="1"/>
  <c r="BH1632" i="1"/>
  <c r="BH1633" i="1"/>
  <c r="BH1634" i="1"/>
  <c r="BH1635" i="1"/>
  <c r="BH1636" i="1"/>
  <c r="BH1637" i="1"/>
  <c r="BH1638" i="1"/>
  <c r="BH1639" i="1"/>
  <c r="BH1640" i="1"/>
  <c r="BH1641" i="1"/>
  <c r="BH1642" i="1"/>
  <c r="BH1643" i="1"/>
  <c r="BH1644" i="1"/>
  <c r="BH1645" i="1"/>
  <c r="BH1646" i="1"/>
  <c r="BH1647" i="1"/>
  <c r="BH1648" i="1"/>
  <c r="BH1649" i="1"/>
  <c r="BH1650" i="1"/>
  <c r="BH1651" i="1"/>
  <c r="BH1652" i="1"/>
  <c r="BH1653" i="1"/>
  <c r="BH1654" i="1"/>
  <c r="BH1655" i="1"/>
  <c r="BH1656" i="1"/>
  <c r="BH1657" i="1"/>
  <c r="BH1658" i="1"/>
  <c r="BH1659" i="1"/>
  <c r="BH1660" i="1"/>
  <c r="BH1661" i="1"/>
  <c r="BH1662" i="1"/>
  <c r="BH1663" i="1"/>
  <c r="BH1664" i="1"/>
  <c r="BH1665" i="1"/>
  <c r="BH1666" i="1"/>
  <c r="BH1667" i="1"/>
  <c r="BH1668" i="1"/>
  <c r="BH1669" i="1"/>
  <c r="BH1670" i="1"/>
  <c r="BH1671" i="1"/>
  <c r="BH1672" i="1"/>
  <c r="BH1673" i="1"/>
  <c r="BH1674" i="1"/>
  <c r="BH1675" i="1"/>
  <c r="BH1676" i="1"/>
  <c r="BH1677" i="1"/>
  <c r="BH1678" i="1"/>
  <c r="BH1679" i="1"/>
  <c r="BH1680" i="1"/>
  <c r="BH1681" i="1"/>
  <c r="BH1682" i="1"/>
  <c r="BH1683" i="1"/>
  <c r="BH1684" i="1"/>
  <c r="BH1685" i="1"/>
  <c r="BH1686" i="1"/>
  <c r="BH1687" i="1"/>
  <c r="BH1688" i="1"/>
  <c r="BH1689" i="1"/>
  <c r="BH1690" i="1"/>
  <c r="BH1691" i="1"/>
  <c r="BH1692" i="1"/>
  <c r="BH1693" i="1"/>
  <c r="BH1694" i="1"/>
  <c r="BH1695" i="1"/>
  <c r="BH1696" i="1"/>
  <c r="BH1697" i="1"/>
  <c r="BH1698" i="1"/>
  <c r="BH1699" i="1"/>
  <c r="BH1700" i="1"/>
  <c r="BH1701" i="1"/>
  <c r="BH1702" i="1"/>
  <c r="BH1703" i="1"/>
  <c r="BH1704" i="1"/>
  <c r="BH1705" i="1"/>
  <c r="BH1706" i="1"/>
  <c r="BH1707" i="1"/>
  <c r="BH1708" i="1"/>
  <c r="BH1709" i="1"/>
  <c r="BH1710" i="1"/>
  <c r="BH1711" i="1"/>
  <c r="BH1712" i="1"/>
  <c r="BH1713" i="1"/>
  <c r="BH1714" i="1"/>
  <c r="BH1715" i="1"/>
  <c r="BH1716" i="1"/>
  <c r="BH1717" i="1"/>
  <c r="BH1718" i="1"/>
  <c r="BH1719" i="1"/>
  <c r="BH1720" i="1"/>
  <c r="BH1721" i="1"/>
  <c r="BH1722" i="1"/>
  <c r="BH1723" i="1"/>
  <c r="BH1724" i="1"/>
  <c r="BH1725" i="1"/>
  <c r="BH1726" i="1"/>
  <c r="BH1727" i="1"/>
  <c r="BH1728" i="1"/>
  <c r="BH1729" i="1"/>
  <c r="BH1730" i="1"/>
  <c r="BH1731" i="1"/>
  <c r="BH1732" i="1"/>
  <c r="BH1733" i="1"/>
  <c r="BH1734" i="1"/>
  <c r="BH1735" i="1"/>
  <c r="BH1736" i="1"/>
  <c r="BH1737" i="1"/>
  <c r="BH1738" i="1"/>
  <c r="BH1739" i="1"/>
  <c r="BH1740" i="1"/>
  <c r="BH1741" i="1"/>
  <c r="BH1742" i="1"/>
  <c r="BH1743" i="1"/>
  <c r="BH1744" i="1"/>
  <c r="BH1745" i="1"/>
  <c r="BH1746" i="1"/>
  <c r="BH1747" i="1"/>
  <c r="BH1748" i="1"/>
  <c r="BH1749" i="1"/>
  <c r="BH1750" i="1"/>
  <c r="BH1751" i="1"/>
  <c r="BH1752" i="1"/>
  <c r="BH1753" i="1"/>
  <c r="BH1754" i="1"/>
  <c r="BH1755" i="1"/>
  <c r="BH1756" i="1"/>
  <c r="BH1757" i="1"/>
  <c r="BH1758" i="1"/>
  <c r="BH1759" i="1"/>
  <c r="BH1760" i="1"/>
  <c r="BH1761" i="1"/>
  <c r="BH1762" i="1"/>
  <c r="BH1763" i="1"/>
  <c r="BH1764" i="1"/>
  <c r="BH1765" i="1"/>
  <c r="BH1766" i="1"/>
  <c r="BH1767" i="1"/>
  <c r="BH1768" i="1"/>
  <c r="BH1769" i="1"/>
  <c r="BH1770" i="1"/>
  <c r="BH1771" i="1"/>
  <c r="BH1772" i="1"/>
  <c r="BH1773" i="1"/>
  <c r="BH1774" i="1"/>
  <c r="BH1775" i="1"/>
  <c r="BH1776" i="1"/>
  <c r="BH1777" i="1"/>
  <c r="BH1778" i="1"/>
  <c r="BH1779" i="1"/>
  <c r="BH1780" i="1"/>
  <c r="BH1781" i="1"/>
  <c r="BH1782" i="1"/>
  <c r="BH1783" i="1"/>
  <c r="BH1784" i="1"/>
  <c r="BH1785" i="1"/>
  <c r="BH1786" i="1"/>
  <c r="BH1787" i="1"/>
  <c r="BH1788" i="1"/>
  <c r="BH1789" i="1"/>
  <c r="BH1790" i="1"/>
  <c r="BH1791" i="1"/>
  <c r="BH1792" i="1"/>
  <c r="BH1793" i="1"/>
  <c r="BH1794" i="1"/>
  <c r="BH1795" i="1"/>
  <c r="BH1796" i="1"/>
  <c r="BH1797" i="1"/>
  <c r="BH1798" i="1"/>
  <c r="BH1799" i="1"/>
  <c r="BH1800" i="1"/>
  <c r="BH1801" i="1"/>
  <c r="BH1802" i="1"/>
  <c r="BH1803" i="1"/>
  <c r="BH1804" i="1"/>
  <c r="BH1805" i="1"/>
  <c r="BH1806" i="1"/>
  <c r="BH1807" i="1"/>
  <c r="BH1808" i="1"/>
  <c r="BH1809" i="1"/>
  <c r="BH1810" i="1"/>
  <c r="BH1811" i="1"/>
  <c r="BH1812" i="1"/>
  <c r="BH1813" i="1"/>
  <c r="BH1814" i="1"/>
  <c r="BH1815" i="1"/>
  <c r="BH1816" i="1"/>
  <c r="BH1817" i="1"/>
  <c r="BH1818" i="1"/>
  <c r="BH1819" i="1"/>
  <c r="BH1820" i="1"/>
  <c r="BH1821" i="1"/>
  <c r="BH1822" i="1"/>
  <c r="BH1823" i="1"/>
  <c r="BH1824" i="1"/>
  <c r="BH1825" i="1"/>
  <c r="BH1826" i="1"/>
  <c r="BH1827" i="1"/>
  <c r="BH1828" i="1"/>
  <c r="BH1829" i="1"/>
  <c r="BH1830" i="1"/>
  <c r="BH1831" i="1"/>
  <c r="BH1832" i="1"/>
  <c r="BH1833" i="1"/>
  <c r="BH1834" i="1"/>
  <c r="BH1835" i="1"/>
  <c r="BH1836" i="1"/>
  <c r="BH1837" i="1"/>
  <c r="BH1838" i="1"/>
  <c r="BH1839" i="1"/>
  <c r="BH1840" i="1"/>
  <c r="BH1841" i="1"/>
  <c r="BH1842" i="1"/>
  <c r="BH1843" i="1"/>
  <c r="BH1844" i="1"/>
  <c r="BH1845" i="1"/>
  <c r="BH1846" i="1"/>
  <c r="BH1847" i="1"/>
  <c r="BH1848" i="1"/>
  <c r="BH1849" i="1"/>
  <c r="BH1850" i="1"/>
  <c r="BH1851" i="1"/>
  <c r="BH1852" i="1"/>
  <c r="BH1853" i="1"/>
  <c r="BH1854" i="1"/>
  <c r="BH1855" i="1"/>
  <c r="BH1856" i="1"/>
  <c r="BH1857" i="1"/>
  <c r="BH1858" i="1"/>
  <c r="BH1859" i="1"/>
  <c r="BH1860" i="1"/>
  <c r="BH1861" i="1"/>
  <c r="BH1862" i="1"/>
  <c r="BH1863" i="1"/>
  <c r="BH1864" i="1"/>
  <c r="BH1865" i="1"/>
  <c r="BH1866" i="1"/>
  <c r="BH1867" i="1"/>
  <c r="BH1868" i="1"/>
  <c r="BH1869" i="1"/>
  <c r="BH1870" i="1"/>
  <c r="BH1871" i="1"/>
  <c r="BH1872" i="1"/>
  <c r="BH1873" i="1"/>
  <c r="BH1874" i="1"/>
  <c r="BH1875" i="1"/>
  <c r="BH1876" i="1"/>
  <c r="BH1877" i="1"/>
  <c r="BH1878" i="1"/>
  <c r="BH1879" i="1"/>
  <c r="BH1880" i="1"/>
  <c r="BH1881" i="1"/>
  <c r="BH1882" i="1"/>
  <c r="BH1883" i="1"/>
  <c r="BH1884" i="1"/>
  <c r="BH1885" i="1"/>
  <c r="BH1886" i="1"/>
  <c r="BH1887" i="1"/>
  <c r="BH1888" i="1"/>
  <c r="BH1889" i="1"/>
  <c r="BH1890" i="1"/>
  <c r="BH1891" i="1"/>
  <c r="BH1892" i="1"/>
  <c r="BH1893" i="1"/>
  <c r="BH1894" i="1"/>
  <c r="BH1895" i="1"/>
  <c r="BH1896" i="1"/>
  <c r="BH1897" i="1"/>
  <c r="BH1898" i="1"/>
  <c r="BH1899" i="1"/>
  <c r="BH1900" i="1"/>
  <c r="BH1901" i="1"/>
  <c r="BH1902" i="1"/>
  <c r="BH1903" i="1"/>
  <c r="BH1904" i="1"/>
  <c r="BH1905" i="1"/>
  <c r="BH1906" i="1"/>
  <c r="BH1907" i="1"/>
  <c r="BH1908" i="1"/>
  <c r="BH1909" i="1"/>
  <c r="BH1910" i="1"/>
  <c r="BH1911" i="1"/>
  <c r="BH1912" i="1"/>
  <c r="BH1913" i="1"/>
  <c r="BH1914" i="1"/>
  <c r="BH1915" i="1"/>
  <c r="BH1916" i="1"/>
  <c r="BH1917" i="1"/>
  <c r="BH1918" i="1"/>
  <c r="BH1919" i="1"/>
  <c r="BH1920" i="1"/>
  <c r="BH1921" i="1"/>
  <c r="BH1922" i="1"/>
  <c r="BH1923" i="1"/>
  <c r="BH1924" i="1"/>
  <c r="BH1925" i="1"/>
  <c r="BH1926" i="1"/>
  <c r="BH1927" i="1"/>
  <c r="BH1928" i="1"/>
  <c r="BH1929" i="1"/>
  <c r="BH1930" i="1"/>
  <c r="BH1931" i="1"/>
  <c r="BH1932" i="1"/>
  <c r="BH1933" i="1"/>
  <c r="BH1934" i="1"/>
  <c r="BH1935" i="1"/>
  <c r="BH1936" i="1"/>
  <c r="BH1937" i="1"/>
  <c r="BH1938" i="1"/>
  <c r="BH1939" i="1"/>
  <c r="BH1940" i="1"/>
  <c r="BH1941" i="1"/>
  <c r="BH1942" i="1"/>
  <c r="BH1943" i="1"/>
  <c r="BH1944" i="1"/>
  <c r="BH1945" i="1"/>
  <c r="BH1946" i="1"/>
  <c r="BH1947" i="1"/>
  <c r="BH1948" i="1"/>
  <c r="BH1949" i="1"/>
  <c r="BH1950" i="1"/>
  <c r="BH1951" i="1"/>
  <c r="BH1952" i="1"/>
  <c r="BH1953" i="1"/>
  <c r="BH1954" i="1"/>
  <c r="BH1955" i="1"/>
  <c r="BH1956" i="1"/>
  <c r="BH1957" i="1"/>
  <c r="BH1958" i="1"/>
  <c r="BH1959" i="1"/>
  <c r="BH1960" i="1"/>
  <c r="BH1961" i="1"/>
  <c r="BH1962" i="1"/>
  <c r="BH1963" i="1"/>
  <c r="BH1964" i="1"/>
  <c r="BH1965" i="1"/>
  <c r="BH1966" i="1"/>
  <c r="BH1967" i="1"/>
  <c r="BH1968" i="1"/>
  <c r="BH1969" i="1"/>
  <c r="BH1970" i="1"/>
  <c r="BH1971" i="1"/>
  <c r="BH1972" i="1"/>
  <c r="BH1973" i="1"/>
  <c r="BH1974" i="1"/>
  <c r="BH1975" i="1"/>
  <c r="BH1976" i="1"/>
  <c r="BH1977" i="1"/>
  <c r="BH1978" i="1"/>
  <c r="BH1979" i="1"/>
  <c r="BH1980" i="1"/>
  <c r="BH1981" i="1"/>
  <c r="BH1982" i="1"/>
  <c r="BH1983" i="1"/>
  <c r="BH1984" i="1"/>
  <c r="BH1985" i="1"/>
  <c r="BH1986" i="1"/>
  <c r="BH1987" i="1"/>
  <c r="BH1988" i="1"/>
  <c r="BH1989" i="1"/>
  <c r="BH1990" i="1"/>
  <c r="BH1991" i="1"/>
  <c r="BH1992" i="1"/>
  <c r="BH1993" i="1"/>
  <c r="BH1994" i="1"/>
  <c r="BH1995" i="1"/>
  <c r="BH1996" i="1"/>
  <c r="BH1997" i="1"/>
  <c r="BH1998" i="1"/>
  <c r="BH1999" i="1"/>
  <c r="BH2000" i="1"/>
  <c r="BH3" i="1"/>
  <c r="BH4" i="1"/>
  <c r="BH5" i="1"/>
  <c r="BH6" i="1"/>
  <c r="BH7" i="1"/>
  <c r="BH8" i="1"/>
  <c r="BH9" i="1"/>
  <c r="BH10" i="1"/>
  <c r="BH11" i="1"/>
  <c r="BH12" i="1"/>
  <c r="BH13" i="1"/>
  <c r="BH14" i="1"/>
  <c r="BH15" i="1"/>
  <c r="BH16" i="1"/>
  <c r="BH17" i="1"/>
  <c r="BH18" i="1"/>
  <c r="BH19" i="1"/>
  <c r="BH20" i="1"/>
  <c r="BH21" i="1"/>
  <c r="BH22" i="1"/>
  <c r="BH2" i="1"/>
  <c r="BH2001" i="1"/>
  <c r="BH2002" i="1"/>
  <c r="BH2003" i="1"/>
  <c r="BH2004" i="1"/>
  <c r="BH2005" i="1"/>
  <c r="BH2006" i="1"/>
  <c r="BH2007" i="1"/>
  <c r="BH2008" i="1"/>
  <c r="BH2009" i="1"/>
  <c r="BH2010" i="1"/>
  <c r="BH2011" i="1"/>
  <c r="BH2012" i="1"/>
  <c r="BH2013" i="1"/>
  <c r="BH2014" i="1"/>
  <c r="BH2015" i="1"/>
  <c r="BH2016" i="1"/>
  <c r="BH2017" i="1"/>
  <c r="BH2018" i="1"/>
  <c r="BH2019" i="1"/>
  <c r="BH2020" i="1"/>
  <c r="BH2021" i="1"/>
  <c r="BH2022" i="1"/>
  <c r="BH2023" i="1"/>
  <c r="BH2024" i="1"/>
  <c r="BH2025" i="1"/>
  <c r="BH2026" i="1"/>
  <c r="BH2027"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5"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27" i="1"/>
  <c r="BI1128" i="1"/>
  <c r="BI1129" i="1"/>
  <c r="BI1130" i="1"/>
  <c r="BI1131" i="1"/>
  <c r="BI1132" i="1"/>
  <c r="BI1133" i="1"/>
  <c r="BI1134" i="1"/>
  <c r="BI1135" i="1"/>
  <c r="BI1136" i="1"/>
  <c r="BI1137" i="1"/>
  <c r="BI1138" i="1"/>
  <c r="BI1139" i="1"/>
  <c r="BI1140" i="1"/>
  <c r="BI1141" i="1"/>
  <c r="BI1142" i="1"/>
  <c r="BI1143" i="1"/>
  <c r="BI1144" i="1"/>
  <c r="BI1145" i="1"/>
  <c r="BI1146" i="1"/>
  <c r="BI1147" i="1"/>
  <c r="BI1148" i="1"/>
  <c r="BI1149" i="1"/>
  <c r="BI1150" i="1"/>
  <c r="BI1151" i="1"/>
  <c r="BI1152" i="1"/>
  <c r="BI1153" i="1"/>
  <c r="BI1154" i="1"/>
  <c r="BI1155" i="1"/>
  <c r="BI1156" i="1"/>
  <c r="BI1157" i="1"/>
  <c r="BI1158" i="1"/>
  <c r="BI1159" i="1"/>
  <c r="BI1160" i="1"/>
  <c r="BI1161" i="1"/>
  <c r="BI1162" i="1"/>
  <c r="BI1163" i="1"/>
  <c r="BI1164" i="1"/>
  <c r="BI1165" i="1"/>
  <c r="BI1166" i="1"/>
  <c r="BI1167" i="1"/>
  <c r="BI1168" i="1"/>
  <c r="BI1169" i="1"/>
  <c r="BI1170" i="1"/>
  <c r="BI1171" i="1"/>
  <c r="BI1172" i="1"/>
  <c r="BI1173" i="1"/>
  <c r="BI1174" i="1"/>
  <c r="BI1175" i="1"/>
  <c r="BI1176" i="1"/>
  <c r="BI1177" i="1"/>
  <c r="BI1178" i="1"/>
  <c r="BI1179" i="1"/>
  <c r="BI1180" i="1"/>
  <c r="BI1181" i="1"/>
  <c r="BI1182" i="1"/>
  <c r="BI1183" i="1"/>
  <c r="BI1184" i="1"/>
  <c r="BI1185" i="1"/>
  <c r="BI1186" i="1"/>
  <c r="BI1187" i="1"/>
  <c r="BI1188" i="1"/>
  <c r="BI1189" i="1"/>
  <c r="BI1190" i="1"/>
  <c r="BI1191" i="1"/>
  <c r="BI1192" i="1"/>
  <c r="BI1193" i="1"/>
  <c r="BI1194" i="1"/>
  <c r="BI1195" i="1"/>
  <c r="BI1196" i="1"/>
  <c r="BI1197" i="1"/>
  <c r="BI1198" i="1"/>
  <c r="BI1199" i="1"/>
  <c r="BI1200" i="1"/>
  <c r="BI1201" i="1"/>
  <c r="BI1202" i="1"/>
  <c r="BI1203" i="1"/>
  <c r="BI1204" i="1"/>
  <c r="BI1205" i="1"/>
  <c r="BI1206" i="1"/>
  <c r="BI1207" i="1"/>
  <c r="BI1208"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L1079" i="1"/>
  <c r="M1079" i="1"/>
  <c r="BJ1079" i="1"/>
  <c r="AC1079" i="1"/>
  <c r="AD1079" i="1"/>
  <c r="AE1079" i="1"/>
  <c r="L1080" i="1"/>
  <c r="M1080" i="1"/>
  <c r="BJ1080" i="1"/>
  <c r="AC1080" i="1"/>
  <c r="AD1080" i="1"/>
  <c r="AE1080" i="1"/>
  <c r="L1081" i="1"/>
  <c r="M1081" i="1"/>
  <c r="BJ1081" i="1"/>
  <c r="AC1081" i="1"/>
  <c r="AD1081" i="1"/>
  <c r="AE1081" i="1"/>
  <c r="L1082" i="1"/>
  <c r="M1082" i="1"/>
  <c r="BJ1082" i="1"/>
  <c r="AC1082" i="1"/>
  <c r="AD1082" i="1"/>
  <c r="AE1082" i="1"/>
  <c r="L1083" i="1"/>
  <c r="M1083" i="1"/>
  <c r="BJ1083" i="1"/>
  <c r="AC1083" i="1"/>
  <c r="AD1083" i="1"/>
  <c r="AE1083" i="1"/>
  <c r="L1084" i="1"/>
  <c r="M1084" i="1"/>
  <c r="BJ1084" i="1"/>
  <c r="AC1084" i="1"/>
  <c r="AD1084" i="1"/>
  <c r="AE1084" i="1"/>
  <c r="L1085" i="1"/>
  <c r="M1085" i="1"/>
  <c r="BJ1085" i="1"/>
  <c r="AC1085" i="1"/>
  <c r="AD1085" i="1"/>
  <c r="AE1085" i="1"/>
  <c r="L1086" i="1"/>
  <c r="M1086" i="1"/>
  <c r="BJ1086" i="1"/>
  <c r="AC1086" i="1"/>
  <c r="AD1086" i="1"/>
  <c r="AE1086" i="1"/>
  <c r="L1087" i="1"/>
  <c r="M1087" i="1"/>
  <c r="BJ1087" i="1"/>
  <c r="AC1087" i="1"/>
  <c r="AD1087" i="1"/>
  <c r="AE1087" i="1"/>
  <c r="L1088" i="1"/>
  <c r="M1088" i="1"/>
  <c r="BJ1088" i="1"/>
  <c r="AC1088" i="1"/>
  <c r="AD1088" i="1"/>
  <c r="AE1088" i="1"/>
  <c r="L1089" i="1"/>
  <c r="M1089" i="1"/>
  <c r="BJ1089" i="1"/>
  <c r="AC1089" i="1"/>
  <c r="AD1089" i="1"/>
  <c r="AE1089" i="1"/>
  <c r="L1090" i="1"/>
  <c r="M1090" i="1"/>
  <c r="BJ1090" i="1"/>
  <c r="AC1090" i="1"/>
  <c r="AD1090" i="1"/>
  <c r="AE1090" i="1"/>
  <c r="L1091" i="1"/>
  <c r="M1091" i="1"/>
  <c r="BJ1091" i="1"/>
  <c r="AC1091" i="1"/>
  <c r="AD1091" i="1"/>
  <c r="AE1091" i="1"/>
  <c r="L1092" i="1"/>
  <c r="M1092" i="1"/>
  <c r="BJ1092" i="1"/>
  <c r="AC1092" i="1"/>
  <c r="AD1092" i="1"/>
  <c r="AE1092" i="1"/>
  <c r="L1093" i="1"/>
  <c r="M1093" i="1"/>
  <c r="BJ1093" i="1"/>
  <c r="AC1093" i="1"/>
  <c r="AD1093" i="1"/>
  <c r="AE1093" i="1"/>
  <c r="L1094" i="1"/>
  <c r="M1094" i="1"/>
  <c r="BJ1094" i="1"/>
  <c r="AC1094" i="1"/>
  <c r="AD1094" i="1"/>
  <c r="AE1094" i="1"/>
  <c r="L1095" i="1"/>
  <c r="M1095" i="1"/>
  <c r="BJ1095" i="1"/>
  <c r="AC1095" i="1"/>
  <c r="AD1095" i="1"/>
  <c r="AE1095" i="1"/>
  <c r="L1096" i="1"/>
  <c r="M1096" i="1"/>
  <c r="BJ1096" i="1"/>
  <c r="AC1096" i="1"/>
  <c r="AD1096" i="1"/>
  <c r="AE1096" i="1"/>
  <c r="L1097" i="1"/>
  <c r="M1097" i="1"/>
  <c r="BJ1097" i="1"/>
  <c r="AC1097" i="1"/>
  <c r="AD1097" i="1"/>
  <c r="AE1097" i="1"/>
  <c r="L1098" i="1"/>
  <c r="M1098" i="1"/>
  <c r="BJ1098" i="1"/>
  <c r="AC1098" i="1"/>
  <c r="AD1098" i="1"/>
  <c r="AE1098" i="1"/>
  <c r="L1099" i="1"/>
  <c r="M1099" i="1"/>
  <c r="BJ1099" i="1"/>
  <c r="AC1099" i="1"/>
  <c r="AD1099" i="1"/>
  <c r="AE1099" i="1"/>
  <c r="L1100" i="1"/>
  <c r="M1100" i="1"/>
  <c r="BJ1100" i="1"/>
  <c r="AC1100" i="1"/>
  <c r="AD1100" i="1"/>
  <c r="AE1100" i="1"/>
  <c r="L1101" i="1"/>
  <c r="M1101" i="1"/>
  <c r="BJ1101" i="1"/>
  <c r="AC1101" i="1"/>
  <c r="AD1101" i="1"/>
  <c r="AE1101" i="1"/>
  <c r="L1102" i="1"/>
  <c r="M1102" i="1"/>
  <c r="BJ1102" i="1"/>
  <c r="AC1102" i="1"/>
  <c r="AD1102" i="1"/>
  <c r="AE1102" i="1"/>
  <c r="L1103" i="1"/>
  <c r="M1103" i="1"/>
  <c r="BJ1103" i="1"/>
  <c r="AC1103" i="1"/>
  <c r="AD1103" i="1"/>
  <c r="AE1103" i="1"/>
  <c r="L1104" i="1"/>
  <c r="M1104" i="1"/>
  <c r="BJ1104" i="1"/>
  <c r="AC1104" i="1"/>
  <c r="AD1104" i="1"/>
  <c r="AE1104" i="1"/>
  <c r="L1105" i="1"/>
  <c r="M1105" i="1"/>
  <c r="BJ1105" i="1"/>
  <c r="AC1105" i="1"/>
  <c r="AD1105" i="1"/>
  <c r="AE1105" i="1"/>
  <c r="L1106" i="1"/>
  <c r="M1106" i="1"/>
  <c r="BJ1106" i="1"/>
  <c r="AC1106" i="1"/>
  <c r="AD1106" i="1"/>
  <c r="AE1106" i="1"/>
  <c r="L1107" i="1"/>
  <c r="M1107" i="1"/>
  <c r="BJ1107" i="1"/>
  <c r="AC1107" i="1"/>
  <c r="AD1107" i="1"/>
  <c r="AE1107" i="1"/>
  <c r="L1108" i="1"/>
  <c r="M1108" i="1"/>
  <c r="BJ1108" i="1"/>
  <c r="AC1108" i="1"/>
  <c r="AD1108" i="1"/>
  <c r="AE1108" i="1"/>
  <c r="L1109" i="1"/>
  <c r="M1109" i="1"/>
  <c r="BJ1109" i="1"/>
  <c r="AC1109" i="1"/>
  <c r="AD1109" i="1"/>
  <c r="AE1109" i="1"/>
  <c r="L1110" i="1"/>
  <c r="M1110" i="1"/>
  <c r="BJ1110" i="1"/>
  <c r="AC1110" i="1"/>
  <c r="AD1110" i="1"/>
  <c r="AE1110" i="1"/>
  <c r="L1111" i="1"/>
  <c r="M1111" i="1"/>
  <c r="BJ1111" i="1"/>
  <c r="AC1111" i="1"/>
  <c r="AD1111" i="1"/>
  <c r="AE1111" i="1"/>
  <c r="L1112" i="1"/>
  <c r="M1112" i="1"/>
  <c r="BJ1112" i="1"/>
  <c r="AC1112" i="1"/>
  <c r="AD1112" i="1"/>
  <c r="AE1112" i="1"/>
  <c r="L1113" i="1"/>
  <c r="M1113" i="1"/>
  <c r="BJ1113" i="1"/>
  <c r="AC1113" i="1"/>
  <c r="AD1113" i="1"/>
  <c r="AE1113" i="1"/>
  <c r="L1114" i="1"/>
  <c r="M1114" i="1"/>
  <c r="BJ1114" i="1"/>
  <c r="AC1114" i="1"/>
  <c r="AD1114" i="1"/>
  <c r="AE1114" i="1"/>
  <c r="L1115" i="1"/>
  <c r="M1115" i="1"/>
  <c r="BJ1115" i="1"/>
  <c r="AC1115" i="1"/>
  <c r="AD1115" i="1"/>
  <c r="AE1115" i="1"/>
  <c r="L1116" i="1"/>
  <c r="M1116" i="1"/>
  <c r="BJ1116" i="1"/>
  <c r="AC1116" i="1"/>
  <c r="AD1116" i="1"/>
  <c r="AE1116" i="1"/>
  <c r="L1117" i="1"/>
  <c r="M1117" i="1"/>
  <c r="BJ1117" i="1"/>
  <c r="AC1117" i="1"/>
  <c r="AD1117" i="1"/>
  <c r="AE1117" i="1"/>
  <c r="L1118" i="1"/>
  <c r="M1118" i="1"/>
  <c r="BJ1118" i="1"/>
  <c r="AC1118" i="1"/>
  <c r="AD1118" i="1"/>
  <c r="AE1118" i="1"/>
  <c r="L1119" i="1"/>
  <c r="M1119" i="1"/>
  <c r="BJ1119" i="1"/>
  <c r="AC1119" i="1"/>
  <c r="AD1119" i="1"/>
  <c r="AE1119" i="1"/>
  <c r="L1120" i="1"/>
  <c r="M1120" i="1"/>
  <c r="BJ1120" i="1"/>
  <c r="AC1120" i="1"/>
  <c r="AD1120" i="1"/>
  <c r="AE1120" i="1"/>
  <c r="L1121" i="1"/>
  <c r="M1121" i="1"/>
  <c r="BJ1121" i="1"/>
  <c r="AC1121" i="1"/>
  <c r="AD1121" i="1"/>
  <c r="AE1121" i="1"/>
  <c r="L1122" i="1"/>
  <c r="M1122" i="1"/>
  <c r="BJ1122" i="1"/>
  <c r="AC1122" i="1"/>
  <c r="AD1122" i="1"/>
  <c r="AE1122" i="1"/>
  <c r="L1123" i="1"/>
  <c r="M1123" i="1"/>
  <c r="BJ1123" i="1"/>
  <c r="AC1123" i="1"/>
  <c r="AD1123" i="1"/>
  <c r="AE1123" i="1"/>
  <c r="L1124" i="1"/>
  <c r="M1124" i="1"/>
  <c r="BJ1124" i="1"/>
  <c r="AC1124" i="1"/>
  <c r="AD1124" i="1"/>
  <c r="AE1124" i="1"/>
  <c r="L1125" i="1"/>
  <c r="M1125" i="1"/>
  <c r="BJ1125" i="1"/>
  <c r="AC1125" i="1"/>
  <c r="AD1125" i="1"/>
  <c r="AE1125" i="1"/>
  <c r="L1126" i="1"/>
  <c r="M1126" i="1"/>
  <c r="BJ1126" i="1"/>
  <c r="AC1126" i="1"/>
  <c r="AD1126" i="1"/>
  <c r="AE1126" i="1"/>
  <c r="L1127" i="1"/>
  <c r="M1127" i="1"/>
  <c r="BJ1127" i="1"/>
  <c r="AC1127" i="1"/>
  <c r="AD1127" i="1"/>
  <c r="AE1127" i="1"/>
  <c r="L1128" i="1"/>
  <c r="M1128" i="1"/>
  <c r="BJ1128" i="1"/>
  <c r="AC1128" i="1"/>
  <c r="AD1128" i="1"/>
  <c r="AE1128" i="1"/>
  <c r="L1129" i="1"/>
  <c r="M1129" i="1"/>
  <c r="BJ1129" i="1"/>
  <c r="AC1129" i="1"/>
  <c r="AD1129" i="1"/>
  <c r="AE1129" i="1"/>
  <c r="L1130" i="1"/>
  <c r="M1130" i="1"/>
  <c r="BJ1130" i="1"/>
  <c r="AC1130" i="1"/>
  <c r="AD1130" i="1"/>
  <c r="AE1130" i="1"/>
  <c r="L1131" i="1"/>
  <c r="M1131" i="1"/>
  <c r="BJ1131" i="1"/>
  <c r="AC1131" i="1"/>
  <c r="AD1131" i="1"/>
  <c r="AE1131" i="1"/>
  <c r="L1132" i="1"/>
  <c r="M1132" i="1"/>
  <c r="BJ1132" i="1"/>
  <c r="AC1132" i="1"/>
  <c r="AD1132" i="1"/>
  <c r="AE1132" i="1"/>
  <c r="L1133" i="1"/>
  <c r="M1133" i="1"/>
  <c r="BJ1133" i="1"/>
  <c r="AC1133" i="1"/>
  <c r="AD1133" i="1"/>
  <c r="AE1133" i="1"/>
  <c r="L1134" i="1"/>
  <c r="M1134" i="1"/>
  <c r="BJ1134" i="1"/>
  <c r="AC1134" i="1"/>
  <c r="AD1134" i="1"/>
  <c r="AE1134" i="1"/>
  <c r="L1135" i="1"/>
  <c r="M1135" i="1"/>
  <c r="BJ1135" i="1"/>
  <c r="AC1135" i="1"/>
  <c r="AD1135" i="1"/>
  <c r="AE1135" i="1"/>
  <c r="L1136" i="1"/>
  <c r="M1136" i="1"/>
  <c r="BJ1136" i="1"/>
  <c r="AC1136" i="1"/>
  <c r="AD1136" i="1"/>
  <c r="AE1136" i="1"/>
  <c r="L1137" i="1"/>
  <c r="M1137" i="1"/>
  <c r="BJ1137" i="1"/>
  <c r="AC1137" i="1"/>
  <c r="AD1137" i="1"/>
  <c r="AE1137" i="1"/>
  <c r="L1138" i="1"/>
  <c r="M1138" i="1"/>
  <c r="BJ1138" i="1"/>
  <c r="AC1138" i="1"/>
  <c r="AD1138" i="1"/>
  <c r="AE1138" i="1"/>
  <c r="L1139" i="1"/>
  <c r="M1139" i="1"/>
  <c r="BJ1139" i="1"/>
  <c r="AC1139" i="1"/>
  <c r="AD1139" i="1"/>
  <c r="AE1139" i="1"/>
  <c r="L1140" i="1"/>
  <c r="M1140" i="1"/>
  <c r="BJ1140" i="1"/>
  <c r="AC1140" i="1"/>
  <c r="AD1140" i="1"/>
  <c r="AE1140" i="1"/>
  <c r="L1141" i="1"/>
  <c r="M1141" i="1"/>
  <c r="BJ1141" i="1"/>
  <c r="AC1141" i="1"/>
  <c r="AD1141" i="1"/>
  <c r="AE1141" i="1"/>
  <c r="L1142" i="1"/>
  <c r="M1142" i="1"/>
  <c r="BJ1142" i="1"/>
  <c r="AC1142" i="1"/>
  <c r="AD1142" i="1"/>
  <c r="AE1142" i="1"/>
  <c r="L1143" i="1"/>
  <c r="M1143" i="1"/>
  <c r="BJ1143" i="1"/>
  <c r="AC1143" i="1"/>
  <c r="AD1143" i="1"/>
  <c r="AE1143" i="1"/>
  <c r="L1144" i="1"/>
  <c r="M1144" i="1"/>
  <c r="BJ1144" i="1"/>
  <c r="AC1144" i="1"/>
  <c r="AD1144" i="1"/>
  <c r="AE1144" i="1"/>
  <c r="L1145" i="1"/>
  <c r="M1145" i="1"/>
  <c r="BJ1145" i="1"/>
  <c r="AC1145" i="1"/>
  <c r="AD1145" i="1"/>
  <c r="AE1145" i="1"/>
  <c r="L1146" i="1"/>
  <c r="M1146" i="1"/>
  <c r="BJ1146" i="1"/>
  <c r="AC1146" i="1"/>
  <c r="AD1146" i="1"/>
  <c r="AE1146" i="1"/>
  <c r="L1147" i="1"/>
  <c r="M1147" i="1"/>
  <c r="BJ1147" i="1"/>
  <c r="AC1147" i="1"/>
  <c r="AD1147" i="1"/>
  <c r="AE1147" i="1"/>
  <c r="L1148" i="1"/>
  <c r="M1148" i="1"/>
  <c r="BJ1148" i="1"/>
  <c r="AC1148" i="1"/>
  <c r="AD1148" i="1"/>
  <c r="AE1148" i="1"/>
  <c r="L1149" i="1"/>
  <c r="M1149" i="1"/>
  <c r="BJ1149" i="1"/>
  <c r="AC1149" i="1"/>
  <c r="AD1149" i="1"/>
  <c r="AE1149" i="1"/>
  <c r="L1150" i="1"/>
  <c r="M1150" i="1"/>
  <c r="BJ1150" i="1"/>
  <c r="AC1150" i="1"/>
  <c r="AD1150" i="1"/>
  <c r="AE1150" i="1"/>
  <c r="L1151" i="1"/>
  <c r="M1151" i="1"/>
  <c r="BJ1151" i="1"/>
  <c r="AC1151" i="1"/>
  <c r="AD1151" i="1"/>
  <c r="AE1151" i="1"/>
  <c r="L1152" i="1"/>
  <c r="M1152" i="1"/>
  <c r="BJ1152" i="1"/>
  <c r="AC1152" i="1"/>
  <c r="AD1152" i="1"/>
  <c r="AE1152" i="1"/>
  <c r="L1153" i="1"/>
  <c r="M1153" i="1"/>
  <c r="BJ1153" i="1"/>
  <c r="AC1153" i="1"/>
  <c r="AD1153" i="1"/>
  <c r="AE1153" i="1"/>
  <c r="L1154" i="1"/>
  <c r="M1154" i="1"/>
  <c r="BJ1154" i="1"/>
  <c r="AC1154" i="1"/>
  <c r="AD1154" i="1"/>
  <c r="AE1154" i="1"/>
  <c r="L1155" i="1"/>
  <c r="M1155" i="1"/>
  <c r="BJ1155" i="1"/>
  <c r="AC1155" i="1"/>
  <c r="AD1155" i="1"/>
  <c r="AE1155" i="1"/>
  <c r="L1156" i="1"/>
  <c r="M1156" i="1"/>
  <c r="BJ1156" i="1"/>
  <c r="AC1156" i="1"/>
  <c r="AD1156" i="1"/>
  <c r="AE1156" i="1"/>
  <c r="L1157" i="1"/>
  <c r="M1157" i="1"/>
  <c r="BJ1157" i="1"/>
  <c r="AC1157" i="1"/>
  <c r="AD1157" i="1"/>
  <c r="AE1157" i="1"/>
  <c r="L1158" i="1"/>
  <c r="M1158" i="1"/>
  <c r="BJ1158" i="1"/>
  <c r="AC1158" i="1"/>
  <c r="AD1158" i="1"/>
  <c r="AE1158" i="1"/>
  <c r="L1159" i="1"/>
  <c r="M1159" i="1"/>
  <c r="BJ1159" i="1"/>
  <c r="AC1159" i="1"/>
  <c r="AD1159" i="1"/>
  <c r="AE1159" i="1"/>
  <c r="L1160" i="1"/>
  <c r="M1160" i="1"/>
  <c r="BJ1160" i="1"/>
  <c r="AC1160" i="1"/>
  <c r="AD1160" i="1"/>
  <c r="AE1160" i="1"/>
  <c r="L1161" i="1"/>
  <c r="M1161" i="1"/>
  <c r="BJ1161" i="1"/>
  <c r="AC1161" i="1"/>
  <c r="AD1161" i="1"/>
  <c r="AE1161" i="1"/>
  <c r="L1162" i="1"/>
  <c r="M1162" i="1"/>
  <c r="BJ1162" i="1"/>
  <c r="AC1162" i="1"/>
  <c r="AD1162" i="1"/>
  <c r="AE1162" i="1"/>
  <c r="L1163" i="1"/>
  <c r="M1163" i="1"/>
  <c r="BJ1163" i="1"/>
  <c r="AC1163" i="1"/>
  <c r="AD1163" i="1"/>
  <c r="AE1163" i="1"/>
  <c r="L1164" i="1"/>
  <c r="M1164" i="1"/>
  <c r="BJ1164" i="1"/>
  <c r="AC1164" i="1"/>
  <c r="AD1164" i="1"/>
  <c r="AE1164" i="1"/>
  <c r="L1165" i="1"/>
  <c r="M1165" i="1"/>
  <c r="BJ1165" i="1"/>
  <c r="AC1165" i="1"/>
  <c r="AD1165" i="1"/>
  <c r="AE1165" i="1"/>
  <c r="L1166" i="1"/>
  <c r="M1166" i="1"/>
  <c r="BJ1166" i="1"/>
  <c r="AC1166" i="1"/>
  <c r="AD1166" i="1"/>
  <c r="AE1166" i="1"/>
  <c r="L1167" i="1"/>
  <c r="M1167" i="1"/>
  <c r="BJ1167" i="1"/>
  <c r="AC1167" i="1"/>
  <c r="AD1167" i="1"/>
  <c r="AE1167" i="1"/>
  <c r="L1168" i="1"/>
  <c r="M1168" i="1"/>
  <c r="BJ1168" i="1"/>
  <c r="AC1168" i="1"/>
  <c r="AD1168" i="1"/>
  <c r="AE1168" i="1"/>
  <c r="L1169" i="1"/>
  <c r="M1169" i="1"/>
  <c r="BJ1169" i="1"/>
  <c r="AC1169" i="1"/>
  <c r="AD1169" i="1"/>
  <c r="AE1169" i="1"/>
  <c r="L1170" i="1"/>
  <c r="M1170" i="1"/>
  <c r="BJ1170" i="1"/>
  <c r="AC1170" i="1"/>
  <c r="AD1170" i="1"/>
  <c r="AE1170" i="1"/>
  <c r="L1171" i="1"/>
  <c r="M1171" i="1"/>
  <c r="BJ1171" i="1"/>
  <c r="AC1171" i="1"/>
  <c r="AD1171" i="1"/>
  <c r="AE1171" i="1"/>
  <c r="L1172" i="1"/>
  <c r="M1172" i="1"/>
  <c r="BJ1172" i="1"/>
  <c r="AC1172" i="1"/>
  <c r="AD1172" i="1"/>
  <c r="AE1172" i="1"/>
  <c r="L1173" i="1"/>
  <c r="M1173" i="1"/>
  <c r="BJ1173" i="1"/>
  <c r="AC1173" i="1"/>
  <c r="AD1173" i="1"/>
  <c r="AE1173" i="1"/>
  <c r="L1174" i="1"/>
  <c r="M1174" i="1"/>
  <c r="BJ1174" i="1"/>
  <c r="AC1174" i="1"/>
  <c r="AD1174" i="1"/>
  <c r="AE1174" i="1"/>
  <c r="L1175" i="1"/>
  <c r="M1175" i="1"/>
  <c r="BJ1175" i="1"/>
  <c r="AC1175" i="1"/>
  <c r="AD1175" i="1"/>
  <c r="AE1175" i="1"/>
  <c r="L1176" i="1"/>
  <c r="M1176" i="1"/>
  <c r="BJ1176" i="1"/>
  <c r="AC1176" i="1"/>
  <c r="AD1176" i="1"/>
  <c r="AE1176" i="1"/>
  <c r="L1177" i="1"/>
  <c r="M1177" i="1"/>
  <c r="BJ1177" i="1"/>
  <c r="AC1177" i="1"/>
  <c r="AD1177" i="1"/>
  <c r="AE1177" i="1"/>
  <c r="L1178" i="1"/>
  <c r="M1178" i="1"/>
  <c r="BJ1178" i="1"/>
  <c r="AC1178" i="1"/>
  <c r="AD1178" i="1"/>
  <c r="AE1178" i="1"/>
  <c r="L1179" i="1"/>
  <c r="M1179" i="1"/>
  <c r="BJ1179" i="1"/>
  <c r="AC1179" i="1"/>
  <c r="AD1179" i="1"/>
  <c r="AE1179" i="1"/>
  <c r="L1180" i="1"/>
  <c r="M1180" i="1"/>
  <c r="BJ1180" i="1"/>
  <c r="AC1180" i="1"/>
  <c r="AD1180" i="1"/>
  <c r="AE1180" i="1"/>
  <c r="L1181" i="1"/>
  <c r="M1181" i="1"/>
  <c r="BJ1181" i="1"/>
  <c r="AC1181" i="1"/>
  <c r="AD1181" i="1"/>
  <c r="AE1181" i="1"/>
  <c r="L1182" i="1"/>
  <c r="M1182" i="1"/>
  <c r="BJ1182" i="1"/>
  <c r="AC1182" i="1"/>
  <c r="AD1182" i="1"/>
  <c r="AE1182" i="1"/>
  <c r="L1183" i="1"/>
  <c r="M1183" i="1"/>
  <c r="BJ1183" i="1"/>
  <c r="AC1183" i="1"/>
  <c r="AD1183" i="1"/>
  <c r="AE1183" i="1"/>
  <c r="L1184" i="1"/>
  <c r="M1184" i="1"/>
  <c r="BJ1184" i="1"/>
  <c r="AC1184" i="1"/>
  <c r="AD1184" i="1"/>
  <c r="AE1184" i="1"/>
  <c r="L1185" i="1"/>
  <c r="M1185" i="1"/>
  <c r="BJ1185" i="1"/>
  <c r="AC1185" i="1"/>
  <c r="AD1185" i="1"/>
  <c r="AE1185" i="1"/>
  <c r="L1186" i="1"/>
  <c r="M1186" i="1"/>
  <c r="BJ1186" i="1"/>
  <c r="AC1186" i="1"/>
  <c r="AD1186" i="1"/>
  <c r="AE1186" i="1"/>
  <c r="L1187" i="1"/>
  <c r="M1187" i="1"/>
  <c r="BJ1187" i="1"/>
  <c r="AC1187" i="1"/>
  <c r="AD1187" i="1"/>
  <c r="AE1187" i="1"/>
  <c r="L1188" i="1"/>
  <c r="M1188" i="1"/>
  <c r="BJ1188" i="1"/>
  <c r="AC1188" i="1"/>
  <c r="AD1188" i="1"/>
  <c r="AE1188" i="1"/>
  <c r="L1189" i="1"/>
  <c r="M1189" i="1"/>
  <c r="BJ1189" i="1"/>
  <c r="AC1189" i="1"/>
  <c r="AD1189" i="1"/>
  <c r="AE1189" i="1"/>
  <c r="L1190" i="1"/>
  <c r="M1190" i="1"/>
  <c r="BJ1190" i="1"/>
  <c r="AC1190" i="1"/>
  <c r="AD1190" i="1"/>
  <c r="AE1190" i="1"/>
  <c r="L1191" i="1"/>
  <c r="M1191" i="1"/>
  <c r="BJ1191" i="1"/>
  <c r="AC1191" i="1"/>
  <c r="AD1191" i="1"/>
  <c r="AE1191" i="1"/>
  <c r="L1192" i="1"/>
  <c r="M1192" i="1"/>
  <c r="BJ1192" i="1"/>
  <c r="AC1192" i="1"/>
  <c r="AD1192" i="1"/>
  <c r="AE1192" i="1"/>
  <c r="L1193" i="1"/>
  <c r="M1193" i="1"/>
  <c r="BJ1193" i="1"/>
  <c r="AC1193" i="1"/>
  <c r="AD1193" i="1"/>
  <c r="AE1193" i="1"/>
  <c r="L1194" i="1"/>
  <c r="M1194" i="1"/>
  <c r="BJ1194" i="1"/>
  <c r="AC1194" i="1"/>
  <c r="AD1194" i="1"/>
  <c r="AE1194" i="1"/>
  <c r="L1195" i="1"/>
  <c r="M1195" i="1"/>
  <c r="BJ1195" i="1"/>
  <c r="AC1195" i="1"/>
  <c r="AD1195" i="1"/>
  <c r="AE1195" i="1"/>
  <c r="L1196" i="1"/>
  <c r="M1196" i="1"/>
  <c r="BJ1196" i="1"/>
  <c r="AC1196" i="1"/>
  <c r="AD1196" i="1"/>
  <c r="AE1196" i="1"/>
  <c r="L1197" i="1"/>
  <c r="M1197" i="1"/>
  <c r="BJ1197" i="1"/>
  <c r="AC1197" i="1"/>
  <c r="AD1197" i="1"/>
  <c r="AE1197" i="1"/>
  <c r="L1198" i="1"/>
  <c r="M1198" i="1"/>
  <c r="BJ1198" i="1"/>
  <c r="AC1198" i="1"/>
  <c r="AD1198" i="1"/>
  <c r="AE1198" i="1"/>
  <c r="L1199" i="1"/>
  <c r="M1199" i="1"/>
  <c r="BJ1199" i="1"/>
  <c r="AC1199" i="1"/>
  <c r="AD1199" i="1"/>
  <c r="AE1199" i="1"/>
  <c r="L1200" i="1"/>
  <c r="M1200" i="1"/>
  <c r="BJ1200" i="1"/>
  <c r="AC1200" i="1"/>
  <c r="AD1200" i="1"/>
  <c r="AE1200" i="1"/>
  <c r="L1201" i="1"/>
  <c r="M1201" i="1"/>
  <c r="BJ1201" i="1"/>
  <c r="AC1201" i="1"/>
  <c r="AD1201" i="1"/>
  <c r="AE1201" i="1"/>
  <c r="L1202" i="1"/>
  <c r="M1202" i="1"/>
  <c r="BJ1202" i="1"/>
  <c r="AC1202" i="1"/>
  <c r="AD1202" i="1"/>
  <c r="AE1202" i="1"/>
  <c r="L1203" i="1"/>
  <c r="M1203" i="1"/>
  <c r="BJ1203" i="1"/>
  <c r="AC1203" i="1"/>
  <c r="AD1203" i="1"/>
  <c r="AE1203" i="1"/>
  <c r="L1204" i="1"/>
  <c r="M1204" i="1"/>
  <c r="BJ1204" i="1"/>
  <c r="AC1204" i="1"/>
  <c r="AD1204" i="1"/>
  <c r="AE1204" i="1"/>
  <c r="L1205" i="1"/>
  <c r="M1205" i="1"/>
  <c r="BJ1205" i="1"/>
  <c r="AC1205" i="1"/>
  <c r="AD1205" i="1"/>
  <c r="AE1205" i="1"/>
  <c r="L1206" i="1"/>
  <c r="M1206" i="1"/>
  <c r="BJ1206" i="1"/>
  <c r="AC1206" i="1"/>
  <c r="AD1206" i="1"/>
  <c r="AE1206" i="1"/>
  <c r="L1207" i="1"/>
  <c r="M1207" i="1"/>
  <c r="BJ1207" i="1"/>
  <c r="AC1207" i="1"/>
  <c r="AD1207" i="1"/>
  <c r="AE1207" i="1"/>
  <c r="L1208" i="1"/>
  <c r="M1208" i="1"/>
  <c r="BJ1208" i="1"/>
  <c r="AC1208" i="1"/>
  <c r="AD1208" i="1"/>
  <c r="AE1208" i="1"/>
  <c r="L1209" i="1"/>
  <c r="M1209" i="1"/>
  <c r="BJ1209" i="1"/>
  <c r="AC1209" i="1"/>
  <c r="AD1209" i="1"/>
  <c r="AE1209" i="1"/>
  <c r="L1210" i="1"/>
  <c r="M1210" i="1"/>
  <c r="BJ1210" i="1"/>
  <c r="AC1210" i="1"/>
  <c r="AD1210" i="1"/>
  <c r="AE1210" i="1"/>
  <c r="L1211" i="1"/>
  <c r="M1211" i="1"/>
  <c r="BJ1211" i="1"/>
  <c r="AC1211" i="1"/>
  <c r="AD1211" i="1"/>
  <c r="AE1211" i="1"/>
  <c r="L1212" i="1"/>
  <c r="M1212" i="1"/>
  <c r="BJ1212" i="1"/>
  <c r="AC1212" i="1"/>
  <c r="AD1212" i="1"/>
  <c r="AE1212" i="1"/>
  <c r="L1213" i="1"/>
  <c r="M1213" i="1"/>
  <c r="BJ1213" i="1"/>
  <c r="AC1213" i="1"/>
  <c r="AD1213" i="1"/>
  <c r="AE1213" i="1"/>
  <c r="L1214" i="1"/>
  <c r="M1214" i="1"/>
  <c r="BJ1214" i="1"/>
  <c r="AC1214" i="1"/>
  <c r="AD1214" i="1"/>
  <c r="AE1214" i="1"/>
  <c r="L1215" i="1"/>
  <c r="M1215" i="1"/>
  <c r="BJ1215" i="1"/>
  <c r="AC1215" i="1"/>
  <c r="AD1215" i="1"/>
  <c r="AE1215" i="1"/>
  <c r="L1216" i="1"/>
  <c r="M1216" i="1"/>
  <c r="BJ1216" i="1"/>
  <c r="AC1216" i="1"/>
  <c r="AD1216" i="1"/>
  <c r="AE1216" i="1"/>
  <c r="L1217" i="1"/>
  <c r="M1217" i="1"/>
  <c r="BJ1217" i="1"/>
  <c r="AC1217" i="1"/>
  <c r="AD1217" i="1"/>
  <c r="AE1217" i="1"/>
  <c r="L1218" i="1"/>
  <c r="M1218" i="1"/>
  <c r="BJ1218" i="1"/>
  <c r="AC1218" i="1"/>
  <c r="AD1218" i="1"/>
  <c r="AE1218" i="1"/>
  <c r="L1219" i="1"/>
  <c r="M1219" i="1"/>
  <c r="BJ1219" i="1"/>
  <c r="AC1219" i="1"/>
  <c r="AD1219" i="1"/>
  <c r="AE1219" i="1"/>
  <c r="L1220" i="1"/>
  <c r="M1220" i="1"/>
  <c r="BJ1220" i="1"/>
  <c r="AC1220" i="1"/>
  <c r="AD1220" i="1"/>
  <c r="AE1220" i="1"/>
  <c r="L1221" i="1"/>
  <c r="M1221" i="1"/>
  <c r="BJ1221" i="1"/>
  <c r="AC1221" i="1"/>
  <c r="AD1221" i="1"/>
  <c r="AE1221" i="1"/>
  <c r="L1222" i="1"/>
  <c r="M1222" i="1"/>
  <c r="BJ1222" i="1"/>
  <c r="AC1222" i="1"/>
  <c r="AD1222" i="1"/>
  <c r="AE1222" i="1"/>
  <c r="L1223" i="1"/>
  <c r="M1223" i="1"/>
  <c r="BJ1223" i="1"/>
  <c r="AC1223" i="1"/>
  <c r="AD1223" i="1"/>
  <c r="AE1223" i="1"/>
  <c r="L1224" i="1"/>
  <c r="M1224" i="1"/>
  <c r="BJ1224" i="1"/>
  <c r="AC1224" i="1"/>
  <c r="AD1224" i="1"/>
  <c r="AE1224" i="1"/>
  <c r="L1225" i="1"/>
  <c r="M1225" i="1"/>
  <c r="BJ1225" i="1"/>
  <c r="AC1225" i="1"/>
  <c r="AD1225" i="1"/>
  <c r="AE1225" i="1"/>
  <c r="L1226" i="1"/>
  <c r="M1226" i="1"/>
  <c r="BJ1226" i="1"/>
  <c r="AC1226" i="1"/>
  <c r="AD1226" i="1"/>
  <c r="AE1226" i="1"/>
  <c r="L1227" i="1"/>
  <c r="M1227" i="1"/>
  <c r="BJ1227" i="1"/>
  <c r="AC1227" i="1"/>
  <c r="AD1227" i="1"/>
  <c r="AE1227" i="1"/>
  <c r="L1228" i="1"/>
  <c r="M1228" i="1"/>
  <c r="BJ1228" i="1"/>
  <c r="AC1228" i="1"/>
  <c r="AD1228" i="1"/>
  <c r="AE1228" i="1"/>
  <c r="L1229" i="1"/>
  <c r="M1229" i="1"/>
  <c r="BJ1229" i="1"/>
  <c r="AC1229" i="1"/>
  <c r="AD1229" i="1"/>
  <c r="AE1229" i="1"/>
  <c r="L1230" i="1"/>
  <c r="M1230" i="1"/>
  <c r="BJ1230" i="1"/>
  <c r="AC1230" i="1"/>
  <c r="AD1230" i="1"/>
  <c r="AE1230" i="1"/>
  <c r="L1231" i="1"/>
  <c r="M1231" i="1"/>
  <c r="BJ1231" i="1"/>
  <c r="AC1231" i="1"/>
  <c r="AD1231" i="1"/>
  <c r="AE1231" i="1"/>
  <c r="L1232" i="1"/>
  <c r="M1232" i="1"/>
  <c r="BJ1232" i="1"/>
  <c r="AC1232" i="1"/>
  <c r="AD1232" i="1"/>
  <c r="AE1232" i="1"/>
  <c r="L1233" i="1"/>
  <c r="M1233" i="1"/>
  <c r="BJ1233" i="1"/>
  <c r="AC1233" i="1"/>
  <c r="AD1233" i="1"/>
  <c r="AE1233" i="1"/>
  <c r="L1234" i="1"/>
  <c r="M1234" i="1"/>
  <c r="BJ1234" i="1"/>
  <c r="AC1234" i="1"/>
  <c r="AD1234" i="1"/>
  <c r="AE1234" i="1"/>
  <c r="L1235" i="1"/>
  <c r="M1235" i="1"/>
  <c r="BJ1235" i="1"/>
  <c r="AC1235" i="1"/>
  <c r="AD1235" i="1"/>
  <c r="AE1235" i="1"/>
  <c r="L1236" i="1"/>
  <c r="M1236" i="1"/>
  <c r="BJ1236" i="1"/>
  <c r="AC1236" i="1"/>
  <c r="AD1236" i="1"/>
  <c r="AE1236" i="1"/>
  <c r="L1237" i="1"/>
  <c r="M1237" i="1"/>
  <c r="BJ1237" i="1"/>
  <c r="AC1237" i="1"/>
  <c r="AD1237" i="1"/>
  <c r="AE1237" i="1"/>
  <c r="L1238" i="1"/>
  <c r="M1238" i="1"/>
  <c r="BJ1238" i="1"/>
  <c r="AC1238" i="1"/>
  <c r="AD1238" i="1"/>
  <c r="AE1238" i="1"/>
  <c r="L1239" i="1"/>
  <c r="M1239" i="1"/>
  <c r="BJ1239" i="1"/>
  <c r="AC1239" i="1"/>
  <c r="AD1239" i="1"/>
  <c r="AE1239" i="1"/>
  <c r="L1240" i="1"/>
  <c r="M1240" i="1"/>
  <c r="BJ1240" i="1"/>
  <c r="AC1240" i="1"/>
  <c r="AD1240" i="1"/>
  <c r="AE1240" i="1"/>
  <c r="L1241" i="1"/>
  <c r="M1241" i="1"/>
  <c r="BJ1241" i="1"/>
  <c r="AC1241" i="1"/>
  <c r="AD1241" i="1"/>
  <c r="AE1241" i="1"/>
  <c r="L1242" i="1"/>
  <c r="M1242" i="1"/>
  <c r="BJ1242" i="1"/>
  <c r="AC1242" i="1"/>
  <c r="AD1242" i="1"/>
  <c r="AE1242" i="1"/>
  <c r="L1243" i="1"/>
  <c r="M1243" i="1"/>
  <c r="BJ1243" i="1"/>
  <c r="AC1243" i="1"/>
  <c r="AD1243" i="1"/>
  <c r="AE1243" i="1"/>
  <c r="L1244" i="1"/>
  <c r="M1244" i="1"/>
  <c r="BJ1244" i="1"/>
  <c r="AC1244" i="1"/>
  <c r="AD1244" i="1"/>
  <c r="AE1244" i="1"/>
  <c r="L1245" i="1"/>
  <c r="M1245" i="1"/>
  <c r="BJ1245" i="1"/>
  <c r="AC1245" i="1"/>
  <c r="AD1245" i="1"/>
  <c r="AE1245" i="1"/>
  <c r="L1246" i="1"/>
  <c r="M1246" i="1"/>
  <c r="BJ1246" i="1"/>
  <c r="AC1246" i="1"/>
  <c r="AD1246" i="1"/>
  <c r="AE1246" i="1"/>
  <c r="L1247" i="1"/>
  <c r="M1247" i="1"/>
  <c r="BJ1247" i="1"/>
  <c r="AC1247" i="1"/>
  <c r="AD1247" i="1"/>
  <c r="AE1247" i="1"/>
  <c r="L1248" i="1"/>
  <c r="M1248" i="1"/>
  <c r="BJ1248" i="1"/>
  <c r="AC1248" i="1"/>
  <c r="AD1248" i="1"/>
  <c r="AE1248" i="1"/>
  <c r="L1249" i="1"/>
  <c r="M1249" i="1"/>
  <c r="BJ1249" i="1"/>
  <c r="AC1249" i="1"/>
  <c r="AD1249" i="1"/>
  <c r="AE1249" i="1"/>
  <c r="L1250" i="1"/>
  <c r="M1250" i="1"/>
  <c r="BJ1250" i="1"/>
  <c r="AC1250" i="1"/>
  <c r="AD1250" i="1"/>
  <c r="AE1250" i="1"/>
  <c r="L1251" i="1"/>
  <c r="M1251" i="1"/>
  <c r="BJ1251" i="1"/>
  <c r="AC1251" i="1"/>
  <c r="AD1251" i="1"/>
  <c r="AE1251" i="1"/>
  <c r="L1252" i="1"/>
  <c r="M1252" i="1"/>
  <c r="BJ1252" i="1"/>
  <c r="AC1252" i="1"/>
  <c r="AD1252" i="1"/>
  <c r="AE1252" i="1"/>
  <c r="L1253" i="1"/>
  <c r="M1253" i="1"/>
  <c r="BJ1253" i="1"/>
  <c r="AC1253" i="1"/>
  <c r="AD1253" i="1"/>
  <c r="AE1253" i="1"/>
  <c r="L1254" i="1"/>
  <c r="M1254" i="1"/>
  <c r="BJ1254" i="1"/>
  <c r="AC1254" i="1"/>
  <c r="AD1254" i="1"/>
  <c r="AE1254" i="1"/>
  <c r="L1255" i="1"/>
  <c r="M1255" i="1"/>
  <c r="BJ1255" i="1"/>
  <c r="AC1255" i="1"/>
  <c r="AD1255" i="1"/>
  <c r="AE1255" i="1"/>
  <c r="L1256" i="1"/>
  <c r="M1256" i="1"/>
  <c r="BJ1256" i="1"/>
  <c r="AC1256" i="1"/>
  <c r="AD1256" i="1"/>
  <c r="AE1256" i="1"/>
  <c r="L1257" i="1"/>
  <c r="M1257" i="1"/>
  <c r="BJ1257" i="1"/>
  <c r="AC1257" i="1"/>
  <c r="AD1257" i="1"/>
  <c r="AE1257" i="1"/>
  <c r="L1258" i="1"/>
  <c r="M1258" i="1"/>
  <c r="BJ1258" i="1"/>
  <c r="AC1258" i="1"/>
  <c r="AD1258" i="1"/>
  <c r="AE1258" i="1"/>
  <c r="L1259" i="1"/>
  <c r="M1259" i="1"/>
  <c r="BJ1259" i="1"/>
  <c r="AC1259" i="1"/>
  <c r="AD1259" i="1"/>
  <c r="AE1259" i="1"/>
  <c r="L1260" i="1"/>
  <c r="M1260" i="1"/>
  <c r="BJ1260" i="1"/>
  <c r="AC1260" i="1"/>
  <c r="AD1260" i="1"/>
  <c r="AE1260" i="1"/>
  <c r="L1261" i="1"/>
  <c r="M1261" i="1"/>
  <c r="BJ1261" i="1"/>
  <c r="AC1261" i="1"/>
  <c r="AD1261" i="1"/>
  <c r="AE1261" i="1"/>
  <c r="L1262" i="1"/>
  <c r="M1262" i="1"/>
  <c r="BJ1262" i="1"/>
  <c r="AC1262" i="1"/>
  <c r="AD1262" i="1"/>
  <c r="AE1262" i="1"/>
  <c r="L1263" i="1"/>
  <c r="M1263" i="1"/>
  <c r="BJ1263" i="1"/>
  <c r="AC1263" i="1"/>
  <c r="AD1263" i="1"/>
  <c r="AE1263" i="1"/>
  <c r="L1264" i="1"/>
  <c r="M1264" i="1"/>
  <c r="BJ1264" i="1"/>
  <c r="AC1264" i="1"/>
  <c r="AD1264" i="1"/>
  <c r="AE1264" i="1"/>
  <c r="L1265" i="1"/>
  <c r="M1265" i="1"/>
  <c r="BJ1265" i="1"/>
  <c r="AC1265" i="1"/>
  <c r="AD1265" i="1"/>
  <c r="AE1265" i="1"/>
  <c r="L1266" i="1"/>
  <c r="M1266" i="1"/>
  <c r="BJ1266" i="1"/>
  <c r="AC1266" i="1"/>
  <c r="AD1266" i="1"/>
  <c r="AE1266" i="1"/>
  <c r="L1267" i="1"/>
  <c r="M1267" i="1"/>
  <c r="BJ1267" i="1"/>
  <c r="AC1267" i="1"/>
  <c r="AD1267" i="1"/>
  <c r="AE1267" i="1"/>
  <c r="L1268" i="1"/>
  <c r="M1268" i="1"/>
  <c r="BJ1268" i="1"/>
  <c r="AC1268" i="1"/>
  <c r="AD1268" i="1"/>
  <c r="AE1268" i="1"/>
  <c r="L1269" i="1"/>
  <c r="M1269" i="1"/>
  <c r="BJ1269" i="1"/>
  <c r="AC1269" i="1"/>
  <c r="AD1269" i="1"/>
  <c r="AE1269" i="1"/>
  <c r="L1270" i="1"/>
  <c r="M1270" i="1"/>
  <c r="BJ1270" i="1"/>
  <c r="AC1270" i="1"/>
  <c r="AD1270" i="1"/>
  <c r="AE1270" i="1"/>
  <c r="L1271" i="1"/>
  <c r="M1271" i="1"/>
  <c r="BJ1271" i="1"/>
  <c r="AC1271" i="1"/>
  <c r="AD1271" i="1"/>
  <c r="AE1271" i="1"/>
  <c r="L1272" i="1"/>
  <c r="M1272" i="1"/>
  <c r="BJ1272" i="1"/>
  <c r="AC1272" i="1"/>
  <c r="AD1272" i="1"/>
  <c r="AE1272" i="1"/>
  <c r="L1273" i="1"/>
  <c r="M1273" i="1"/>
  <c r="BJ1273" i="1"/>
  <c r="AC1273" i="1"/>
  <c r="AD1273" i="1"/>
  <c r="AE1273" i="1"/>
  <c r="L1274" i="1"/>
  <c r="M1274" i="1"/>
  <c r="BJ1274" i="1"/>
  <c r="AC1274" i="1"/>
  <c r="AD1274" i="1"/>
  <c r="AE1274" i="1"/>
  <c r="L1275" i="1"/>
  <c r="M1275" i="1"/>
  <c r="BJ1275" i="1"/>
  <c r="AC1275" i="1"/>
  <c r="AD1275" i="1"/>
  <c r="AE1275" i="1"/>
  <c r="L1276" i="1"/>
  <c r="M1276" i="1"/>
  <c r="BJ1276" i="1"/>
  <c r="AC1276" i="1"/>
  <c r="AD1276" i="1"/>
  <c r="AE1276" i="1"/>
  <c r="L1277" i="1"/>
  <c r="M1277" i="1"/>
  <c r="BJ1277" i="1"/>
  <c r="AC1277" i="1"/>
  <c r="AD1277" i="1"/>
  <c r="AE1277" i="1"/>
  <c r="L1278" i="1"/>
  <c r="M1278" i="1"/>
  <c r="BJ1278" i="1"/>
  <c r="AC1278" i="1"/>
  <c r="AD1278" i="1"/>
  <c r="AE1278" i="1"/>
  <c r="L1279" i="1"/>
  <c r="M1279" i="1"/>
  <c r="BJ1279" i="1"/>
  <c r="AC1279" i="1"/>
  <c r="AD1279" i="1"/>
  <c r="AE1279" i="1"/>
  <c r="L1280" i="1"/>
  <c r="M1280" i="1"/>
  <c r="BJ1280" i="1"/>
  <c r="AC1280" i="1"/>
  <c r="AD1280" i="1"/>
  <c r="AE1280" i="1"/>
  <c r="L1281" i="1"/>
  <c r="M1281" i="1"/>
  <c r="BJ1281" i="1"/>
  <c r="AC1281" i="1"/>
  <c r="AD1281" i="1"/>
  <c r="AE1281" i="1"/>
  <c r="L1282" i="1"/>
  <c r="M1282" i="1"/>
  <c r="BJ1282" i="1"/>
  <c r="AC1282" i="1"/>
  <c r="AD1282" i="1"/>
  <c r="AE1282" i="1"/>
  <c r="L1283" i="1"/>
  <c r="M1283" i="1"/>
  <c r="BJ1283" i="1"/>
  <c r="AC1283" i="1"/>
  <c r="AD1283" i="1"/>
  <c r="AE1283" i="1"/>
  <c r="L1284" i="1"/>
  <c r="M1284" i="1"/>
  <c r="BJ1284" i="1"/>
  <c r="AC1284" i="1"/>
  <c r="AD1284" i="1"/>
  <c r="AE1284" i="1"/>
  <c r="L1285" i="1"/>
  <c r="M1285" i="1"/>
  <c r="BJ1285" i="1"/>
  <c r="AC1285" i="1"/>
  <c r="AD1285" i="1"/>
  <c r="AE1285" i="1"/>
  <c r="L1286" i="1"/>
  <c r="M1286" i="1"/>
  <c r="BJ1286" i="1"/>
  <c r="AC1286" i="1"/>
  <c r="AD1286" i="1"/>
  <c r="AE1286" i="1"/>
  <c r="L1287" i="1"/>
  <c r="M1287" i="1"/>
  <c r="BJ1287" i="1"/>
  <c r="AC1287" i="1"/>
  <c r="AD1287" i="1"/>
  <c r="AE1287" i="1"/>
  <c r="L1288" i="1"/>
  <c r="M1288" i="1"/>
  <c r="BJ1288" i="1"/>
  <c r="AC1288" i="1"/>
  <c r="AD1288" i="1"/>
  <c r="AE1288" i="1"/>
  <c r="L1289" i="1"/>
  <c r="M1289" i="1"/>
  <c r="BJ1289" i="1"/>
  <c r="AC1289" i="1"/>
  <c r="AD1289" i="1"/>
  <c r="AE1289" i="1"/>
  <c r="L1290" i="1"/>
  <c r="M1290" i="1"/>
  <c r="BJ1290" i="1"/>
  <c r="AC1290" i="1"/>
  <c r="AD1290" i="1"/>
  <c r="AE1290" i="1"/>
  <c r="L1291" i="1"/>
  <c r="M1291" i="1"/>
  <c r="BJ1291" i="1"/>
  <c r="AC1291" i="1"/>
  <c r="AD1291" i="1"/>
  <c r="AE1291" i="1"/>
  <c r="L1292" i="1"/>
  <c r="M1292" i="1"/>
  <c r="BJ1292" i="1"/>
  <c r="AC1292" i="1"/>
  <c r="AD1292" i="1"/>
  <c r="AE1292" i="1"/>
  <c r="L1293" i="1"/>
  <c r="M1293" i="1"/>
  <c r="BJ1293" i="1"/>
  <c r="AC1293" i="1"/>
  <c r="AD1293" i="1"/>
  <c r="AE1293" i="1"/>
  <c r="L1294" i="1"/>
  <c r="M1294" i="1"/>
  <c r="BJ1294" i="1"/>
  <c r="AC1294" i="1"/>
  <c r="AD1294" i="1"/>
  <c r="AE1294" i="1"/>
  <c r="L1295" i="1"/>
  <c r="M1295" i="1"/>
  <c r="BJ1295" i="1"/>
  <c r="AC1295" i="1"/>
  <c r="AD1295" i="1"/>
  <c r="AE1295" i="1"/>
  <c r="L1296" i="1"/>
  <c r="M1296" i="1"/>
  <c r="BJ1296" i="1"/>
  <c r="AC1296" i="1"/>
  <c r="AD1296" i="1"/>
  <c r="AE1296" i="1"/>
  <c r="L1297" i="1"/>
  <c r="M1297" i="1"/>
  <c r="BJ1297" i="1"/>
  <c r="AC1297" i="1"/>
  <c r="AD1297" i="1"/>
  <c r="AE1297" i="1"/>
  <c r="L1298" i="1"/>
  <c r="M1298" i="1"/>
  <c r="BJ1298" i="1"/>
  <c r="AC1298" i="1"/>
  <c r="AD1298" i="1"/>
  <c r="AE1298" i="1"/>
  <c r="L1299" i="1"/>
  <c r="M1299" i="1"/>
  <c r="BJ1299" i="1"/>
  <c r="AC1299" i="1"/>
  <c r="AD1299" i="1"/>
  <c r="AE1299" i="1"/>
  <c r="L1300" i="1"/>
  <c r="M1300" i="1"/>
  <c r="BJ1300" i="1"/>
  <c r="AC1300" i="1"/>
  <c r="AD1300" i="1"/>
  <c r="AE1300" i="1"/>
  <c r="L1301" i="1"/>
  <c r="M1301" i="1"/>
  <c r="BJ1301" i="1"/>
  <c r="AC1301" i="1"/>
  <c r="AD1301" i="1"/>
  <c r="AE1301" i="1"/>
  <c r="L1302" i="1"/>
  <c r="M1302" i="1"/>
  <c r="BJ1302" i="1"/>
  <c r="AC1302" i="1"/>
  <c r="AD1302" i="1"/>
  <c r="AE1302" i="1"/>
  <c r="L1303" i="1"/>
  <c r="M1303" i="1"/>
  <c r="BJ1303" i="1"/>
  <c r="AC1303" i="1"/>
  <c r="AD1303" i="1"/>
  <c r="AE1303" i="1"/>
  <c r="L1304" i="1"/>
  <c r="M1304" i="1"/>
  <c r="BJ1304" i="1"/>
  <c r="AC1304" i="1"/>
  <c r="AD1304" i="1"/>
  <c r="AE1304" i="1"/>
  <c r="L1305" i="1"/>
  <c r="M1305" i="1"/>
  <c r="BJ1305" i="1"/>
  <c r="AC1305" i="1"/>
  <c r="AD1305" i="1"/>
  <c r="AE1305" i="1"/>
  <c r="L1306" i="1"/>
  <c r="M1306" i="1"/>
  <c r="BJ1306" i="1"/>
  <c r="AC1306" i="1"/>
  <c r="AD1306" i="1"/>
  <c r="AE1306" i="1"/>
  <c r="L1307" i="1"/>
  <c r="M1307" i="1"/>
  <c r="BJ1307" i="1"/>
  <c r="AC1307" i="1"/>
  <c r="AD1307" i="1"/>
  <c r="AE1307" i="1"/>
  <c r="L1308" i="1"/>
  <c r="M1308" i="1"/>
  <c r="BJ1308" i="1"/>
  <c r="AC1308" i="1"/>
  <c r="AD1308" i="1"/>
  <c r="AE1308" i="1"/>
  <c r="L1309" i="1"/>
  <c r="M1309" i="1"/>
  <c r="BJ1309" i="1"/>
  <c r="AC1309" i="1"/>
  <c r="AD1309" i="1"/>
  <c r="AE1309" i="1"/>
  <c r="L1310" i="1"/>
  <c r="M1310" i="1"/>
  <c r="BJ1310" i="1"/>
  <c r="AC1310" i="1"/>
  <c r="AD1310" i="1"/>
  <c r="AE1310" i="1"/>
  <c r="L1311" i="1"/>
  <c r="M1311" i="1"/>
  <c r="BJ1311" i="1"/>
  <c r="AC1311" i="1"/>
  <c r="AD1311" i="1"/>
  <c r="AE1311" i="1"/>
  <c r="L1312" i="1"/>
  <c r="M1312" i="1"/>
  <c r="BJ1312" i="1"/>
  <c r="AC1312" i="1"/>
  <c r="AD1312" i="1"/>
  <c r="AE1312" i="1"/>
  <c r="L1313" i="1"/>
  <c r="M1313" i="1"/>
  <c r="BJ1313" i="1"/>
  <c r="AC1313" i="1"/>
  <c r="AD1313" i="1"/>
  <c r="AE1313" i="1"/>
  <c r="L1314" i="1"/>
  <c r="M1314" i="1"/>
  <c r="BJ1314" i="1"/>
  <c r="AC1314" i="1"/>
  <c r="AD1314" i="1"/>
  <c r="AE1314" i="1"/>
  <c r="L1315" i="1"/>
  <c r="M1315" i="1"/>
  <c r="BJ1315" i="1"/>
  <c r="AC1315" i="1"/>
  <c r="AD1315" i="1"/>
  <c r="AE1315" i="1"/>
  <c r="L1316" i="1"/>
  <c r="M1316" i="1"/>
  <c r="BJ1316" i="1"/>
  <c r="AC1316" i="1"/>
  <c r="AD1316" i="1"/>
  <c r="AE1316" i="1"/>
  <c r="L1317" i="1"/>
  <c r="M1317" i="1"/>
  <c r="BJ1317" i="1"/>
  <c r="AC1317" i="1"/>
  <c r="AD1317" i="1"/>
  <c r="AE1317" i="1"/>
  <c r="L1318" i="1"/>
  <c r="M1318" i="1"/>
  <c r="BJ1318" i="1"/>
  <c r="AC1318" i="1"/>
  <c r="AD1318" i="1"/>
  <c r="AE1318" i="1"/>
  <c r="L1319" i="1"/>
  <c r="M1319" i="1"/>
  <c r="BJ1319" i="1"/>
  <c r="AC1319" i="1"/>
  <c r="AD1319" i="1"/>
  <c r="AE1319" i="1"/>
  <c r="L1320" i="1"/>
  <c r="M1320" i="1"/>
  <c r="BJ1320" i="1"/>
  <c r="AC1320" i="1"/>
  <c r="AD1320" i="1"/>
  <c r="AE1320" i="1"/>
  <c r="L1321" i="1"/>
  <c r="M1321" i="1"/>
  <c r="BJ1321" i="1"/>
  <c r="AC1321" i="1"/>
  <c r="AD1321" i="1"/>
  <c r="AE1321" i="1"/>
  <c r="L1322" i="1"/>
  <c r="M1322" i="1"/>
  <c r="BJ1322" i="1"/>
  <c r="AC1322" i="1"/>
  <c r="AD1322" i="1"/>
  <c r="AE1322" i="1"/>
  <c r="L1323" i="1"/>
  <c r="M1323" i="1"/>
  <c r="BJ1323" i="1"/>
  <c r="AC1323" i="1"/>
  <c r="AD1323" i="1"/>
  <c r="AE1323" i="1"/>
  <c r="L1324" i="1"/>
  <c r="M1324" i="1"/>
  <c r="BJ1324" i="1"/>
  <c r="AC1324" i="1"/>
  <c r="AD1324" i="1"/>
  <c r="AE1324" i="1"/>
  <c r="L1325" i="1"/>
  <c r="M1325" i="1"/>
  <c r="BJ1325" i="1"/>
  <c r="AC1325" i="1"/>
  <c r="AD1325" i="1"/>
  <c r="AE1325" i="1"/>
  <c r="L1326" i="1"/>
  <c r="M1326" i="1"/>
  <c r="BJ1326" i="1"/>
  <c r="AC1326" i="1"/>
  <c r="AD1326" i="1"/>
  <c r="AE1326" i="1"/>
  <c r="L1327" i="1"/>
  <c r="M1327" i="1"/>
  <c r="BJ1327" i="1"/>
  <c r="AC1327" i="1"/>
  <c r="AD1327" i="1"/>
  <c r="AE1327" i="1"/>
  <c r="L1328" i="1"/>
  <c r="M1328" i="1"/>
  <c r="BJ1328" i="1"/>
  <c r="AC1328" i="1"/>
  <c r="AD1328" i="1"/>
  <c r="AE1328" i="1"/>
  <c r="L1329" i="1"/>
  <c r="M1329" i="1"/>
  <c r="BJ1329" i="1"/>
  <c r="AC1329" i="1"/>
  <c r="AD1329" i="1"/>
  <c r="AE1329" i="1"/>
  <c r="L1330" i="1"/>
  <c r="M1330" i="1"/>
  <c r="BJ1330" i="1"/>
  <c r="AC1330" i="1"/>
  <c r="AD1330" i="1"/>
  <c r="AE1330" i="1"/>
  <c r="L1331" i="1"/>
  <c r="M1331" i="1"/>
  <c r="BJ1331" i="1"/>
  <c r="AC1331" i="1"/>
  <c r="AD1331" i="1"/>
  <c r="AE1331" i="1"/>
  <c r="L1332" i="1"/>
  <c r="M1332" i="1"/>
  <c r="BJ1332" i="1"/>
  <c r="AC1332" i="1"/>
  <c r="AD1332" i="1"/>
  <c r="AE1332" i="1"/>
  <c r="L1333" i="1"/>
  <c r="M1333" i="1"/>
  <c r="BJ1333" i="1"/>
  <c r="AC1333" i="1"/>
  <c r="AD1333" i="1"/>
  <c r="AE1333" i="1"/>
  <c r="L1334" i="1"/>
  <c r="M1334" i="1"/>
  <c r="BJ1334" i="1"/>
  <c r="AC1334" i="1"/>
  <c r="AD1334" i="1"/>
  <c r="AE1334" i="1"/>
  <c r="L1335" i="1"/>
  <c r="M1335" i="1"/>
  <c r="BJ1335" i="1"/>
  <c r="AC1335" i="1"/>
  <c r="AD1335" i="1"/>
  <c r="AE1335" i="1"/>
  <c r="L1336" i="1"/>
  <c r="M1336" i="1"/>
  <c r="BJ1336" i="1"/>
  <c r="AC1336" i="1"/>
  <c r="AD1336" i="1"/>
  <c r="AE1336" i="1"/>
  <c r="L1337" i="1"/>
  <c r="M1337" i="1"/>
  <c r="BJ1337" i="1"/>
  <c r="AC1337" i="1"/>
  <c r="AD1337" i="1"/>
  <c r="AE1337" i="1"/>
  <c r="L1338" i="1"/>
  <c r="M1338" i="1"/>
  <c r="BJ1338" i="1"/>
  <c r="AC1338" i="1"/>
  <c r="AD1338" i="1"/>
  <c r="AE1338" i="1"/>
  <c r="L1339" i="1"/>
  <c r="M1339" i="1"/>
  <c r="BJ1339" i="1"/>
  <c r="AC1339" i="1"/>
  <c r="AD1339" i="1"/>
  <c r="AE1339" i="1"/>
  <c r="L1340" i="1"/>
  <c r="M1340" i="1"/>
  <c r="BJ1340" i="1"/>
  <c r="AC1340" i="1"/>
  <c r="AD1340" i="1"/>
  <c r="AE1340" i="1"/>
  <c r="L1341" i="1"/>
  <c r="M1341" i="1"/>
  <c r="BJ1341" i="1"/>
  <c r="AC1341" i="1"/>
  <c r="AD1341" i="1"/>
  <c r="AE1341" i="1"/>
  <c r="L1342" i="1"/>
  <c r="M1342" i="1"/>
  <c r="BJ1342" i="1"/>
  <c r="AC1342" i="1"/>
  <c r="AD1342" i="1"/>
  <c r="AE1342" i="1"/>
  <c r="L1343" i="1"/>
  <c r="M1343" i="1"/>
  <c r="BJ1343" i="1"/>
  <c r="AC1343" i="1"/>
  <c r="AD1343" i="1"/>
  <c r="AE1343" i="1"/>
  <c r="L1344" i="1"/>
  <c r="M1344" i="1"/>
  <c r="BJ1344" i="1"/>
  <c r="AC1344" i="1"/>
  <c r="AD1344" i="1"/>
  <c r="AE1344" i="1"/>
  <c r="L1345" i="1"/>
  <c r="M1345" i="1"/>
  <c r="BJ1345" i="1"/>
  <c r="AC1345" i="1"/>
  <c r="AD1345" i="1"/>
  <c r="AE1345" i="1"/>
  <c r="L1346" i="1"/>
  <c r="M1346" i="1"/>
  <c r="BJ1346" i="1"/>
  <c r="AC1346" i="1"/>
  <c r="AD1346" i="1"/>
  <c r="AE1346" i="1"/>
  <c r="L1347" i="1"/>
  <c r="M1347" i="1"/>
  <c r="BJ1347" i="1"/>
  <c r="AC1347" i="1"/>
  <c r="AD1347" i="1"/>
  <c r="AE1347" i="1"/>
  <c r="L1348" i="1"/>
  <c r="M1348" i="1"/>
  <c r="BJ1348" i="1"/>
  <c r="AC1348" i="1"/>
  <c r="AD1348" i="1"/>
  <c r="AE1348" i="1"/>
  <c r="L1349" i="1"/>
  <c r="M1349" i="1"/>
  <c r="BJ1349" i="1"/>
  <c r="AC1349" i="1"/>
  <c r="AD1349" i="1"/>
  <c r="AE1349" i="1"/>
  <c r="L1350" i="1"/>
  <c r="M1350" i="1"/>
  <c r="BJ1350" i="1"/>
  <c r="AC1350" i="1"/>
  <c r="AD1350" i="1"/>
  <c r="AE1350" i="1"/>
  <c r="L1351" i="1"/>
  <c r="M1351" i="1"/>
  <c r="BJ1351" i="1"/>
  <c r="AC1351" i="1"/>
  <c r="AD1351" i="1"/>
  <c r="AE1351" i="1"/>
  <c r="L1352" i="1"/>
  <c r="M1352" i="1"/>
  <c r="BJ1352" i="1"/>
  <c r="AC1352" i="1"/>
  <c r="AD1352" i="1"/>
  <c r="AE1352" i="1"/>
  <c r="L1353" i="1"/>
  <c r="M1353" i="1"/>
  <c r="BJ1353" i="1"/>
  <c r="AC1353" i="1"/>
  <c r="AD1353" i="1"/>
  <c r="AE1353" i="1"/>
  <c r="L1354" i="1"/>
  <c r="M1354" i="1"/>
  <c r="BJ1354" i="1"/>
  <c r="AC1354" i="1"/>
  <c r="AD1354" i="1"/>
  <c r="AE1354" i="1"/>
  <c r="L1355" i="1"/>
  <c r="M1355" i="1"/>
  <c r="BJ1355" i="1"/>
  <c r="AC1355" i="1"/>
  <c r="AD1355" i="1"/>
  <c r="AE1355" i="1"/>
  <c r="L1356" i="1"/>
  <c r="M1356" i="1"/>
  <c r="BJ1356" i="1"/>
  <c r="AC1356" i="1"/>
  <c r="AD1356" i="1"/>
  <c r="AE1356" i="1"/>
  <c r="L1357" i="1"/>
  <c r="M1357" i="1"/>
  <c r="BJ1357" i="1"/>
  <c r="AC1357" i="1"/>
  <c r="AD1357" i="1"/>
  <c r="AE1357" i="1"/>
  <c r="L1358" i="1"/>
  <c r="M1358" i="1"/>
  <c r="BJ1358" i="1"/>
  <c r="AC1358" i="1"/>
  <c r="AD1358" i="1"/>
  <c r="AE1358" i="1"/>
  <c r="L1359" i="1"/>
  <c r="M1359" i="1"/>
  <c r="BJ1359" i="1"/>
  <c r="AC1359" i="1"/>
  <c r="AD1359" i="1"/>
  <c r="AE1359" i="1"/>
  <c r="L1360" i="1"/>
  <c r="M1360" i="1"/>
  <c r="BJ1360" i="1"/>
  <c r="AC1360" i="1"/>
  <c r="AD1360" i="1"/>
  <c r="AE1360" i="1"/>
  <c r="L1361" i="1"/>
  <c r="M1361" i="1"/>
  <c r="BJ1361" i="1"/>
  <c r="AC1361" i="1"/>
  <c r="AD1361" i="1"/>
  <c r="AE1361" i="1"/>
  <c r="L1362" i="1"/>
  <c r="M1362" i="1"/>
  <c r="BJ1362" i="1"/>
  <c r="AC1362" i="1"/>
  <c r="AD1362" i="1"/>
  <c r="AE1362" i="1"/>
  <c r="L1363" i="1"/>
  <c r="M1363" i="1"/>
  <c r="BJ1363" i="1"/>
  <c r="AC1363" i="1"/>
  <c r="AD1363" i="1"/>
  <c r="AE1363" i="1"/>
  <c r="L1364" i="1"/>
  <c r="M1364" i="1"/>
  <c r="BJ1364" i="1"/>
  <c r="AC1364" i="1"/>
  <c r="AD1364" i="1"/>
  <c r="AE1364" i="1"/>
  <c r="L1365" i="1"/>
  <c r="M1365" i="1"/>
  <c r="BJ1365" i="1"/>
  <c r="AC1365" i="1"/>
  <c r="AD1365" i="1"/>
  <c r="AE1365" i="1"/>
  <c r="L1366" i="1"/>
  <c r="M1366" i="1"/>
  <c r="BJ1366" i="1"/>
  <c r="AC1366" i="1"/>
  <c r="AD1366" i="1"/>
  <c r="AE1366" i="1"/>
  <c r="L1367" i="1"/>
  <c r="M1367" i="1"/>
  <c r="BJ1367" i="1"/>
  <c r="AC1367" i="1"/>
  <c r="AD1367" i="1"/>
  <c r="AE1367" i="1"/>
  <c r="L1368" i="1"/>
  <c r="M1368" i="1"/>
  <c r="BJ1368" i="1"/>
  <c r="AC1368" i="1"/>
  <c r="AD1368" i="1"/>
  <c r="AE1368" i="1"/>
  <c r="L1369" i="1"/>
  <c r="M1369" i="1"/>
  <c r="BJ1369" i="1"/>
  <c r="AC1369" i="1"/>
  <c r="AD1369" i="1"/>
  <c r="AE1369" i="1"/>
  <c r="L1370" i="1"/>
  <c r="M1370" i="1"/>
  <c r="BJ1370" i="1"/>
  <c r="AC1370" i="1"/>
  <c r="AD1370" i="1"/>
  <c r="AE1370" i="1"/>
  <c r="L1371" i="1"/>
  <c r="M1371" i="1"/>
  <c r="BJ1371" i="1"/>
  <c r="AC1371" i="1"/>
  <c r="AD1371" i="1"/>
  <c r="AE1371" i="1"/>
  <c r="L1372" i="1"/>
  <c r="M1372" i="1"/>
  <c r="BJ1372" i="1"/>
  <c r="AC1372" i="1"/>
  <c r="AD1372" i="1"/>
  <c r="AE1372" i="1"/>
  <c r="L1373" i="1"/>
  <c r="M1373" i="1"/>
  <c r="BJ1373" i="1"/>
  <c r="AC1373" i="1"/>
  <c r="AD1373" i="1"/>
  <c r="AE1373" i="1"/>
  <c r="L1374" i="1"/>
  <c r="M1374" i="1"/>
  <c r="BJ1374" i="1"/>
  <c r="AC1374" i="1"/>
  <c r="AD1374" i="1"/>
  <c r="AE1374" i="1"/>
  <c r="L1375" i="1"/>
  <c r="M1375" i="1"/>
  <c r="BJ1375" i="1"/>
  <c r="AC1375" i="1"/>
  <c r="AD1375" i="1"/>
  <c r="AE1375" i="1"/>
  <c r="L1376" i="1"/>
  <c r="M1376" i="1"/>
  <c r="BJ1376" i="1"/>
  <c r="AC1376" i="1"/>
  <c r="AD1376" i="1"/>
  <c r="AE1376" i="1"/>
  <c r="L1377" i="1"/>
  <c r="M1377" i="1"/>
  <c r="BJ1377" i="1"/>
  <c r="AC1377" i="1"/>
  <c r="AD1377" i="1"/>
  <c r="AE1377" i="1"/>
  <c r="L1378" i="1"/>
  <c r="M1378" i="1"/>
  <c r="BJ1378" i="1"/>
  <c r="AC1378" i="1"/>
  <c r="AD1378" i="1"/>
  <c r="AE1378" i="1"/>
  <c r="L1379" i="1"/>
  <c r="M1379" i="1"/>
  <c r="BJ1379" i="1"/>
  <c r="AC1379" i="1"/>
  <c r="AD1379" i="1"/>
  <c r="AE1379" i="1"/>
  <c r="L1380" i="1"/>
  <c r="M1380" i="1"/>
  <c r="BJ1380" i="1"/>
  <c r="AC1380" i="1"/>
  <c r="AD1380" i="1"/>
  <c r="AE1380" i="1"/>
  <c r="L1381" i="1"/>
  <c r="M1381" i="1"/>
  <c r="BJ1381" i="1"/>
  <c r="AC1381" i="1"/>
  <c r="AD1381" i="1"/>
  <c r="AE1381" i="1"/>
  <c r="L1382" i="1"/>
  <c r="M1382" i="1"/>
  <c r="BJ1382" i="1"/>
  <c r="AC1382" i="1"/>
  <c r="AD1382" i="1"/>
  <c r="AE1382" i="1"/>
  <c r="L1383" i="1"/>
  <c r="M1383" i="1"/>
  <c r="BJ1383" i="1"/>
  <c r="AC1383" i="1"/>
  <c r="AD1383" i="1"/>
  <c r="AE1383" i="1"/>
  <c r="L1384" i="1"/>
  <c r="M1384" i="1"/>
  <c r="BJ1384" i="1"/>
  <c r="AC1384" i="1"/>
  <c r="AD1384" i="1"/>
  <c r="AE1384" i="1"/>
  <c r="L1385" i="1"/>
  <c r="M1385" i="1"/>
  <c r="BJ1385" i="1"/>
  <c r="AC1385" i="1"/>
  <c r="AD1385" i="1"/>
  <c r="AE1385" i="1"/>
  <c r="L1386" i="1"/>
  <c r="M1386" i="1"/>
  <c r="BJ1386" i="1"/>
  <c r="AC1386" i="1"/>
  <c r="AD1386" i="1"/>
  <c r="AE1386" i="1"/>
  <c r="L1387" i="1"/>
  <c r="M1387" i="1"/>
  <c r="BJ1387" i="1"/>
  <c r="AC1387" i="1"/>
  <c r="AD1387" i="1"/>
  <c r="AE1387" i="1"/>
  <c r="L1388" i="1"/>
  <c r="M1388" i="1"/>
  <c r="BJ1388" i="1"/>
  <c r="AC1388" i="1"/>
  <c r="AD1388" i="1"/>
  <c r="AE1388" i="1"/>
  <c r="L1389" i="1"/>
  <c r="M1389" i="1"/>
  <c r="BJ1389" i="1"/>
  <c r="AC1389" i="1"/>
  <c r="AD1389" i="1"/>
  <c r="AE1389" i="1"/>
  <c r="L1390" i="1"/>
  <c r="M1390" i="1"/>
  <c r="BJ1390" i="1"/>
  <c r="AC1390" i="1"/>
  <c r="AD1390" i="1"/>
  <c r="AE1390" i="1"/>
  <c r="L1391" i="1"/>
  <c r="M1391" i="1"/>
  <c r="BJ1391" i="1"/>
  <c r="AC1391" i="1"/>
  <c r="AD1391" i="1"/>
  <c r="AE1391" i="1"/>
  <c r="L1392" i="1"/>
  <c r="M1392" i="1"/>
  <c r="BJ1392" i="1"/>
  <c r="AC1392" i="1"/>
  <c r="AD1392" i="1"/>
  <c r="AE1392" i="1"/>
  <c r="L1393" i="1"/>
  <c r="M1393" i="1"/>
  <c r="BJ1393" i="1"/>
  <c r="AC1393" i="1"/>
  <c r="AD1393" i="1"/>
  <c r="AE1393" i="1"/>
  <c r="L1394" i="1"/>
  <c r="M1394" i="1"/>
  <c r="BJ1394" i="1"/>
  <c r="AC1394" i="1"/>
  <c r="AD1394" i="1"/>
  <c r="AE1394" i="1"/>
  <c r="L1395" i="1"/>
  <c r="M1395" i="1"/>
  <c r="BJ1395" i="1"/>
  <c r="AC1395" i="1"/>
  <c r="AD1395" i="1"/>
  <c r="AE1395" i="1"/>
  <c r="L1396" i="1"/>
  <c r="M1396" i="1"/>
  <c r="BJ1396" i="1"/>
  <c r="AC1396" i="1"/>
  <c r="AD1396" i="1"/>
  <c r="AE1396" i="1"/>
  <c r="L1397" i="1"/>
  <c r="M1397" i="1"/>
  <c r="BJ1397" i="1"/>
  <c r="AC1397" i="1"/>
  <c r="AD1397" i="1"/>
  <c r="AE1397" i="1"/>
  <c r="L1398" i="1"/>
  <c r="M1398" i="1"/>
  <c r="BJ1398" i="1"/>
  <c r="AC1398" i="1"/>
  <c r="AD1398" i="1"/>
  <c r="AE1398" i="1"/>
  <c r="L1399" i="1"/>
  <c r="M1399" i="1"/>
  <c r="BJ1399" i="1"/>
  <c r="AC1399" i="1"/>
  <c r="AD1399" i="1"/>
  <c r="AE1399" i="1"/>
  <c r="L1400" i="1"/>
  <c r="M1400" i="1"/>
  <c r="BJ1400" i="1"/>
  <c r="AC1400" i="1"/>
  <c r="AD1400" i="1"/>
  <c r="AE1400" i="1"/>
  <c r="L1401" i="1"/>
  <c r="M1401" i="1"/>
  <c r="BJ1401" i="1"/>
  <c r="AC1401" i="1"/>
  <c r="AD1401" i="1"/>
  <c r="AE1401" i="1"/>
  <c r="L1402" i="1"/>
  <c r="M1402" i="1"/>
  <c r="BJ1402" i="1"/>
  <c r="AC1402" i="1"/>
  <c r="AD1402" i="1"/>
  <c r="AE1402" i="1"/>
  <c r="L1403" i="1"/>
  <c r="M1403" i="1"/>
  <c r="BJ1403" i="1"/>
  <c r="AC1403" i="1"/>
  <c r="AD1403" i="1"/>
  <c r="AE1403" i="1"/>
  <c r="L1404" i="1"/>
  <c r="M1404" i="1"/>
  <c r="BJ1404" i="1"/>
  <c r="AC1404" i="1"/>
  <c r="AD1404" i="1"/>
  <c r="AE1404" i="1"/>
  <c r="L1405" i="1"/>
  <c r="M1405" i="1"/>
  <c r="BJ1405" i="1"/>
  <c r="AC1405" i="1"/>
  <c r="AD1405" i="1"/>
  <c r="AE1405" i="1"/>
  <c r="L1406" i="1"/>
  <c r="M1406" i="1"/>
  <c r="BJ1406" i="1"/>
  <c r="AC1406" i="1"/>
  <c r="AD1406" i="1"/>
  <c r="AE1406" i="1"/>
  <c r="L1407" i="1"/>
  <c r="M1407" i="1"/>
  <c r="BJ1407" i="1"/>
  <c r="AC1407" i="1"/>
  <c r="AD1407" i="1"/>
  <c r="AE1407" i="1"/>
  <c r="L1408" i="1"/>
  <c r="M1408" i="1"/>
  <c r="BJ1408" i="1"/>
  <c r="AC1408" i="1"/>
  <c r="AD1408" i="1"/>
  <c r="AE1408" i="1"/>
  <c r="L1409" i="1"/>
  <c r="M1409" i="1"/>
  <c r="BJ1409" i="1"/>
  <c r="AC1409" i="1"/>
  <c r="AD1409" i="1"/>
  <c r="AE1409" i="1"/>
  <c r="L1410" i="1"/>
  <c r="M1410" i="1"/>
  <c r="BJ1410" i="1"/>
  <c r="AC1410" i="1"/>
  <c r="AD1410" i="1"/>
  <c r="AE1410" i="1"/>
  <c r="L1411" i="1"/>
  <c r="M1411" i="1"/>
  <c r="BJ1411" i="1"/>
  <c r="AC1411" i="1"/>
  <c r="AD1411" i="1"/>
  <c r="AE1411" i="1"/>
  <c r="L1412" i="1"/>
  <c r="M1412" i="1"/>
  <c r="BJ1412" i="1"/>
  <c r="AC1412" i="1"/>
  <c r="AD1412" i="1"/>
  <c r="AE1412" i="1"/>
  <c r="L1413" i="1"/>
  <c r="M1413" i="1"/>
  <c r="BJ1413" i="1"/>
  <c r="AC1413" i="1"/>
  <c r="AD1413" i="1"/>
  <c r="AE1413" i="1"/>
  <c r="L1414" i="1"/>
  <c r="M1414" i="1"/>
  <c r="BJ1414" i="1"/>
  <c r="AC1414" i="1"/>
  <c r="AD1414" i="1"/>
  <c r="AE1414" i="1"/>
  <c r="L1415" i="1"/>
  <c r="M1415" i="1"/>
  <c r="BJ1415" i="1"/>
  <c r="AC1415" i="1"/>
  <c r="AD1415" i="1"/>
  <c r="AE1415" i="1"/>
  <c r="L1416" i="1"/>
  <c r="M1416" i="1"/>
  <c r="BJ1416" i="1"/>
  <c r="AC1416" i="1"/>
  <c r="AD1416" i="1"/>
  <c r="AE1416" i="1"/>
  <c r="L1417" i="1"/>
  <c r="M1417" i="1"/>
  <c r="BJ1417" i="1"/>
  <c r="AC1417" i="1"/>
  <c r="AD1417" i="1"/>
  <c r="AE1417" i="1"/>
  <c r="L1418" i="1"/>
  <c r="M1418" i="1"/>
  <c r="BJ1418" i="1"/>
  <c r="AC1418" i="1"/>
  <c r="AD1418" i="1"/>
  <c r="AE1418" i="1"/>
  <c r="L1419" i="1"/>
  <c r="M1419" i="1"/>
  <c r="BJ1419" i="1"/>
  <c r="AC1419" i="1"/>
  <c r="AD1419" i="1"/>
  <c r="AE1419" i="1"/>
  <c r="L1420" i="1"/>
  <c r="M1420" i="1"/>
  <c r="BJ1420" i="1"/>
  <c r="AC1420" i="1"/>
  <c r="AD1420" i="1"/>
  <c r="AE1420" i="1"/>
  <c r="L1421" i="1"/>
  <c r="M1421" i="1"/>
  <c r="BJ1421" i="1"/>
  <c r="AC1421" i="1"/>
  <c r="AD1421" i="1"/>
  <c r="AE1421" i="1"/>
  <c r="L1422" i="1"/>
  <c r="M1422" i="1"/>
  <c r="BJ1422" i="1"/>
  <c r="AC1422" i="1"/>
  <c r="AD1422" i="1"/>
  <c r="AE1422" i="1"/>
  <c r="L1423" i="1"/>
  <c r="M1423" i="1"/>
  <c r="BJ1423" i="1"/>
  <c r="AC1423" i="1"/>
  <c r="AD1423" i="1"/>
  <c r="AE1423" i="1"/>
  <c r="L1424" i="1"/>
  <c r="M1424" i="1"/>
  <c r="BJ1424" i="1"/>
  <c r="AC1424" i="1"/>
  <c r="AD1424" i="1"/>
  <c r="AE1424" i="1"/>
  <c r="L1425" i="1"/>
  <c r="M1425" i="1"/>
  <c r="BJ1425" i="1"/>
  <c r="AC1425" i="1"/>
  <c r="AD1425" i="1"/>
  <c r="AE1425" i="1"/>
  <c r="L1426" i="1"/>
  <c r="M1426" i="1"/>
  <c r="BJ1426" i="1"/>
  <c r="AC1426" i="1"/>
  <c r="AD1426" i="1"/>
  <c r="AE1426" i="1"/>
  <c r="L1427" i="1"/>
  <c r="M1427" i="1"/>
  <c r="BJ1427" i="1"/>
  <c r="AC1427" i="1"/>
  <c r="AD1427" i="1"/>
  <c r="AE1427" i="1"/>
  <c r="L1428" i="1"/>
  <c r="M1428" i="1"/>
  <c r="BJ1428" i="1"/>
  <c r="AC1428" i="1"/>
  <c r="AD1428" i="1"/>
  <c r="AE1428" i="1"/>
  <c r="L1429" i="1"/>
  <c r="M1429" i="1"/>
  <c r="BJ1429" i="1"/>
  <c r="AC1429" i="1"/>
  <c r="AD1429" i="1"/>
  <c r="AE1429" i="1"/>
  <c r="L1430" i="1"/>
  <c r="M1430" i="1"/>
  <c r="BJ1430" i="1"/>
  <c r="AC1430" i="1"/>
  <c r="AD1430" i="1"/>
  <c r="AE1430" i="1"/>
  <c r="L1431" i="1"/>
  <c r="M1431" i="1"/>
  <c r="BJ1431" i="1"/>
  <c r="AC1431" i="1"/>
  <c r="AD1431" i="1"/>
  <c r="AE1431" i="1"/>
  <c r="L1432" i="1"/>
  <c r="M1432" i="1"/>
  <c r="BJ1432" i="1"/>
  <c r="AC1432" i="1"/>
  <c r="AD1432" i="1"/>
  <c r="AE1432" i="1"/>
  <c r="L1433" i="1"/>
  <c r="M1433" i="1"/>
  <c r="BJ1433" i="1"/>
  <c r="AC1433" i="1"/>
  <c r="AD1433" i="1"/>
  <c r="AE1433" i="1"/>
  <c r="L1434" i="1"/>
  <c r="M1434" i="1"/>
  <c r="BJ1434" i="1"/>
  <c r="AC1434" i="1"/>
  <c r="AD1434" i="1"/>
  <c r="AE1434" i="1"/>
  <c r="L1435" i="1"/>
  <c r="M1435" i="1"/>
  <c r="BJ1435" i="1"/>
  <c r="AC1435" i="1"/>
  <c r="AD1435" i="1"/>
  <c r="AE1435" i="1"/>
  <c r="L1436" i="1"/>
  <c r="M1436" i="1"/>
  <c r="BJ1436" i="1"/>
  <c r="AC1436" i="1"/>
  <c r="AD1436" i="1"/>
  <c r="AE1436" i="1"/>
  <c r="L1437" i="1"/>
  <c r="M1437" i="1"/>
  <c r="BJ1437" i="1"/>
  <c r="AC1437" i="1"/>
  <c r="AD1437" i="1"/>
  <c r="AE1437" i="1"/>
  <c r="L1438" i="1"/>
  <c r="M1438" i="1"/>
  <c r="BJ1438" i="1"/>
  <c r="AC1438" i="1"/>
  <c r="AD1438" i="1"/>
  <c r="AE1438" i="1"/>
  <c r="L1439" i="1"/>
  <c r="M1439" i="1"/>
  <c r="BJ1439" i="1"/>
  <c r="AC1439" i="1"/>
  <c r="AD1439" i="1"/>
  <c r="AE1439" i="1"/>
  <c r="L1440" i="1"/>
  <c r="M1440" i="1"/>
  <c r="BJ1440" i="1"/>
  <c r="AC1440" i="1"/>
  <c r="AD1440" i="1"/>
  <c r="AE1440" i="1"/>
  <c r="L1441" i="1"/>
  <c r="M1441" i="1"/>
  <c r="BJ1441" i="1"/>
  <c r="AC1441" i="1"/>
  <c r="AD1441" i="1"/>
  <c r="AE1441" i="1"/>
  <c r="L1442" i="1"/>
  <c r="M1442" i="1"/>
  <c r="BJ1442" i="1"/>
  <c r="AC1442" i="1"/>
  <c r="AD1442" i="1"/>
  <c r="AE1442" i="1"/>
  <c r="L1443" i="1"/>
  <c r="M1443" i="1"/>
  <c r="BJ1443" i="1"/>
  <c r="AC1443" i="1"/>
  <c r="AD1443" i="1"/>
  <c r="AE1443" i="1"/>
  <c r="L1444" i="1"/>
  <c r="M1444" i="1"/>
  <c r="BJ1444" i="1"/>
  <c r="AC1444" i="1"/>
  <c r="AD1444" i="1"/>
  <c r="AE1444" i="1"/>
  <c r="L1445" i="1"/>
  <c r="M1445" i="1"/>
  <c r="BJ1445" i="1"/>
  <c r="AC1445" i="1"/>
  <c r="AD1445" i="1"/>
  <c r="AE1445" i="1"/>
  <c r="L1446" i="1"/>
  <c r="M1446" i="1"/>
  <c r="BJ1446" i="1"/>
  <c r="AC1446" i="1"/>
  <c r="AD1446" i="1"/>
  <c r="AE1446" i="1"/>
  <c r="L1447" i="1"/>
  <c r="M1447" i="1"/>
  <c r="BJ1447" i="1"/>
  <c r="AC1447" i="1"/>
  <c r="AD1447" i="1"/>
  <c r="AE1447" i="1"/>
  <c r="L1448" i="1"/>
  <c r="M1448" i="1"/>
  <c r="BJ1448" i="1"/>
  <c r="AC1448" i="1"/>
  <c r="AD1448" i="1"/>
  <c r="AE1448" i="1"/>
  <c r="L1449" i="1"/>
  <c r="M1449" i="1"/>
  <c r="BJ1449" i="1"/>
  <c r="AC1449" i="1"/>
  <c r="AD1449" i="1"/>
  <c r="AE1449" i="1"/>
  <c r="L1450" i="1"/>
  <c r="M1450" i="1"/>
  <c r="BJ1450" i="1"/>
  <c r="AC1450" i="1"/>
  <c r="AD1450" i="1"/>
  <c r="AE1450" i="1"/>
  <c r="L1451" i="1"/>
  <c r="M1451" i="1"/>
  <c r="BJ1451" i="1"/>
  <c r="AC1451" i="1"/>
  <c r="AD1451" i="1"/>
  <c r="AE1451" i="1"/>
  <c r="L1452" i="1"/>
  <c r="M1452" i="1"/>
  <c r="BJ1452" i="1"/>
  <c r="AC1452" i="1"/>
  <c r="AD1452" i="1"/>
  <c r="AE1452" i="1"/>
  <c r="L1453" i="1"/>
  <c r="M1453" i="1"/>
  <c r="BJ1453" i="1"/>
  <c r="AC1453" i="1"/>
  <c r="AD1453" i="1"/>
  <c r="AE1453" i="1"/>
  <c r="L1454" i="1"/>
  <c r="M1454" i="1"/>
  <c r="BJ1454" i="1"/>
  <c r="AC1454" i="1"/>
  <c r="AD1454" i="1"/>
  <c r="AE1454" i="1"/>
  <c r="L1455" i="1"/>
  <c r="M1455" i="1"/>
  <c r="BJ1455" i="1"/>
  <c r="AC1455" i="1"/>
  <c r="AD1455" i="1"/>
  <c r="AE1455" i="1"/>
  <c r="L1456" i="1"/>
  <c r="M1456" i="1"/>
  <c r="BJ1456" i="1"/>
  <c r="AC1456" i="1"/>
  <c r="AD1456" i="1"/>
  <c r="AE1456" i="1"/>
  <c r="L1457" i="1"/>
  <c r="M1457" i="1"/>
  <c r="BJ1457" i="1"/>
  <c r="AC1457" i="1"/>
  <c r="AD1457" i="1"/>
  <c r="AE1457" i="1"/>
  <c r="L1458" i="1"/>
  <c r="M1458" i="1"/>
  <c r="BJ1458" i="1"/>
  <c r="AC1458" i="1"/>
  <c r="AD1458" i="1"/>
  <c r="AE1458" i="1"/>
  <c r="L1459" i="1"/>
  <c r="M1459" i="1"/>
  <c r="BJ1459" i="1"/>
  <c r="AC1459" i="1"/>
  <c r="AD1459" i="1"/>
  <c r="AE1459" i="1"/>
  <c r="L1460" i="1"/>
  <c r="M1460" i="1"/>
  <c r="BJ1460" i="1"/>
  <c r="AC1460" i="1"/>
  <c r="AD1460" i="1"/>
  <c r="AE1460" i="1"/>
  <c r="L1461" i="1"/>
  <c r="M1461" i="1"/>
  <c r="BJ1461" i="1"/>
  <c r="AC1461" i="1"/>
  <c r="AD1461" i="1"/>
  <c r="AE1461" i="1"/>
  <c r="L1462" i="1"/>
  <c r="M1462" i="1"/>
  <c r="BJ1462" i="1"/>
  <c r="AC1462" i="1"/>
  <c r="AD1462" i="1"/>
  <c r="AE1462" i="1"/>
  <c r="L1463" i="1"/>
  <c r="M1463" i="1"/>
  <c r="BJ1463" i="1"/>
  <c r="AC1463" i="1"/>
  <c r="AD1463" i="1"/>
  <c r="AE1463" i="1"/>
  <c r="L1464" i="1"/>
  <c r="M1464" i="1"/>
  <c r="BJ1464" i="1"/>
  <c r="AC1464" i="1"/>
  <c r="AD1464" i="1"/>
  <c r="AE1464" i="1"/>
  <c r="L1465" i="1"/>
  <c r="M1465" i="1"/>
  <c r="BJ1465" i="1"/>
  <c r="AC1465" i="1"/>
  <c r="AD1465" i="1"/>
  <c r="AE1465" i="1"/>
  <c r="L1466" i="1"/>
  <c r="M1466" i="1"/>
  <c r="BJ1466" i="1"/>
  <c r="AC1466" i="1"/>
  <c r="AD1466" i="1"/>
  <c r="AE1466" i="1"/>
  <c r="L1467" i="1"/>
  <c r="M1467" i="1"/>
  <c r="BJ1467" i="1"/>
  <c r="AC1467" i="1"/>
  <c r="AD1467" i="1"/>
  <c r="AE1467" i="1"/>
  <c r="L1468" i="1"/>
  <c r="M1468" i="1"/>
  <c r="BJ1468" i="1"/>
  <c r="AC1468" i="1"/>
  <c r="AD1468" i="1"/>
  <c r="AE1468" i="1"/>
  <c r="L1469" i="1"/>
  <c r="M1469" i="1"/>
  <c r="BJ1469" i="1"/>
  <c r="AC1469" i="1"/>
  <c r="AD1469" i="1"/>
  <c r="AE1469" i="1"/>
  <c r="L1470" i="1"/>
  <c r="M1470" i="1"/>
  <c r="BJ1470" i="1"/>
  <c r="AC1470" i="1"/>
  <c r="AD1470" i="1"/>
  <c r="AE1470" i="1"/>
  <c r="L1471" i="1"/>
  <c r="M1471" i="1"/>
  <c r="BJ1471" i="1"/>
  <c r="AC1471" i="1"/>
  <c r="AD1471" i="1"/>
  <c r="AE1471" i="1"/>
  <c r="L1472" i="1"/>
  <c r="M1472" i="1"/>
  <c r="BJ1472" i="1"/>
  <c r="AC1472" i="1"/>
  <c r="AD1472" i="1"/>
  <c r="AE1472" i="1"/>
  <c r="L1473" i="1"/>
  <c r="M1473" i="1"/>
  <c r="BJ1473" i="1"/>
  <c r="AC1473" i="1"/>
  <c r="AD1473" i="1"/>
  <c r="AE1473" i="1"/>
  <c r="L1474" i="1"/>
  <c r="M1474" i="1"/>
  <c r="BJ1474" i="1"/>
  <c r="AC1474" i="1"/>
  <c r="AD1474" i="1"/>
  <c r="AE1474" i="1"/>
  <c r="L1475" i="1"/>
  <c r="M1475" i="1"/>
  <c r="BJ1475" i="1"/>
  <c r="AC1475" i="1"/>
  <c r="AD1475" i="1"/>
  <c r="AE1475" i="1"/>
  <c r="L1476" i="1"/>
  <c r="M1476" i="1"/>
  <c r="BJ1476" i="1"/>
  <c r="AC1476" i="1"/>
  <c r="AD1476" i="1"/>
  <c r="AE1476" i="1"/>
  <c r="L1477" i="1"/>
  <c r="M1477" i="1"/>
  <c r="BJ1477" i="1"/>
  <c r="AC1477" i="1"/>
  <c r="AD1477" i="1"/>
  <c r="AE1477" i="1"/>
  <c r="L1478" i="1"/>
  <c r="M1478" i="1"/>
  <c r="BJ1478" i="1"/>
  <c r="AC1478" i="1"/>
  <c r="AD1478" i="1"/>
  <c r="AE1478" i="1"/>
  <c r="L1479" i="1"/>
  <c r="M1479" i="1"/>
  <c r="BJ1479" i="1"/>
  <c r="AC1479" i="1"/>
  <c r="AD1479" i="1"/>
  <c r="AE1479" i="1"/>
  <c r="L1480" i="1"/>
  <c r="M1480" i="1"/>
  <c r="BJ1480" i="1"/>
  <c r="AC1480" i="1"/>
  <c r="AD1480" i="1"/>
  <c r="AE1480" i="1"/>
  <c r="L1481" i="1"/>
  <c r="M1481" i="1"/>
  <c r="BJ1481" i="1"/>
  <c r="AC1481" i="1"/>
  <c r="AD1481" i="1"/>
  <c r="AE1481" i="1"/>
  <c r="L1482" i="1"/>
  <c r="M1482" i="1"/>
  <c r="BJ1482" i="1"/>
  <c r="AC1482" i="1"/>
  <c r="AD1482" i="1"/>
  <c r="AE1482" i="1"/>
  <c r="L1483" i="1"/>
  <c r="M1483" i="1"/>
  <c r="BJ1483" i="1"/>
  <c r="AC1483" i="1"/>
  <c r="AD1483" i="1"/>
  <c r="AE1483" i="1"/>
  <c r="L1484" i="1"/>
  <c r="M1484" i="1"/>
  <c r="BJ1484" i="1"/>
  <c r="AC1484" i="1"/>
  <c r="AD1484" i="1"/>
  <c r="AE1484" i="1"/>
  <c r="L1485" i="1"/>
  <c r="M1485" i="1"/>
  <c r="BJ1485" i="1"/>
  <c r="AC1485" i="1"/>
  <c r="AD1485" i="1"/>
  <c r="AE1485" i="1"/>
  <c r="L1486" i="1"/>
  <c r="M1486" i="1"/>
  <c r="BJ1486" i="1"/>
  <c r="AC1486" i="1"/>
  <c r="AD1486" i="1"/>
  <c r="AE1486" i="1"/>
  <c r="L1487" i="1"/>
  <c r="M1487" i="1"/>
  <c r="BJ1487" i="1"/>
  <c r="AC1487" i="1"/>
  <c r="AD1487" i="1"/>
  <c r="AE1487" i="1"/>
  <c r="L1488" i="1"/>
  <c r="M1488" i="1"/>
  <c r="BJ1488" i="1"/>
  <c r="AC1488" i="1"/>
  <c r="AD1488" i="1"/>
  <c r="AE1488" i="1"/>
  <c r="L1489" i="1"/>
  <c r="M1489" i="1"/>
  <c r="BJ1489" i="1"/>
  <c r="AC1489" i="1"/>
  <c r="AD1489" i="1"/>
  <c r="AE1489" i="1"/>
  <c r="L1490" i="1"/>
  <c r="M1490" i="1"/>
  <c r="BJ1490" i="1"/>
  <c r="AC1490" i="1"/>
  <c r="AD1490" i="1"/>
  <c r="AE1490" i="1"/>
  <c r="L1491" i="1"/>
  <c r="M1491" i="1"/>
  <c r="BJ1491" i="1"/>
  <c r="AC1491" i="1"/>
  <c r="AD1491" i="1"/>
  <c r="AE1491" i="1"/>
  <c r="L1492" i="1"/>
  <c r="M1492" i="1"/>
  <c r="BJ1492" i="1"/>
  <c r="AC1492" i="1"/>
  <c r="AD1492" i="1"/>
  <c r="AE1492" i="1"/>
  <c r="L1493" i="1"/>
  <c r="M1493" i="1"/>
  <c r="BJ1493" i="1"/>
  <c r="AC1493" i="1"/>
  <c r="AD1493" i="1"/>
  <c r="AE1493" i="1"/>
  <c r="L1494" i="1"/>
  <c r="M1494" i="1"/>
  <c r="BJ1494" i="1"/>
  <c r="AC1494" i="1"/>
  <c r="AD1494" i="1"/>
  <c r="AE1494" i="1"/>
  <c r="L1495" i="1"/>
  <c r="M1495" i="1"/>
  <c r="BJ1495" i="1"/>
  <c r="AC1495" i="1"/>
  <c r="AD1495" i="1"/>
  <c r="AE1495" i="1"/>
  <c r="L1496" i="1"/>
  <c r="M1496" i="1"/>
  <c r="BJ1496" i="1"/>
  <c r="AC1496" i="1"/>
  <c r="AD1496" i="1"/>
  <c r="AE1496" i="1"/>
  <c r="L1497" i="1"/>
  <c r="M1497" i="1"/>
  <c r="BJ1497" i="1"/>
  <c r="AC1497" i="1"/>
  <c r="AD1497" i="1"/>
  <c r="AE1497" i="1"/>
  <c r="L1498" i="1"/>
  <c r="M1498" i="1"/>
  <c r="BJ1498" i="1"/>
  <c r="AC1498" i="1"/>
  <c r="AD1498" i="1"/>
  <c r="AE1498" i="1"/>
  <c r="L1499" i="1"/>
  <c r="M1499" i="1"/>
  <c r="BJ1499" i="1"/>
  <c r="AC1499" i="1"/>
  <c r="AD1499" i="1"/>
  <c r="AE1499" i="1"/>
  <c r="L1500" i="1"/>
  <c r="M1500" i="1"/>
  <c r="BJ1500" i="1"/>
  <c r="AC1500" i="1"/>
  <c r="AD1500" i="1"/>
  <c r="AE1500" i="1"/>
  <c r="L1501" i="1"/>
  <c r="M1501" i="1"/>
  <c r="BJ1501" i="1"/>
  <c r="AC1501" i="1"/>
  <c r="AD1501" i="1"/>
  <c r="AE1501" i="1"/>
  <c r="L1502" i="1"/>
  <c r="M1502" i="1"/>
  <c r="BJ1502" i="1"/>
  <c r="AC1502" i="1"/>
  <c r="AD1502" i="1"/>
  <c r="AE1502" i="1"/>
  <c r="L1503" i="1"/>
  <c r="M1503" i="1"/>
  <c r="BJ1503" i="1"/>
  <c r="AC1503" i="1"/>
  <c r="AD1503" i="1"/>
  <c r="AE1503" i="1"/>
  <c r="L1504" i="1"/>
  <c r="M1504" i="1"/>
  <c r="BJ1504" i="1"/>
  <c r="AC1504" i="1"/>
  <c r="AD1504" i="1"/>
  <c r="AE1504" i="1"/>
  <c r="L1505" i="1"/>
  <c r="M1505" i="1"/>
  <c r="BJ1505" i="1"/>
  <c r="AC1505" i="1"/>
  <c r="AD1505" i="1"/>
  <c r="AE1505" i="1"/>
  <c r="L1506" i="1"/>
  <c r="M1506" i="1"/>
  <c r="BJ1506" i="1"/>
  <c r="AC1506" i="1"/>
  <c r="AD1506" i="1"/>
  <c r="AE1506" i="1"/>
  <c r="L1507" i="1"/>
  <c r="M1507" i="1"/>
  <c r="BJ1507" i="1"/>
  <c r="AC1507" i="1"/>
  <c r="AD1507" i="1"/>
  <c r="AE1507" i="1"/>
  <c r="L1508" i="1"/>
  <c r="M1508" i="1"/>
  <c r="BJ1508" i="1"/>
  <c r="AC1508" i="1"/>
  <c r="AD1508" i="1"/>
  <c r="AE1508" i="1"/>
  <c r="L1509" i="1"/>
  <c r="M1509" i="1"/>
  <c r="BJ1509" i="1"/>
  <c r="AC1509" i="1"/>
  <c r="AD1509" i="1"/>
  <c r="AE1509" i="1"/>
  <c r="L1510" i="1"/>
  <c r="M1510" i="1"/>
  <c r="BJ1510" i="1"/>
  <c r="AC1510" i="1"/>
  <c r="AD1510" i="1"/>
  <c r="AE1510" i="1"/>
  <c r="L1511" i="1"/>
  <c r="M1511" i="1"/>
  <c r="BJ1511" i="1"/>
  <c r="AC1511" i="1"/>
  <c r="AD1511" i="1"/>
  <c r="AE1511" i="1"/>
  <c r="L1512" i="1"/>
  <c r="M1512" i="1"/>
  <c r="BJ1512" i="1"/>
  <c r="AC1512" i="1"/>
  <c r="AD1512" i="1"/>
  <c r="AE1512" i="1"/>
  <c r="L1513" i="1"/>
  <c r="M1513" i="1"/>
  <c r="BJ1513" i="1"/>
  <c r="AC1513" i="1"/>
  <c r="AD1513" i="1"/>
  <c r="AE1513" i="1"/>
  <c r="L1514" i="1"/>
  <c r="M1514" i="1"/>
  <c r="BJ1514" i="1"/>
  <c r="AC1514" i="1"/>
  <c r="AD1514" i="1"/>
  <c r="AE1514" i="1"/>
  <c r="L1515" i="1"/>
  <c r="M1515" i="1"/>
  <c r="BJ1515" i="1"/>
  <c r="AC1515" i="1"/>
  <c r="AD1515" i="1"/>
  <c r="AE1515" i="1"/>
  <c r="L1516" i="1"/>
  <c r="M1516" i="1"/>
  <c r="BJ1516" i="1"/>
  <c r="AC1516" i="1"/>
  <c r="AD1516" i="1"/>
  <c r="AE1516" i="1"/>
  <c r="L1517" i="1"/>
  <c r="M1517" i="1"/>
  <c r="BJ1517" i="1"/>
  <c r="AC1517" i="1"/>
  <c r="AD1517" i="1"/>
  <c r="AE1517" i="1"/>
  <c r="L1518" i="1"/>
  <c r="M1518" i="1"/>
  <c r="BJ1518" i="1"/>
  <c r="AC1518" i="1"/>
  <c r="AD1518" i="1"/>
  <c r="AE1518" i="1"/>
  <c r="L1519" i="1"/>
  <c r="M1519" i="1"/>
  <c r="BJ1519" i="1"/>
  <c r="AC1519" i="1"/>
  <c r="AD1519" i="1"/>
  <c r="AE1519" i="1"/>
  <c r="L1520" i="1"/>
  <c r="M1520" i="1"/>
  <c r="BJ1520" i="1"/>
  <c r="AC1520" i="1"/>
  <c r="AD1520" i="1"/>
  <c r="AE1520" i="1"/>
  <c r="L1521" i="1"/>
  <c r="M1521" i="1"/>
  <c r="BJ1521" i="1"/>
  <c r="AC1521" i="1"/>
  <c r="AD1521" i="1"/>
  <c r="AE1521" i="1"/>
  <c r="L1522" i="1"/>
  <c r="M1522" i="1"/>
  <c r="BJ1522" i="1"/>
  <c r="AC1522" i="1"/>
  <c r="AD1522" i="1"/>
  <c r="AE1522" i="1"/>
  <c r="L1523" i="1"/>
  <c r="M1523" i="1"/>
  <c r="BJ1523" i="1"/>
  <c r="AC1523" i="1"/>
  <c r="AD1523" i="1"/>
  <c r="AE1523" i="1"/>
  <c r="L1524" i="1"/>
  <c r="M1524" i="1"/>
  <c r="BJ1524" i="1"/>
  <c r="AC1524" i="1"/>
  <c r="AD1524" i="1"/>
  <c r="AE1524" i="1"/>
  <c r="L1525" i="1"/>
  <c r="M1525" i="1"/>
  <c r="BJ1525" i="1"/>
  <c r="AC1525" i="1"/>
  <c r="AD1525" i="1"/>
  <c r="AE1525" i="1"/>
  <c r="L1526" i="1"/>
  <c r="M1526" i="1"/>
  <c r="BJ1526" i="1"/>
  <c r="AC1526" i="1"/>
  <c r="AD1526" i="1"/>
  <c r="AE1526" i="1"/>
  <c r="L1527" i="1"/>
  <c r="M1527" i="1"/>
  <c r="BJ1527" i="1"/>
  <c r="AC1527" i="1"/>
  <c r="AD1527" i="1"/>
  <c r="AE1527" i="1"/>
  <c r="L1528" i="1"/>
  <c r="M1528" i="1"/>
  <c r="BJ1528" i="1"/>
  <c r="AC1528" i="1"/>
  <c r="AD1528" i="1"/>
  <c r="AE1528" i="1"/>
  <c r="L1529" i="1"/>
  <c r="M1529" i="1"/>
  <c r="BJ1529" i="1"/>
  <c r="AC1529" i="1"/>
  <c r="AD1529" i="1"/>
  <c r="AE1529" i="1"/>
  <c r="L1530" i="1"/>
  <c r="M1530" i="1"/>
  <c r="BJ1530" i="1"/>
  <c r="AC1530" i="1"/>
  <c r="AD1530" i="1"/>
  <c r="AE1530" i="1"/>
  <c r="L1531" i="1"/>
  <c r="M1531" i="1"/>
  <c r="BJ1531" i="1"/>
  <c r="AC1531" i="1"/>
  <c r="AD1531" i="1"/>
  <c r="AE1531" i="1"/>
  <c r="L1532" i="1"/>
  <c r="M1532" i="1"/>
  <c r="BJ1532" i="1"/>
  <c r="AC1532" i="1"/>
  <c r="AD1532" i="1"/>
  <c r="AE1532" i="1"/>
  <c r="L1533" i="1"/>
  <c r="M1533" i="1"/>
  <c r="BJ1533" i="1"/>
  <c r="AC1533" i="1"/>
  <c r="AD1533" i="1"/>
  <c r="AE1533" i="1"/>
  <c r="L1534" i="1"/>
  <c r="M1534" i="1"/>
  <c r="BJ1534" i="1"/>
  <c r="AC1534" i="1"/>
  <c r="AD1534" i="1"/>
  <c r="AE1534" i="1"/>
  <c r="L1535" i="1"/>
  <c r="M1535" i="1"/>
  <c r="BJ1535" i="1"/>
  <c r="AC1535" i="1"/>
  <c r="AD1535" i="1"/>
  <c r="AE1535" i="1"/>
  <c r="L1536" i="1"/>
  <c r="M1536" i="1"/>
  <c r="BJ1536" i="1"/>
  <c r="AC1536" i="1"/>
  <c r="AD1536" i="1"/>
  <c r="AE1536" i="1"/>
  <c r="L1537" i="1"/>
  <c r="M1537" i="1"/>
  <c r="BJ1537" i="1"/>
  <c r="AC1537" i="1"/>
  <c r="AD1537" i="1"/>
  <c r="AE1537" i="1"/>
  <c r="L1538" i="1"/>
  <c r="M1538" i="1"/>
  <c r="BJ1538" i="1"/>
  <c r="AC1538" i="1"/>
  <c r="AD1538" i="1"/>
  <c r="AE1538" i="1"/>
  <c r="L1539" i="1"/>
  <c r="M1539" i="1"/>
  <c r="BJ1539" i="1"/>
  <c r="AC1539" i="1"/>
  <c r="AD1539" i="1"/>
  <c r="AE1539" i="1"/>
  <c r="L1540" i="1"/>
  <c r="M1540" i="1"/>
  <c r="BJ1540" i="1"/>
  <c r="AC1540" i="1"/>
  <c r="AD1540" i="1"/>
  <c r="AE1540" i="1"/>
  <c r="L1541" i="1"/>
  <c r="M1541" i="1"/>
  <c r="BJ1541" i="1"/>
  <c r="AC1541" i="1"/>
  <c r="AD1541" i="1"/>
  <c r="AE1541" i="1"/>
  <c r="L1542" i="1"/>
  <c r="M1542" i="1"/>
  <c r="BJ1542" i="1"/>
  <c r="AC1542" i="1"/>
  <c r="AD1542" i="1"/>
  <c r="AE1542" i="1"/>
  <c r="L1543" i="1"/>
  <c r="M1543" i="1"/>
  <c r="BJ1543" i="1"/>
  <c r="AC1543" i="1"/>
  <c r="AD1543" i="1"/>
  <c r="AE1543" i="1"/>
  <c r="L1544" i="1"/>
  <c r="M1544" i="1"/>
  <c r="BJ1544" i="1"/>
  <c r="AC1544" i="1"/>
  <c r="AD1544" i="1"/>
  <c r="AE1544" i="1"/>
  <c r="L1545" i="1"/>
  <c r="M1545" i="1"/>
  <c r="BJ1545" i="1"/>
  <c r="AC1545" i="1"/>
  <c r="AD1545" i="1"/>
  <c r="AE1545" i="1"/>
  <c r="L1546" i="1"/>
  <c r="M1546" i="1"/>
  <c r="BJ1546" i="1"/>
  <c r="AC1546" i="1"/>
  <c r="AD1546" i="1"/>
  <c r="AE1546" i="1"/>
  <c r="L1547" i="1"/>
  <c r="M1547" i="1"/>
  <c r="BJ1547" i="1"/>
  <c r="AC1547" i="1"/>
  <c r="AD1547" i="1"/>
  <c r="AE1547" i="1"/>
  <c r="L1548" i="1"/>
  <c r="M1548" i="1"/>
  <c r="BJ1548" i="1"/>
  <c r="AC1548" i="1"/>
  <c r="AD1548" i="1"/>
  <c r="AE1548" i="1"/>
  <c r="L1549" i="1"/>
  <c r="M1549" i="1"/>
  <c r="BJ1549" i="1"/>
  <c r="AC1549" i="1"/>
  <c r="AD1549" i="1"/>
  <c r="AE1549" i="1"/>
  <c r="L1550" i="1"/>
  <c r="M1550" i="1"/>
  <c r="BJ1550" i="1"/>
  <c r="AC1550" i="1"/>
  <c r="AD1550" i="1"/>
  <c r="AE1550" i="1"/>
  <c r="L1551" i="1"/>
  <c r="M1551" i="1"/>
  <c r="BJ1551" i="1"/>
  <c r="AC1551" i="1"/>
  <c r="AD1551" i="1"/>
  <c r="AE1551" i="1"/>
  <c r="L1552" i="1"/>
  <c r="M1552" i="1"/>
  <c r="BJ1552" i="1"/>
  <c r="AC1552" i="1"/>
  <c r="AD1552" i="1"/>
  <c r="AE1552" i="1"/>
  <c r="L1553" i="1"/>
  <c r="M1553" i="1"/>
  <c r="BJ1553" i="1"/>
  <c r="AC1553" i="1"/>
  <c r="AD1553" i="1"/>
  <c r="AE1553" i="1"/>
  <c r="L1554" i="1"/>
  <c r="M1554" i="1"/>
  <c r="BJ1554" i="1"/>
  <c r="AC1554" i="1"/>
  <c r="AD1554" i="1"/>
  <c r="AE1554" i="1"/>
  <c r="L1555" i="1"/>
  <c r="M1555" i="1"/>
  <c r="BJ1555" i="1"/>
  <c r="AC1555" i="1"/>
  <c r="AD1555" i="1"/>
  <c r="AE1555" i="1"/>
  <c r="L1556" i="1"/>
  <c r="M1556" i="1"/>
  <c r="BJ1556" i="1"/>
  <c r="AC1556" i="1"/>
  <c r="AD1556" i="1"/>
  <c r="AE1556" i="1"/>
  <c r="L1557" i="1"/>
  <c r="M1557" i="1"/>
  <c r="BJ1557" i="1"/>
  <c r="AC1557" i="1"/>
  <c r="AD1557" i="1"/>
  <c r="AE1557" i="1"/>
  <c r="L1558" i="1"/>
  <c r="M1558" i="1"/>
  <c r="BJ1558" i="1"/>
  <c r="AC1558" i="1"/>
  <c r="AD1558" i="1"/>
  <c r="AE1558" i="1"/>
  <c r="L1559" i="1"/>
  <c r="M1559" i="1"/>
  <c r="BJ1559" i="1"/>
  <c r="AC1559" i="1"/>
  <c r="AD1559" i="1"/>
  <c r="AE1559" i="1"/>
  <c r="L1560" i="1"/>
  <c r="M1560" i="1"/>
  <c r="BJ1560" i="1"/>
  <c r="AC1560" i="1"/>
  <c r="AD1560" i="1"/>
  <c r="AE1560" i="1"/>
  <c r="L1561" i="1"/>
  <c r="M1561" i="1"/>
  <c r="BJ1561" i="1"/>
  <c r="AC1561" i="1"/>
  <c r="AD1561" i="1"/>
  <c r="AE1561" i="1"/>
  <c r="L1562" i="1"/>
  <c r="M1562" i="1"/>
  <c r="BJ1562" i="1"/>
  <c r="AC1562" i="1"/>
  <c r="AD1562" i="1"/>
  <c r="AE1562" i="1"/>
  <c r="L1563" i="1"/>
  <c r="M1563" i="1"/>
  <c r="BJ1563" i="1"/>
  <c r="AC1563" i="1"/>
  <c r="AD1563" i="1"/>
  <c r="AE1563" i="1"/>
  <c r="L1564" i="1"/>
  <c r="M1564" i="1"/>
  <c r="BJ1564" i="1"/>
  <c r="AC1564" i="1"/>
  <c r="AD1564" i="1"/>
  <c r="AE1564" i="1"/>
  <c r="L1565" i="1"/>
  <c r="M1565" i="1"/>
  <c r="BJ1565" i="1"/>
  <c r="AC1565" i="1"/>
  <c r="AD1565" i="1"/>
  <c r="AE1565" i="1"/>
  <c r="L1566" i="1"/>
  <c r="M1566" i="1"/>
  <c r="BJ1566" i="1"/>
  <c r="AC1566" i="1"/>
  <c r="AD1566" i="1"/>
  <c r="AE1566" i="1"/>
  <c r="L1567" i="1"/>
  <c r="M1567" i="1"/>
  <c r="BJ1567" i="1"/>
  <c r="AC1567" i="1"/>
  <c r="AD1567" i="1"/>
  <c r="AE1567" i="1"/>
  <c r="L1568" i="1"/>
  <c r="M1568" i="1"/>
  <c r="BJ1568" i="1"/>
  <c r="AC1568" i="1"/>
  <c r="AD1568" i="1"/>
  <c r="AE1568" i="1"/>
  <c r="L1569" i="1"/>
  <c r="M1569" i="1"/>
  <c r="BJ1569" i="1"/>
  <c r="AC1569" i="1"/>
  <c r="AD1569" i="1"/>
  <c r="AE1569" i="1"/>
  <c r="L1570" i="1"/>
  <c r="M1570" i="1"/>
  <c r="BJ1570" i="1"/>
  <c r="AC1570" i="1"/>
  <c r="AD1570" i="1"/>
  <c r="AE1570" i="1"/>
  <c r="L1571" i="1"/>
  <c r="M1571" i="1"/>
  <c r="BJ1571" i="1"/>
  <c r="AC1571" i="1"/>
  <c r="AD1571" i="1"/>
  <c r="AE1571" i="1"/>
  <c r="L1572" i="1"/>
  <c r="M1572" i="1"/>
  <c r="BJ1572" i="1"/>
  <c r="AC1572" i="1"/>
  <c r="AD1572" i="1"/>
  <c r="AE1572" i="1"/>
  <c r="L1573" i="1"/>
  <c r="M1573" i="1"/>
  <c r="BJ1573" i="1"/>
  <c r="AC1573" i="1"/>
  <c r="AD1573" i="1"/>
  <c r="AE1573" i="1"/>
  <c r="L1574" i="1"/>
  <c r="M1574" i="1"/>
  <c r="BJ1574" i="1"/>
  <c r="AC1574" i="1"/>
  <c r="AD1574" i="1"/>
  <c r="AE1574" i="1"/>
  <c r="L1575" i="1"/>
  <c r="M1575" i="1"/>
  <c r="BJ1575" i="1"/>
  <c r="AC1575" i="1"/>
  <c r="AD1575" i="1"/>
  <c r="AE1575" i="1"/>
  <c r="L1576" i="1"/>
  <c r="M1576" i="1"/>
  <c r="BJ1576" i="1"/>
  <c r="AC1576" i="1"/>
  <c r="AD1576" i="1"/>
  <c r="AE1576" i="1"/>
  <c r="L1577" i="1"/>
  <c r="M1577" i="1"/>
  <c r="BJ1577" i="1"/>
  <c r="AC1577" i="1"/>
  <c r="AD1577" i="1"/>
  <c r="AE1577" i="1"/>
  <c r="L1578" i="1"/>
  <c r="M1578" i="1"/>
  <c r="BJ1578" i="1"/>
  <c r="AC1578" i="1"/>
  <c r="AD1578" i="1"/>
  <c r="AE1578" i="1"/>
  <c r="L1579" i="1"/>
  <c r="M1579" i="1"/>
  <c r="BJ1579" i="1"/>
  <c r="AC1579" i="1"/>
  <c r="AD1579" i="1"/>
  <c r="AE1579" i="1"/>
  <c r="L1580" i="1"/>
  <c r="M1580" i="1"/>
  <c r="BJ1580" i="1"/>
  <c r="AC1580" i="1"/>
  <c r="AD1580" i="1"/>
  <c r="AE1580" i="1"/>
  <c r="L1581" i="1"/>
  <c r="M1581" i="1"/>
  <c r="BJ1581" i="1"/>
  <c r="AC1581" i="1"/>
  <c r="AD1581" i="1"/>
  <c r="AE1581" i="1"/>
  <c r="L1582" i="1"/>
  <c r="M1582" i="1"/>
  <c r="BJ1582" i="1"/>
  <c r="AC1582" i="1"/>
  <c r="AD1582" i="1"/>
  <c r="AE1582" i="1"/>
  <c r="L1583" i="1"/>
  <c r="M1583" i="1"/>
  <c r="BJ1583" i="1"/>
  <c r="AC1583" i="1"/>
  <c r="AD1583" i="1"/>
  <c r="AE1583" i="1"/>
  <c r="L1584" i="1"/>
  <c r="M1584" i="1"/>
  <c r="BJ1584" i="1"/>
  <c r="AC1584" i="1"/>
  <c r="AD1584" i="1"/>
  <c r="AE1584" i="1"/>
  <c r="L1585" i="1"/>
  <c r="M1585" i="1"/>
  <c r="BJ1585" i="1"/>
  <c r="AC1585" i="1"/>
  <c r="AD1585" i="1"/>
  <c r="AE1585" i="1"/>
  <c r="L1586" i="1"/>
  <c r="M1586" i="1"/>
  <c r="BJ1586" i="1"/>
  <c r="AC1586" i="1"/>
  <c r="AD1586" i="1"/>
  <c r="AE1586" i="1"/>
  <c r="L1587" i="1"/>
  <c r="M1587" i="1"/>
  <c r="BJ1587" i="1"/>
  <c r="AC1587" i="1"/>
  <c r="AD1587" i="1"/>
  <c r="AE1587" i="1"/>
  <c r="L1588" i="1"/>
  <c r="M1588" i="1"/>
  <c r="BJ1588" i="1"/>
  <c r="AC1588" i="1"/>
  <c r="AD1588" i="1"/>
  <c r="AE1588" i="1"/>
  <c r="L1589" i="1"/>
  <c r="M1589" i="1"/>
  <c r="BJ1589" i="1"/>
  <c r="AC1589" i="1"/>
  <c r="AD1589" i="1"/>
  <c r="AE1589" i="1"/>
  <c r="L1590" i="1"/>
  <c r="M1590" i="1"/>
  <c r="BJ1590" i="1"/>
  <c r="AC1590" i="1"/>
  <c r="AD1590" i="1"/>
  <c r="AE1590" i="1"/>
  <c r="L1591" i="1"/>
  <c r="M1591" i="1"/>
  <c r="BJ1591" i="1"/>
  <c r="AC1591" i="1"/>
  <c r="AD1591" i="1"/>
  <c r="AE1591" i="1"/>
  <c r="L1592" i="1"/>
  <c r="M1592" i="1"/>
  <c r="BJ1592" i="1"/>
  <c r="AC1592" i="1"/>
  <c r="AD1592" i="1"/>
  <c r="AE1592" i="1"/>
  <c r="L1593" i="1"/>
  <c r="M1593" i="1"/>
  <c r="BJ1593" i="1"/>
  <c r="AC1593" i="1"/>
  <c r="AD1593" i="1"/>
  <c r="AE1593" i="1"/>
  <c r="L1594" i="1"/>
  <c r="M1594" i="1"/>
  <c r="BJ1594" i="1"/>
  <c r="AC1594" i="1"/>
  <c r="AD1594" i="1"/>
  <c r="AE1594" i="1"/>
  <c r="L1595" i="1"/>
  <c r="M1595" i="1"/>
  <c r="BJ1595" i="1"/>
  <c r="AC1595" i="1"/>
  <c r="AD1595" i="1"/>
  <c r="AE1595" i="1"/>
  <c r="L1596" i="1"/>
  <c r="M1596" i="1"/>
  <c r="BJ1596" i="1"/>
  <c r="AC1596" i="1"/>
  <c r="AD1596" i="1"/>
  <c r="AE1596" i="1"/>
  <c r="L1597" i="1"/>
  <c r="M1597" i="1"/>
  <c r="BJ1597" i="1"/>
  <c r="AC1597" i="1"/>
  <c r="AD1597" i="1"/>
  <c r="AE1597" i="1"/>
  <c r="L1598" i="1"/>
  <c r="M1598" i="1"/>
  <c r="BJ1598" i="1"/>
  <c r="AC1598" i="1"/>
  <c r="AD1598" i="1"/>
  <c r="AE1598" i="1"/>
  <c r="L1599" i="1"/>
  <c r="M1599" i="1"/>
  <c r="BJ1599" i="1"/>
  <c r="AC1599" i="1"/>
  <c r="AD1599" i="1"/>
  <c r="AE1599" i="1"/>
  <c r="L1600" i="1"/>
  <c r="M1600" i="1"/>
  <c r="BJ1600" i="1"/>
  <c r="AC1600" i="1"/>
  <c r="AD1600" i="1"/>
  <c r="AE1600" i="1"/>
  <c r="L1601" i="1"/>
  <c r="M1601" i="1"/>
  <c r="BJ1601" i="1"/>
  <c r="AC1601" i="1"/>
  <c r="AD1601" i="1"/>
  <c r="AE1601" i="1"/>
  <c r="L1602" i="1"/>
  <c r="M1602" i="1"/>
  <c r="BJ1602" i="1"/>
  <c r="AC1602" i="1"/>
  <c r="AD1602" i="1"/>
  <c r="AE1602" i="1"/>
  <c r="L1603" i="1"/>
  <c r="M1603" i="1"/>
  <c r="BJ1603" i="1"/>
  <c r="AC1603" i="1"/>
  <c r="AD1603" i="1"/>
  <c r="AE1603" i="1"/>
  <c r="L1604" i="1"/>
  <c r="M1604" i="1"/>
  <c r="BJ1604" i="1"/>
  <c r="AC1604" i="1"/>
  <c r="AD1604" i="1"/>
  <c r="AE1604" i="1"/>
  <c r="L1605" i="1"/>
  <c r="M1605" i="1"/>
  <c r="BJ1605" i="1"/>
  <c r="AC1605" i="1"/>
  <c r="AD1605" i="1"/>
  <c r="AE1605" i="1"/>
  <c r="L1606" i="1"/>
  <c r="M1606" i="1"/>
  <c r="BJ1606" i="1"/>
  <c r="AC1606" i="1"/>
  <c r="AD1606" i="1"/>
  <c r="AE1606" i="1"/>
  <c r="L1607" i="1"/>
  <c r="M1607" i="1"/>
  <c r="BJ1607" i="1"/>
  <c r="AC1607" i="1"/>
  <c r="AD1607" i="1"/>
  <c r="AE1607" i="1"/>
  <c r="L1608" i="1"/>
  <c r="M1608" i="1"/>
  <c r="BJ1608" i="1"/>
  <c r="AC1608" i="1"/>
  <c r="AD1608" i="1"/>
  <c r="AE1608" i="1"/>
  <c r="L1609" i="1"/>
  <c r="M1609" i="1"/>
  <c r="BJ1609" i="1"/>
  <c r="AC1609" i="1"/>
  <c r="AD1609" i="1"/>
  <c r="AE1609" i="1"/>
  <c r="L1610" i="1"/>
  <c r="M1610" i="1"/>
  <c r="BJ1610" i="1"/>
  <c r="AC1610" i="1"/>
  <c r="AD1610" i="1"/>
  <c r="AE1610" i="1"/>
  <c r="L1611" i="1"/>
  <c r="M1611" i="1"/>
  <c r="BJ1611" i="1"/>
  <c r="AC1611" i="1"/>
  <c r="AD1611" i="1"/>
  <c r="AE1611" i="1"/>
  <c r="L1612" i="1"/>
  <c r="M1612" i="1"/>
  <c r="BJ1612" i="1"/>
  <c r="AC1612" i="1"/>
  <c r="AD1612" i="1"/>
  <c r="AE1612" i="1"/>
  <c r="L1613" i="1"/>
  <c r="M1613" i="1"/>
  <c r="BJ1613" i="1"/>
  <c r="AC1613" i="1"/>
  <c r="AD1613" i="1"/>
  <c r="AE1613" i="1"/>
  <c r="L1614" i="1"/>
  <c r="M1614" i="1"/>
  <c r="BJ1614" i="1"/>
  <c r="AC1614" i="1"/>
  <c r="AD1614" i="1"/>
  <c r="AE1614" i="1"/>
  <c r="L1615" i="1"/>
  <c r="M1615" i="1"/>
  <c r="BJ1615" i="1"/>
  <c r="AC1615" i="1"/>
  <c r="AD1615" i="1"/>
  <c r="AE1615" i="1"/>
  <c r="L1616" i="1"/>
  <c r="M1616" i="1"/>
  <c r="BJ1616" i="1"/>
  <c r="AC1616" i="1"/>
  <c r="AD1616" i="1"/>
  <c r="AE1616" i="1"/>
  <c r="L1617" i="1"/>
  <c r="M1617" i="1"/>
  <c r="BJ1617" i="1"/>
  <c r="AC1617" i="1"/>
  <c r="AD1617" i="1"/>
  <c r="AE1617" i="1"/>
  <c r="L1618" i="1"/>
  <c r="M1618" i="1"/>
  <c r="BJ1618" i="1"/>
  <c r="AC1618" i="1"/>
  <c r="AD1618" i="1"/>
  <c r="AE1618" i="1"/>
  <c r="L1619" i="1"/>
  <c r="M1619" i="1"/>
  <c r="BJ1619" i="1"/>
  <c r="AC1619" i="1"/>
  <c r="AD1619" i="1"/>
  <c r="AE1619" i="1"/>
  <c r="L1620" i="1"/>
  <c r="M1620" i="1"/>
  <c r="BJ1620" i="1"/>
  <c r="AC1620" i="1"/>
  <c r="AD1620" i="1"/>
  <c r="AE1620" i="1"/>
  <c r="L1621" i="1"/>
  <c r="M1621" i="1"/>
  <c r="BJ1621" i="1"/>
  <c r="AC1621" i="1"/>
  <c r="AD1621" i="1"/>
  <c r="AE1621" i="1"/>
  <c r="L1622" i="1"/>
  <c r="M1622" i="1"/>
  <c r="BJ1622" i="1"/>
  <c r="AC1622" i="1"/>
  <c r="AD1622" i="1"/>
  <c r="AE1622" i="1"/>
  <c r="L1623" i="1"/>
  <c r="M1623" i="1"/>
  <c r="BJ1623" i="1"/>
  <c r="AC1623" i="1"/>
  <c r="AD1623" i="1"/>
  <c r="AE1623" i="1"/>
  <c r="L1624" i="1"/>
  <c r="M1624" i="1"/>
  <c r="BJ1624" i="1"/>
  <c r="AC1624" i="1"/>
  <c r="AD1624" i="1"/>
  <c r="AE1624" i="1"/>
  <c r="L1625" i="1"/>
  <c r="M1625" i="1"/>
  <c r="BJ1625" i="1"/>
  <c r="AC1625" i="1"/>
  <c r="AD1625" i="1"/>
  <c r="AE1625" i="1"/>
  <c r="L1626" i="1"/>
  <c r="M1626" i="1"/>
  <c r="BJ1626" i="1"/>
  <c r="AC1626" i="1"/>
  <c r="AD1626" i="1"/>
  <c r="AE1626" i="1"/>
  <c r="L1627" i="1"/>
  <c r="M1627" i="1"/>
  <c r="BJ1627" i="1"/>
  <c r="AC1627" i="1"/>
  <c r="AD1627" i="1"/>
  <c r="AE1627" i="1"/>
  <c r="L1628" i="1"/>
  <c r="M1628" i="1"/>
  <c r="BJ1628" i="1"/>
  <c r="AC1628" i="1"/>
  <c r="AD1628" i="1"/>
  <c r="AE1628" i="1"/>
  <c r="L1629" i="1"/>
  <c r="M1629" i="1"/>
  <c r="BJ1629" i="1"/>
  <c r="AC1629" i="1"/>
  <c r="AD1629" i="1"/>
  <c r="AE1629" i="1"/>
  <c r="L1630" i="1"/>
  <c r="M1630" i="1"/>
  <c r="BJ1630" i="1"/>
  <c r="AC1630" i="1"/>
  <c r="AD1630" i="1"/>
  <c r="AE1630" i="1"/>
  <c r="L1631" i="1"/>
  <c r="M1631" i="1"/>
  <c r="BJ1631" i="1"/>
  <c r="AC1631" i="1"/>
  <c r="AD1631" i="1"/>
  <c r="AE1631" i="1"/>
  <c r="L1632" i="1"/>
  <c r="M1632" i="1"/>
  <c r="BJ1632" i="1"/>
  <c r="AC1632" i="1"/>
  <c r="AD1632" i="1"/>
  <c r="AE1632" i="1"/>
  <c r="L1633" i="1"/>
  <c r="M1633" i="1"/>
  <c r="BJ1633" i="1"/>
  <c r="AC1633" i="1"/>
  <c r="AD1633" i="1"/>
  <c r="AE1633" i="1"/>
  <c r="L1634" i="1"/>
  <c r="M1634" i="1"/>
  <c r="BJ1634" i="1"/>
  <c r="AC1634" i="1"/>
  <c r="AD1634" i="1"/>
  <c r="AE1634" i="1"/>
  <c r="L1635" i="1"/>
  <c r="M1635" i="1"/>
  <c r="BJ1635" i="1"/>
  <c r="AC1635" i="1"/>
  <c r="AD1635" i="1"/>
  <c r="AE1635" i="1"/>
  <c r="L1636" i="1"/>
  <c r="M1636" i="1"/>
  <c r="BJ1636" i="1"/>
  <c r="AC1636" i="1"/>
  <c r="AD1636" i="1"/>
  <c r="AE1636" i="1"/>
  <c r="L1637" i="1"/>
  <c r="M1637" i="1"/>
  <c r="BJ1637" i="1"/>
  <c r="AC1637" i="1"/>
  <c r="AD1637" i="1"/>
  <c r="AE1637" i="1"/>
  <c r="L1638" i="1"/>
  <c r="M1638" i="1"/>
  <c r="BJ1638" i="1"/>
  <c r="AC1638" i="1"/>
  <c r="AD1638" i="1"/>
  <c r="AE1638" i="1"/>
  <c r="L1639" i="1"/>
  <c r="M1639" i="1"/>
  <c r="BJ1639" i="1"/>
  <c r="AC1639" i="1"/>
  <c r="AD1639" i="1"/>
  <c r="AE1639" i="1"/>
  <c r="L1640" i="1"/>
  <c r="M1640" i="1"/>
  <c r="BJ1640" i="1"/>
  <c r="AC1640" i="1"/>
  <c r="AD1640" i="1"/>
  <c r="AE1640" i="1"/>
  <c r="L1641" i="1"/>
  <c r="M1641" i="1"/>
  <c r="BJ1641" i="1"/>
  <c r="AC1641" i="1"/>
  <c r="AD1641" i="1"/>
  <c r="AE1641" i="1"/>
  <c r="L1642" i="1"/>
  <c r="M1642" i="1"/>
  <c r="BJ1642" i="1"/>
  <c r="AC1642" i="1"/>
  <c r="AD1642" i="1"/>
  <c r="AE1642" i="1"/>
  <c r="L1643" i="1"/>
  <c r="M1643" i="1"/>
  <c r="BJ1643" i="1"/>
  <c r="AC1643" i="1"/>
  <c r="AD1643" i="1"/>
  <c r="AE1643" i="1"/>
  <c r="L1644" i="1"/>
  <c r="M1644" i="1"/>
  <c r="BJ1644" i="1"/>
  <c r="AC1644" i="1"/>
  <c r="AD1644" i="1"/>
  <c r="AE1644" i="1"/>
  <c r="M1645" i="1"/>
  <c r="BJ1645" i="1"/>
  <c r="AC1645" i="1"/>
  <c r="AD1645" i="1"/>
  <c r="AE1645" i="1"/>
  <c r="BJ1646" i="1"/>
  <c r="AC1646" i="1"/>
  <c r="AD1646" i="1"/>
  <c r="AE1646" i="1"/>
  <c r="BJ1647" i="1"/>
  <c r="AC1647" i="1"/>
  <c r="AD1647" i="1"/>
  <c r="AE1647" i="1"/>
  <c r="BJ1648" i="1"/>
  <c r="AC1648" i="1"/>
  <c r="AD1648" i="1"/>
  <c r="AE1648" i="1"/>
  <c r="BJ1649" i="1"/>
  <c r="AC1649" i="1"/>
  <c r="AD1649" i="1"/>
  <c r="AE1649" i="1"/>
  <c r="BJ1650" i="1"/>
  <c r="AC1650" i="1"/>
  <c r="AD1650" i="1"/>
  <c r="AE1650" i="1"/>
  <c r="BJ1651" i="1"/>
  <c r="AC1651" i="1"/>
  <c r="AD1651" i="1"/>
  <c r="AE1651" i="1"/>
  <c r="BJ1652" i="1"/>
  <c r="AC1652" i="1"/>
  <c r="AD1652" i="1"/>
  <c r="AE1652" i="1"/>
  <c r="BJ1653" i="1"/>
  <c r="AC1653" i="1"/>
  <c r="AD1653" i="1"/>
  <c r="AE1653" i="1"/>
  <c r="BJ1654" i="1"/>
  <c r="AC1654" i="1"/>
  <c r="AD1654" i="1"/>
  <c r="AE1654" i="1"/>
  <c r="BJ1655" i="1"/>
  <c r="AC1655" i="1"/>
  <c r="AD1655" i="1"/>
  <c r="AE1655" i="1"/>
  <c r="BJ1656" i="1"/>
  <c r="AC1656" i="1"/>
  <c r="AD1656" i="1"/>
  <c r="AE1656" i="1"/>
  <c r="BJ1657" i="1"/>
  <c r="AC1657" i="1"/>
  <c r="AD1657" i="1"/>
  <c r="AE1657" i="1"/>
  <c r="BJ1658" i="1"/>
  <c r="AC1658" i="1"/>
  <c r="AD1658" i="1"/>
  <c r="AE1658" i="1"/>
  <c r="BJ1659" i="1"/>
  <c r="AC1659" i="1"/>
  <c r="AD1659" i="1"/>
  <c r="AE1659" i="1"/>
  <c r="BJ1660" i="1"/>
  <c r="AC1660" i="1"/>
  <c r="AD1660" i="1"/>
  <c r="AE1660" i="1"/>
  <c r="BJ1661" i="1"/>
  <c r="AC1661" i="1"/>
  <c r="AD1661" i="1"/>
  <c r="AE1661" i="1"/>
  <c r="BJ1662" i="1"/>
  <c r="AC1662" i="1"/>
  <c r="AD1662" i="1"/>
  <c r="AE1662" i="1"/>
  <c r="BJ1663" i="1"/>
  <c r="AC1663" i="1"/>
  <c r="AD1663" i="1"/>
  <c r="AE1663" i="1"/>
  <c r="BJ1664" i="1"/>
  <c r="AC1664" i="1"/>
  <c r="AD1664" i="1"/>
  <c r="AE1664" i="1"/>
  <c r="BJ1665" i="1"/>
  <c r="AC1665" i="1"/>
  <c r="AD1665" i="1"/>
  <c r="AE1665" i="1"/>
  <c r="BJ1666" i="1"/>
  <c r="AC1666" i="1"/>
  <c r="AD1666" i="1"/>
  <c r="AE1666" i="1"/>
  <c r="BJ1667" i="1"/>
  <c r="AC1667" i="1"/>
  <c r="AD1667" i="1"/>
  <c r="AE1667" i="1"/>
  <c r="BJ1668" i="1"/>
  <c r="AC1668" i="1"/>
  <c r="AD1668" i="1"/>
  <c r="AE1668" i="1"/>
  <c r="BJ1669" i="1"/>
  <c r="AC1669" i="1"/>
  <c r="AD1669" i="1"/>
  <c r="AE1669" i="1"/>
  <c r="BJ1670" i="1"/>
  <c r="AC1670" i="1"/>
  <c r="AD1670" i="1"/>
  <c r="AE1670" i="1"/>
  <c r="BJ1671" i="1"/>
  <c r="AC1671" i="1"/>
  <c r="AD1671" i="1"/>
  <c r="AE1671" i="1"/>
  <c r="BJ1672" i="1"/>
  <c r="AC1672" i="1"/>
  <c r="AD1672" i="1"/>
  <c r="AE1672" i="1"/>
  <c r="BJ1673" i="1"/>
  <c r="AC1673" i="1"/>
  <c r="AD1673" i="1"/>
  <c r="AE1673" i="1"/>
  <c r="BJ1674" i="1"/>
  <c r="AC1674" i="1"/>
  <c r="AD1674" i="1"/>
  <c r="AE1674" i="1"/>
  <c r="BJ1675" i="1"/>
  <c r="AC1675" i="1"/>
  <c r="AD1675" i="1"/>
  <c r="AE1675" i="1"/>
  <c r="BJ1676" i="1"/>
  <c r="AC1676" i="1"/>
  <c r="AD1676" i="1"/>
  <c r="AE1676" i="1"/>
  <c r="BJ1677" i="1"/>
  <c r="AC1677" i="1"/>
  <c r="AD1677" i="1"/>
  <c r="AE1677" i="1"/>
  <c r="BJ1678" i="1"/>
  <c r="AC1678" i="1"/>
  <c r="AD1678" i="1"/>
  <c r="AE1678" i="1"/>
  <c r="BJ1679" i="1"/>
  <c r="AC1679" i="1"/>
  <c r="AD1679" i="1"/>
  <c r="AE1679" i="1"/>
  <c r="BJ1680" i="1"/>
  <c r="AC1680" i="1"/>
  <c r="AD1680" i="1"/>
  <c r="AE1680" i="1"/>
  <c r="BJ1681" i="1"/>
  <c r="AC1681" i="1"/>
  <c r="AD1681" i="1"/>
  <c r="AE1681" i="1"/>
  <c r="BJ1682" i="1"/>
  <c r="AC1682" i="1"/>
  <c r="AD1682" i="1"/>
  <c r="AE1682" i="1"/>
  <c r="BJ1683" i="1"/>
  <c r="AC1683" i="1"/>
  <c r="AD1683" i="1"/>
  <c r="AE1683" i="1"/>
  <c r="BJ1684" i="1"/>
  <c r="AC1684" i="1"/>
  <c r="AD1684" i="1"/>
  <c r="AE1684" i="1"/>
  <c r="BJ1685" i="1"/>
  <c r="AC1685" i="1"/>
  <c r="AD1685" i="1"/>
  <c r="AE1685" i="1"/>
  <c r="BJ1686" i="1"/>
  <c r="AC1686" i="1"/>
  <c r="AD1686" i="1"/>
  <c r="AE1686" i="1"/>
  <c r="BJ1687" i="1"/>
  <c r="AC1687" i="1"/>
  <c r="AD1687" i="1"/>
  <c r="AE1687" i="1"/>
  <c r="BJ1688" i="1"/>
  <c r="AC1688" i="1"/>
  <c r="AD1688" i="1"/>
  <c r="AE1688" i="1"/>
  <c r="BJ1689" i="1"/>
  <c r="AC1689" i="1"/>
  <c r="AD1689" i="1"/>
  <c r="AE1689" i="1"/>
  <c r="BJ1690" i="1"/>
  <c r="AC1690" i="1"/>
  <c r="AD1690" i="1"/>
  <c r="AE1690" i="1"/>
  <c r="BJ1691" i="1"/>
  <c r="AC1691" i="1"/>
  <c r="AD1691" i="1"/>
  <c r="AE1691" i="1"/>
  <c r="BJ1692" i="1"/>
  <c r="AC1692" i="1"/>
  <c r="AD1692" i="1"/>
  <c r="AE1692" i="1"/>
  <c r="BJ1693" i="1"/>
  <c r="AC1693" i="1"/>
  <c r="AD1693" i="1"/>
  <c r="AE1693" i="1"/>
  <c r="BJ1694" i="1"/>
  <c r="AC1694" i="1"/>
  <c r="AD1694" i="1"/>
  <c r="AE1694" i="1"/>
  <c r="BJ1695" i="1"/>
  <c r="AC1695" i="1"/>
  <c r="AD1695" i="1"/>
  <c r="AE1695" i="1"/>
  <c r="BJ1696" i="1"/>
  <c r="AC1696" i="1"/>
  <c r="AD1696" i="1"/>
  <c r="AE1696" i="1"/>
  <c r="BJ1697" i="1"/>
  <c r="AC1697" i="1"/>
  <c r="AD1697" i="1"/>
  <c r="AE1697" i="1"/>
  <c r="BJ1698" i="1"/>
  <c r="AC1698" i="1"/>
  <c r="AD1698" i="1"/>
  <c r="AE1698" i="1"/>
  <c r="BJ1699" i="1"/>
  <c r="AC1699" i="1"/>
  <c r="AD1699" i="1"/>
  <c r="AE1699" i="1"/>
  <c r="BJ1700" i="1"/>
  <c r="AC1700" i="1"/>
  <c r="AD1700" i="1"/>
  <c r="AE1700" i="1"/>
  <c r="BJ1701" i="1"/>
  <c r="AC1701" i="1"/>
  <c r="AD1701" i="1"/>
  <c r="AE1701" i="1"/>
  <c r="BJ1702" i="1"/>
  <c r="AC1702" i="1"/>
  <c r="AD1702" i="1"/>
  <c r="AE1702" i="1"/>
  <c r="BJ1703" i="1"/>
  <c r="AC1703" i="1"/>
  <c r="AD1703" i="1"/>
  <c r="AE1703" i="1"/>
  <c r="BJ1704" i="1"/>
  <c r="AC1704" i="1"/>
  <c r="AD1704" i="1"/>
  <c r="AE1704" i="1"/>
  <c r="BJ1705" i="1"/>
  <c r="AC1705" i="1"/>
  <c r="AD1705" i="1"/>
  <c r="AE1705" i="1"/>
  <c r="BJ1706" i="1"/>
  <c r="AC1706" i="1"/>
  <c r="AD1706" i="1"/>
  <c r="AE1706" i="1"/>
  <c r="BJ1707" i="1"/>
  <c r="AC1707" i="1"/>
  <c r="AD1707" i="1"/>
  <c r="AE1707" i="1"/>
  <c r="BJ1708" i="1"/>
  <c r="AC1708" i="1"/>
  <c r="AD1708" i="1"/>
  <c r="AE1708" i="1"/>
  <c r="BJ1709" i="1"/>
  <c r="AC1709" i="1"/>
  <c r="AD1709" i="1"/>
  <c r="AE1709" i="1"/>
  <c r="BJ1710" i="1"/>
  <c r="AC1710" i="1"/>
  <c r="AD1710" i="1"/>
  <c r="AE1710" i="1"/>
  <c r="BJ1711" i="1"/>
  <c r="AC1711" i="1"/>
  <c r="AD1711" i="1"/>
  <c r="AE1711" i="1"/>
  <c r="BJ1712" i="1"/>
  <c r="AC1712" i="1"/>
  <c r="AD1712" i="1"/>
  <c r="AE1712" i="1"/>
  <c r="BJ1713" i="1"/>
  <c r="AC1713" i="1"/>
  <c r="AD1713" i="1"/>
  <c r="AE1713" i="1"/>
  <c r="BJ1714" i="1"/>
  <c r="AC1714" i="1"/>
  <c r="AD1714" i="1"/>
  <c r="AE1714" i="1"/>
  <c r="BJ1715" i="1"/>
  <c r="AC1715" i="1"/>
  <c r="AD1715" i="1"/>
  <c r="AE1715" i="1"/>
  <c r="BJ1716" i="1"/>
  <c r="AC1716" i="1"/>
  <c r="AD1716" i="1"/>
  <c r="AE1716" i="1"/>
  <c r="BJ1717" i="1"/>
  <c r="AC1717" i="1"/>
  <c r="AD1717" i="1"/>
  <c r="AE1717" i="1"/>
  <c r="BJ1718" i="1"/>
  <c r="AC1718" i="1"/>
  <c r="AD1718" i="1"/>
  <c r="AE1718" i="1"/>
  <c r="BJ1719" i="1"/>
  <c r="AC1719" i="1"/>
  <c r="AD1719" i="1"/>
  <c r="AE1719" i="1"/>
  <c r="BJ1720" i="1"/>
  <c r="AC1720" i="1"/>
  <c r="AD1720" i="1"/>
  <c r="AE1720" i="1"/>
  <c r="BJ1721" i="1"/>
  <c r="AC1721" i="1"/>
  <c r="AD1721" i="1"/>
  <c r="AE1721" i="1"/>
  <c r="BJ1722" i="1"/>
  <c r="AC1722" i="1"/>
  <c r="AD1722" i="1"/>
  <c r="AE1722" i="1"/>
  <c r="BJ1723" i="1"/>
  <c r="AC1723" i="1"/>
  <c r="AD1723" i="1"/>
  <c r="AE1723" i="1"/>
  <c r="BJ1724" i="1"/>
  <c r="AC1724" i="1"/>
  <c r="AD1724" i="1"/>
  <c r="AE1724" i="1"/>
  <c r="BJ1725" i="1"/>
  <c r="AC1725" i="1"/>
  <c r="AD1725" i="1"/>
  <c r="AE1725" i="1"/>
  <c r="BJ1726" i="1"/>
  <c r="AC1726" i="1"/>
  <c r="AD1726" i="1"/>
  <c r="AE1726" i="1"/>
  <c r="BJ1727" i="1"/>
  <c r="AC1727" i="1"/>
  <c r="AD1727" i="1"/>
  <c r="AE1727" i="1"/>
  <c r="BJ1728" i="1"/>
  <c r="AC1728" i="1"/>
  <c r="AD1728" i="1"/>
  <c r="AE1728" i="1"/>
  <c r="BJ1729" i="1"/>
  <c r="AC1729" i="1"/>
  <c r="AD1729" i="1"/>
  <c r="AE1729" i="1"/>
  <c r="BJ1730" i="1"/>
  <c r="AC1730" i="1"/>
  <c r="AD1730" i="1"/>
  <c r="AE1730" i="1"/>
  <c r="BJ1731" i="1"/>
  <c r="AC1731" i="1"/>
  <c r="AD1731" i="1"/>
  <c r="AE1731" i="1"/>
  <c r="BJ1732" i="1"/>
  <c r="AC1732" i="1"/>
  <c r="AD1732" i="1"/>
  <c r="AE1732" i="1"/>
  <c r="BJ1733" i="1"/>
  <c r="AC1733" i="1"/>
  <c r="AD1733" i="1"/>
  <c r="AE1733" i="1"/>
  <c r="BJ1734" i="1"/>
  <c r="AC1734" i="1"/>
  <c r="AD1734" i="1"/>
  <c r="AE1734" i="1"/>
  <c r="BJ1735" i="1"/>
  <c r="AC1735" i="1"/>
  <c r="AD1735" i="1"/>
  <c r="AE1735" i="1"/>
  <c r="BJ1736" i="1"/>
  <c r="AC1736" i="1"/>
  <c r="AD1736" i="1"/>
  <c r="AE1736" i="1"/>
  <c r="BJ1737" i="1"/>
  <c r="AC1737" i="1"/>
  <c r="AD1737" i="1"/>
  <c r="AE1737" i="1"/>
  <c r="BJ1738" i="1"/>
  <c r="AC1738" i="1"/>
  <c r="AD1738" i="1"/>
  <c r="AE1738" i="1"/>
  <c r="BJ1739" i="1"/>
  <c r="AC1739" i="1"/>
  <c r="AD1739" i="1"/>
  <c r="AE1739" i="1"/>
  <c r="BJ1740" i="1"/>
  <c r="AC1740" i="1"/>
  <c r="AD1740" i="1"/>
  <c r="AE1740" i="1"/>
  <c r="BJ1741" i="1"/>
  <c r="AC1741" i="1"/>
  <c r="AD1741" i="1"/>
  <c r="AE1741" i="1"/>
  <c r="BJ1742" i="1"/>
  <c r="AC1742" i="1"/>
  <c r="AD1742" i="1"/>
  <c r="AE1742" i="1"/>
  <c r="BJ1743" i="1"/>
  <c r="AC1743" i="1"/>
  <c r="AD1743" i="1"/>
  <c r="AE1743" i="1"/>
  <c r="BJ1744" i="1"/>
  <c r="AC1744" i="1"/>
  <c r="AD1744" i="1"/>
  <c r="AE1744" i="1"/>
  <c r="BJ1745" i="1"/>
  <c r="AC1745" i="1"/>
  <c r="AD1745" i="1"/>
  <c r="AE1745" i="1"/>
  <c r="BJ1746" i="1"/>
  <c r="AC1746" i="1"/>
  <c r="AD1746" i="1"/>
  <c r="AE1746" i="1"/>
  <c r="BJ1747" i="1"/>
  <c r="AC1747" i="1"/>
  <c r="AD1747" i="1"/>
  <c r="AE1747" i="1"/>
  <c r="BJ1748" i="1"/>
  <c r="AC1748" i="1"/>
  <c r="AD1748" i="1"/>
  <c r="AE1748" i="1"/>
  <c r="BJ1749" i="1"/>
  <c r="AC1749" i="1"/>
  <c r="AD1749" i="1"/>
  <c r="AE1749" i="1"/>
  <c r="BJ1750" i="1"/>
  <c r="AC1750" i="1"/>
  <c r="AD1750" i="1"/>
  <c r="AE1750" i="1"/>
  <c r="BJ1751" i="1"/>
  <c r="AC1751" i="1"/>
  <c r="AD1751" i="1"/>
  <c r="AE1751" i="1"/>
  <c r="BJ1752" i="1"/>
  <c r="AC1752" i="1"/>
  <c r="AD1752" i="1"/>
  <c r="AE1752" i="1"/>
  <c r="BJ1753" i="1"/>
  <c r="AC1753" i="1"/>
  <c r="AD1753" i="1"/>
  <c r="AE1753" i="1"/>
  <c r="BJ1754" i="1"/>
  <c r="AC1754" i="1"/>
  <c r="AD1754" i="1"/>
  <c r="AE1754" i="1"/>
  <c r="BJ1755" i="1"/>
  <c r="AC1755" i="1"/>
  <c r="AD1755" i="1"/>
  <c r="AE1755" i="1"/>
  <c r="BJ1756" i="1"/>
  <c r="AC1756" i="1"/>
  <c r="AD1756" i="1"/>
  <c r="AE1756" i="1"/>
  <c r="BJ1757" i="1"/>
  <c r="AC1757" i="1"/>
  <c r="AD1757" i="1"/>
  <c r="AE1757" i="1"/>
  <c r="BJ1758" i="1"/>
  <c r="AC1758" i="1"/>
  <c r="AD1758" i="1"/>
  <c r="AE1758" i="1"/>
  <c r="BJ1759" i="1"/>
  <c r="AC1759" i="1"/>
  <c r="AD1759" i="1"/>
  <c r="AE1759" i="1"/>
  <c r="BJ1760" i="1"/>
  <c r="AC1760" i="1"/>
  <c r="AD1760" i="1"/>
  <c r="AE1760" i="1"/>
  <c r="BJ1761" i="1"/>
  <c r="AC1761" i="1"/>
  <c r="AD1761" i="1"/>
  <c r="AE1761" i="1"/>
  <c r="BJ1762" i="1"/>
  <c r="AC1762" i="1"/>
  <c r="AD1762" i="1"/>
  <c r="AE1762" i="1"/>
  <c r="BJ1763" i="1"/>
  <c r="AC1763" i="1"/>
  <c r="AD1763" i="1"/>
  <c r="AE1763" i="1"/>
  <c r="BJ1764" i="1"/>
  <c r="AC1764" i="1"/>
  <c r="AD1764" i="1"/>
  <c r="AE1764" i="1"/>
  <c r="BJ1765" i="1"/>
  <c r="AC1765" i="1"/>
  <c r="AD1765" i="1"/>
  <c r="AE1765" i="1"/>
  <c r="BJ1766" i="1"/>
  <c r="AC1766" i="1"/>
  <c r="AD1766" i="1"/>
  <c r="AE1766" i="1"/>
  <c r="BJ1767" i="1"/>
  <c r="AC1767" i="1"/>
  <c r="AD1767" i="1"/>
  <c r="AE1767" i="1"/>
  <c r="BJ1768" i="1"/>
  <c r="AC1768" i="1"/>
  <c r="AD1768" i="1"/>
  <c r="AE1768" i="1"/>
  <c r="BJ1769" i="1"/>
  <c r="AC1769" i="1"/>
  <c r="AD1769" i="1"/>
  <c r="AE1769" i="1"/>
  <c r="BJ1770" i="1"/>
  <c r="AC1770" i="1"/>
  <c r="AD1770" i="1"/>
  <c r="AE1770" i="1"/>
  <c r="BJ1771" i="1"/>
  <c r="AC1771" i="1"/>
  <c r="AD1771" i="1"/>
  <c r="AE1771" i="1"/>
  <c r="BJ1772" i="1"/>
  <c r="AC1772" i="1"/>
  <c r="AD1772" i="1"/>
  <c r="AE1772" i="1"/>
  <c r="BJ1773" i="1"/>
  <c r="AC1773" i="1"/>
  <c r="AD1773" i="1"/>
  <c r="AE1773" i="1"/>
  <c r="BJ1774" i="1"/>
  <c r="AC1774" i="1"/>
  <c r="AD1774" i="1"/>
  <c r="AE1774" i="1"/>
  <c r="BJ1775" i="1"/>
  <c r="AC1775" i="1"/>
  <c r="AD1775" i="1"/>
  <c r="AE1775" i="1"/>
  <c r="BJ1776" i="1"/>
  <c r="AC1776" i="1"/>
  <c r="AD1776" i="1"/>
  <c r="AE1776" i="1"/>
  <c r="BJ1777" i="1"/>
  <c r="AC1777" i="1"/>
  <c r="AD1777" i="1"/>
  <c r="AE1777" i="1"/>
  <c r="BJ1778" i="1"/>
  <c r="AC1778" i="1"/>
  <c r="AD1778" i="1"/>
  <c r="AE1778" i="1"/>
  <c r="BJ1779" i="1"/>
  <c r="AC1779" i="1"/>
  <c r="AD1779" i="1"/>
  <c r="AE1779" i="1"/>
  <c r="BJ1780" i="1"/>
  <c r="AC1780" i="1"/>
  <c r="AD1780" i="1"/>
  <c r="AE1780" i="1"/>
  <c r="BJ1781" i="1"/>
  <c r="AC1781" i="1"/>
  <c r="AD1781" i="1"/>
  <c r="AE1781" i="1"/>
  <c r="BJ1782" i="1"/>
  <c r="AC1782" i="1"/>
  <c r="AD1782" i="1"/>
  <c r="AE1782" i="1"/>
  <c r="BJ1783" i="1"/>
  <c r="AC1783" i="1"/>
  <c r="AD1783" i="1"/>
  <c r="AE1783" i="1"/>
  <c r="BJ1784" i="1"/>
  <c r="AC1784" i="1"/>
  <c r="AD1784" i="1"/>
  <c r="AE1784" i="1"/>
  <c r="BJ1785" i="1"/>
  <c r="AC1785" i="1"/>
  <c r="AD1785" i="1"/>
  <c r="AE1785" i="1"/>
  <c r="BJ1786" i="1"/>
  <c r="AC1786" i="1"/>
  <c r="AD1786" i="1"/>
  <c r="AE1786" i="1"/>
  <c r="BJ1787" i="1"/>
  <c r="AC1787" i="1"/>
  <c r="AD1787" i="1"/>
  <c r="AE1787" i="1"/>
  <c r="BJ1788" i="1"/>
  <c r="AC1788" i="1"/>
  <c r="AD1788" i="1"/>
  <c r="AE1788" i="1"/>
  <c r="AC1789" i="1"/>
  <c r="AD1789" i="1"/>
  <c r="AE1789" i="1"/>
  <c r="AC1790" i="1"/>
  <c r="AD1790" i="1"/>
  <c r="AE1790" i="1"/>
  <c r="AC1791" i="1"/>
  <c r="AD1791" i="1"/>
  <c r="AE1791" i="1"/>
  <c r="AC1792" i="1"/>
  <c r="AD1792" i="1"/>
  <c r="AE1792" i="1"/>
  <c r="AC1793" i="1"/>
  <c r="AD1793" i="1"/>
  <c r="AE1793" i="1"/>
  <c r="AC1794" i="1"/>
  <c r="AD1794" i="1"/>
  <c r="AE1794" i="1"/>
  <c r="AC1795" i="1"/>
  <c r="AD1795" i="1"/>
  <c r="AE1795" i="1"/>
  <c r="AC1796" i="1"/>
  <c r="AD1796" i="1"/>
  <c r="AE1796" i="1"/>
  <c r="AC1797" i="1"/>
  <c r="AD1797" i="1"/>
  <c r="AE1797" i="1"/>
  <c r="AC1798" i="1"/>
  <c r="AD1798" i="1"/>
  <c r="AE1798" i="1"/>
  <c r="AC1799" i="1"/>
  <c r="AD1799" i="1"/>
  <c r="AE1799" i="1"/>
  <c r="AC1800" i="1"/>
  <c r="AD1800" i="1"/>
  <c r="AE1800" i="1"/>
  <c r="AC1801" i="1"/>
  <c r="AD1801" i="1"/>
  <c r="AE1801" i="1"/>
  <c r="AC1802" i="1"/>
  <c r="AD1802" i="1"/>
  <c r="AE1802" i="1"/>
  <c r="AC1803" i="1"/>
  <c r="AD1803" i="1"/>
  <c r="AE1803" i="1"/>
  <c r="AC1804" i="1"/>
  <c r="AD1804" i="1"/>
  <c r="AE1804" i="1"/>
  <c r="AC1805" i="1"/>
  <c r="AD1805" i="1"/>
  <c r="AE1805" i="1"/>
  <c r="AC1806" i="1"/>
  <c r="AD1806" i="1"/>
  <c r="AE1806" i="1"/>
  <c r="AC1807" i="1"/>
  <c r="AD1807" i="1"/>
  <c r="AE1807" i="1"/>
  <c r="AC1808" i="1"/>
  <c r="AD1808" i="1"/>
  <c r="AE1808" i="1"/>
  <c r="AC1809" i="1"/>
  <c r="AD1809" i="1"/>
  <c r="AE1809" i="1"/>
  <c r="AC1810" i="1"/>
  <c r="AD1810" i="1"/>
  <c r="AE1810" i="1"/>
  <c r="AC1811" i="1"/>
  <c r="AD1811" i="1"/>
  <c r="AE1811" i="1"/>
  <c r="AC1812" i="1"/>
  <c r="AD1812" i="1"/>
  <c r="AE1812" i="1"/>
  <c r="AC1813" i="1"/>
  <c r="AD1813" i="1"/>
  <c r="AE1813" i="1"/>
  <c r="AC1814" i="1"/>
  <c r="AD1814" i="1"/>
  <c r="AE1814" i="1"/>
  <c r="AC1815" i="1"/>
  <c r="AD1815" i="1"/>
  <c r="AE1815" i="1"/>
  <c r="AC1816" i="1"/>
  <c r="AD1816" i="1"/>
  <c r="AE1816" i="1"/>
  <c r="AC1817" i="1"/>
  <c r="AD1817" i="1"/>
  <c r="AE1817" i="1"/>
  <c r="AC1818" i="1"/>
  <c r="AD1818" i="1"/>
  <c r="AE1818" i="1"/>
  <c r="AC1819" i="1"/>
  <c r="AD1819" i="1"/>
  <c r="AE1819" i="1"/>
  <c r="AC1820" i="1"/>
  <c r="AD1820" i="1"/>
  <c r="AE1820" i="1"/>
  <c r="AC1821" i="1"/>
  <c r="AD1821" i="1"/>
  <c r="AE1821" i="1"/>
  <c r="AC1822" i="1"/>
  <c r="AD1822" i="1"/>
  <c r="AE1822" i="1"/>
  <c r="AC1823" i="1"/>
  <c r="AD1823" i="1"/>
  <c r="AE1823" i="1"/>
  <c r="AC1824" i="1"/>
  <c r="AD1824" i="1"/>
  <c r="AE1824" i="1"/>
  <c r="AC1825" i="1"/>
  <c r="AD1825" i="1"/>
  <c r="AE1825" i="1"/>
  <c r="AC1826" i="1"/>
  <c r="AD1826" i="1"/>
  <c r="AE1826" i="1"/>
  <c r="AC1827" i="1"/>
  <c r="AD1827" i="1"/>
  <c r="AE1827" i="1"/>
  <c r="AC1828" i="1"/>
  <c r="AD1828" i="1"/>
  <c r="AE1828" i="1"/>
  <c r="AC1829" i="1"/>
  <c r="AD1829" i="1"/>
  <c r="AE1829" i="1"/>
  <c r="AC1830" i="1"/>
  <c r="AD1830" i="1"/>
  <c r="AE1830" i="1"/>
  <c r="AC1831" i="1"/>
  <c r="AD1831" i="1"/>
  <c r="AE1831" i="1"/>
  <c r="AC1832" i="1"/>
  <c r="AD1832" i="1"/>
  <c r="AE1832" i="1"/>
  <c r="AC1833" i="1"/>
  <c r="AD1833" i="1"/>
  <c r="AE1833" i="1"/>
  <c r="AC1834" i="1"/>
  <c r="AD1834" i="1"/>
  <c r="AE1834" i="1"/>
  <c r="AC1835" i="1"/>
  <c r="AD1835" i="1"/>
  <c r="AE1835" i="1"/>
  <c r="AC1836" i="1"/>
  <c r="AD1836" i="1"/>
  <c r="AE1836" i="1"/>
  <c r="AC1837" i="1"/>
  <c r="AD1837" i="1"/>
  <c r="AE1837" i="1"/>
  <c r="AC1838" i="1"/>
  <c r="AD1838" i="1"/>
  <c r="AE1838" i="1"/>
  <c r="AC1839" i="1"/>
  <c r="AD1839" i="1"/>
  <c r="AE1839" i="1"/>
  <c r="AC1840" i="1"/>
  <c r="AD1840" i="1"/>
  <c r="AE1840" i="1"/>
  <c r="AC1841" i="1"/>
  <c r="AD1841" i="1"/>
  <c r="AE1841" i="1"/>
  <c r="AC1842" i="1"/>
  <c r="AD1842" i="1"/>
  <c r="AE1842" i="1"/>
  <c r="AC1843" i="1"/>
  <c r="AD1843" i="1"/>
  <c r="AE1843" i="1"/>
  <c r="AC1844" i="1"/>
  <c r="AD1844" i="1"/>
  <c r="AE1844" i="1"/>
  <c r="AC1845" i="1"/>
  <c r="AD1845" i="1"/>
  <c r="AE1845" i="1"/>
  <c r="AC1846" i="1"/>
  <c r="AD1846" i="1"/>
  <c r="AE1846" i="1"/>
  <c r="AC1847" i="1"/>
  <c r="AD1847" i="1"/>
  <c r="AE1847" i="1"/>
  <c r="AC1848" i="1"/>
  <c r="AD1848" i="1"/>
  <c r="AE1848" i="1"/>
  <c r="AC1849" i="1"/>
  <c r="AD1849" i="1"/>
  <c r="AE1849" i="1"/>
  <c r="AC1850" i="1"/>
  <c r="AD1850" i="1"/>
  <c r="AE1850" i="1"/>
  <c r="AC1851" i="1"/>
  <c r="AD1851" i="1"/>
  <c r="AE1851" i="1"/>
  <c r="AC1852" i="1"/>
  <c r="AD1852" i="1"/>
  <c r="AE1852" i="1"/>
  <c r="AC1853" i="1"/>
  <c r="AD1853" i="1"/>
  <c r="AE1853" i="1"/>
  <c r="AC1854" i="1"/>
  <c r="AD1854" i="1"/>
  <c r="AE1854" i="1"/>
  <c r="AC1855" i="1"/>
  <c r="AD1855" i="1"/>
  <c r="AE1855" i="1"/>
  <c r="AC1856" i="1"/>
  <c r="AD1856" i="1"/>
  <c r="AE1856" i="1"/>
  <c r="AC1857" i="1"/>
  <c r="AD1857" i="1"/>
  <c r="AE1857" i="1"/>
  <c r="AC1858" i="1"/>
  <c r="AD1858" i="1"/>
  <c r="AE1858" i="1"/>
  <c r="AC1859" i="1"/>
  <c r="AD1859" i="1"/>
  <c r="AE1859" i="1"/>
  <c r="AC1860" i="1"/>
  <c r="AD1860" i="1"/>
  <c r="AE1860" i="1"/>
  <c r="AC1861" i="1"/>
  <c r="AD1861" i="1"/>
  <c r="AE1861" i="1"/>
  <c r="AC1862" i="1"/>
  <c r="AD1862" i="1"/>
  <c r="AE1862" i="1"/>
  <c r="AC1863" i="1"/>
  <c r="AD1863" i="1"/>
  <c r="AE1863" i="1"/>
  <c r="AC1864" i="1"/>
  <c r="AD1864" i="1"/>
  <c r="AE1864" i="1"/>
  <c r="AC1865" i="1"/>
  <c r="AD1865" i="1"/>
  <c r="AE1865" i="1"/>
  <c r="AC1866" i="1"/>
  <c r="AD1866" i="1"/>
  <c r="AE1866" i="1"/>
  <c r="AC1867" i="1"/>
  <c r="AD1867" i="1"/>
  <c r="AE1867" i="1"/>
  <c r="AC1868" i="1"/>
  <c r="AD1868" i="1"/>
  <c r="AE1868" i="1"/>
  <c r="AC1869" i="1"/>
  <c r="AD1869" i="1"/>
  <c r="AE1869" i="1"/>
  <c r="AC1870" i="1"/>
  <c r="AD1870" i="1"/>
  <c r="AE1870" i="1"/>
  <c r="AC1871" i="1"/>
  <c r="AD1871" i="1"/>
  <c r="AE1871" i="1"/>
  <c r="AC1872" i="1"/>
  <c r="AD1872" i="1"/>
  <c r="AE1872" i="1"/>
  <c r="AC1873" i="1"/>
  <c r="AD1873" i="1"/>
  <c r="AE1873" i="1"/>
  <c r="AC1874" i="1"/>
  <c r="AD1874" i="1"/>
  <c r="AE1874" i="1"/>
  <c r="AC1875" i="1"/>
  <c r="AD1875" i="1"/>
  <c r="AE1875" i="1"/>
  <c r="AC1876" i="1"/>
  <c r="AD1876" i="1"/>
  <c r="AE1876" i="1"/>
  <c r="AC1877" i="1"/>
  <c r="AD1877" i="1"/>
  <c r="AE1877" i="1"/>
  <c r="AC1878" i="1"/>
  <c r="AD1878" i="1"/>
  <c r="AE1878" i="1"/>
  <c r="AC1879" i="1"/>
  <c r="AD1879" i="1"/>
  <c r="AE1879" i="1"/>
  <c r="AC1880" i="1"/>
  <c r="AD1880" i="1"/>
  <c r="AE1880" i="1"/>
  <c r="AC1881" i="1"/>
  <c r="AD1881" i="1"/>
  <c r="AE1881" i="1"/>
  <c r="AC1882" i="1"/>
  <c r="AD1882" i="1"/>
  <c r="AE1882" i="1"/>
  <c r="AC1883" i="1"/>
  <c r="AD1883" i="1"/>
  <c r="AE1883" i="1"/>
  <c r="AC1884" i="1"/>
  <c r="AD1884" i="1"/>
  <c r="AE1884" i="1"/>
  <c r="AC1885" i="1"/>
  <c r="AD1885" i="1"/>
  <c r="AE1885" i="1"/>
  <c r="AC1886" i="1"/>
  <c r="AD1886" i="1"/>
  <c r="AE1886" i="1"/>
  <c r="AC1887" i="1"/>
  <c r="AD1887" i="1"/>
  <c r="AE1887" i="1"/>
  <c r="AC1888" i="1"/>
  <c r="AD1888" i="1"/>
  <c r="AE1888" i="1"/>
  <c r="AC1889" i="1"/>
  <c r="AD1889" i="1"/>
  <c r="AE1889" i="1"/>
  <c r="AC1890" i="1"/>
  <c r="AD1890" i="1"/>
  <c r="AE1890" i="1"/>
  <c r="AC1891" i="1"/>
  <c r="AD1891" i="1"/>
  <c r="AE1891" i="1"/>
  <c r="AC1892" i="1"/>
  <c r="AD1892" i="1"/>
  <c r="AE1892" i="1"/>
  <c r="AC1893" i="1"/>
  <c r="AD1893" i="1"/>
  <c r="AE1893" i="1"/>
  <c r="AC1894" i="1"/>
  <c r="AD1894" i="1"/>
  <c r="AE1894" i="1"/>
  <c r="AC1895" i="1"/>
  <c r="AD1895" i="1"/>
  <c r="AE1895" i="1"/>
  <c r="AC1896" i="1"/>
  <c r="AD1896" i="1"/>
  <c r="AE1896" i="1"/>
  <c r="AC1897" i="1"/>
  <c r="AD1897" i="1"/>
  <c r="AE1897" i="1"/>
  <c r="AC1898" i="1"/>
  <c r="AD1898" i="1"/>
  <c r="AE1898" i="1"/>
  <c r="AC1899" i="1"/>
  <c r="AD1899" i="1"/>
  <c r="AE1899" i="1"/>
  <c r="AC1900" i="1"/>
  <c r="AD1900" i="1"/>
  <c r="AE1900" i="1"/>
  <c r="AC1901" i="1"/>
  <c r="AD1901" i="1"/>
  <c r="AE1901" i="1"/>
  <c r="AC1902" i="1"/>
  <c r="AD1902" i="1"/>
  <c r="AE1902" i="1"/>
  <c r="AC1903" i="1"/>
  <c r="AD1903" i="1"/>
  <c r="AE1903" i="1"/>
  <c r="AC1904" i="1"/>
  <c r="AD1904" i="1"/>
  <c r="AE1904" i="1"/>
  <c r="AC1905" i="1"/>
  <c r="AD1905" i="1"/>
  <c r="AE1905" i="1"/>
  <c r="AC1906" i="1"/>
  <c r="AD1906" i="1"/>
  <c r="AE1906" i="1"/>
  <c r="AC1907" i="1"/>
  <c r="AD1907" i="1"/>
  <c r="AE1907" i="1"/>
  <c r="AC1908" i="1"/>
  <c r="AD1908" i="1"/>
  <c r="AE1908" i="1"/>
  <c r="AC1909" i="1"/>
  <c r="AD1909" i="1"/>
  <c r="AE1909" i="1"/>
  <c r="AC1910" i="1"/>
  <c r="AD1910" i="1"/>
  <c r="AE1910" i="1"/>
  <c r="AC1911" i="1"/>
  <c r="AD1911" i="1"/>
  <c r="AE1911" i="1"/>
  <c r="AC1912" i="1"/>
  <c r="AD1912" i="1"/>
  <c r="AE1912" i="1"/>
  <c r="AC1913" i="1"/>
  <c r="AD1913" i="1"/>
  <c r="AE1913" i="1"/>
  <c r="AC1914" i="1"/>
  <c r="AD1914" i="1"/>
  <c r="AE1914" i="1"/>
  <c r="AC1915" i="1"/>
  <c r="AD1915" i="1"/>
  <c r="AE1915" i="1"/>
  <c r="AC1916" i="1"/>
  <c r="AD1916" i="1"/>
  <c r="AE1916" i="1"/>
  <c r="AC1917" i="1"/>
  <c r="AD1917" i="1"/>
  <c r="AE1917" i="1"/>
  <c r="AC1918" i="1"/>
  <c r="AD1918" i="1"/>
  <c r="AE1918" i="1"/>
  <c r="AC1919" i="1"/>
  <c r="AD1919" i="1"/>
  <c r="AE1919" i="1"/>
  <c r="AC1920" i="1"/>
  <c r="AD1920" i="1"/>
  <c r="AE1920" i="1"/>
  <c r="AC1921" i="1"/>
  <c r="AD1921" i="1"/>
  <c r="AE1921" i="1"/>
  <c r="AC1922" i="1"/>
  <c r="AD1922" i="1"/>
  <c r="AE1922" i="1"/>
  <c r="AC1923" i="1"/>
  <c r="AD1923" i="1"/>
  <c r="AE1923" i="1"/>
  <c r="AC1924" i="1"/>
  <c r="AD1924" i="1"/>
  <c r="AE1924" i="1"/>
  <c r="AC1925" i="1"/>
  <c r="AD1925" i="1"/>
  <c r="AE1925" i="1"/>
  <c r="AC1926" i="1"/>
  <c r="AD1926" i="1"/>
  <c r="AE1926" i="1"/>
  <c r="AC1927" i="1"/>
  <c r="AD1927" i="1"/>
  <c r="AE1927" i="1"/>
  <c r="AC1928" i="1"/>
  <c r="AD1928" i="1"/>
  <c r="AE1928" i="1"/>
  <c r="AC1929" i="1"/>
  <c r="AD1929" i="1"/>
  <c r="AE1929" i="1"/>
  <c r="AC1930" i="1"/>
  <c r="AD1930" i="1"/>
  <c r="AE1930" i="1"/>
  <c r="AC1931" i="1"/>
  <c r="AD1931" i="1"/>
  <c r="AE1931" i="1"/>
  <c r="AC1932" i="1"/>
  <c r="AD1932" i="1"/>
  <c r="AE1932" i="1"/>
  <c r="AC1933" i="1"/>
  <c r="AD1933" i="1"/>
  <c r="AE1933" i="1"/>
  <c r="AC1934" i="1"/>
  <c r="AD1934" i="1"/>
  <c r="AE1934" i="1"/>
  <c r="AC1935" i="1"/>
  <c r="AD1935" i="1"/>
  <c r="AE1935" i="1"/>
  <c r="AC1936" i="1"/>
  <c r="AD1936" i="1"/>
  <c r="AE1936" i="1"/>
  <c r="AC1937" i="1"/>
  <c r="AD1937" i="1"/>
  <c r="AE1937" i="1"/>
  <c r="AC1938" i="1"/>
  <c r="AD1938" i="1"/>
  <c r="AE1938" i="1"/>
  <c r="AC1939" i="1"/>
  <c r="AD1939" i="1"/>
  <c r="AE1939" i="1"/>
  <c r="AC1940" i="1"/>
  <c r="AD1940" i="1"/>
  <c r="AE1940" i="1"/>
  <c r="AC1941" i="1"/>
  <c r="AD1941" i="1"/>
  <c r="AE1941" i="1"/>
  <c r="AC1942" i="1"/>
  <c r="AD1942" i="1"/>
  <c r="AE1942" i="1"/>
  <c r="AC1943" i="1"/>
  <c r="AD1943" i="1"/>
  <c r="AE1943" i="1"/>
  <c r="AC1944" i="1"/>
  <c r="AD1944" i="1"/>
  <c r="AE1944" i="1"/>
  <c r="AC1945" i="1"/>
  <c r="AD1945" i="1"/>
  <c r="AE1945" i="1"/>
  <c r="AC1946" i="1"/>
  <c r="AD1946" i="1"/>
  <c r="AE1946" i="1"/>
  <c r="AC1947" i="1"/>
  <c r="AD1947" i="1"/>
  <c r="AE1947" i="1"/>
  <c r="AC1948" i="1"/>
  <c r="AD1948" i="1"/>
  <c r="AE1948" i="1"/>
  <c r="AC1949" i="1"/>
  <c r="AD1949" i="1"/>
  <c r="AE1949" i="1"/>
  <c r="AC1950" i="1"/>
  <c r="AD1950" i="1"/>
  <c r="AE1950" i="1"/>
  <c r="AC1951" i="1"/>
  <c r="AD1951" i="1"/>
  <c r="AE1951" i="1"/>
  <c r="AC1952" i="1"/>
  <c r="AD1952" i="1"/>
  <c r="AE1952" i="1"/>
  <c r="AC1953" i="1"/>
  <c r="AD1953" i="1"/>
  <c r="AE1953" i="1"/>
  <c r="AC1954" i="1"/>
  <c r="AD1954" i="1"/>
  <c r="AE1954" i="1"/>
  <c r="AC1955" i="1"/>
  <c r="AD1955" i="1"/>
  <c r="AE1955" i="1"/>
  <c r="AC1956" i="1"/>
  <c r="AD1956" i="1"/>
  <c r="AE1956" i="1"/>
  <c r="AC1957" i="1"/>
  <c r="AD1957" i="1"/>
  <c r="AE1957" i="1"/>
  <c r="AC1958" i="1"/>
  <c r="AD1958" i="1"/>
  <c r="AE1958" i="1"/>
  <c r="AC1959" i="1"/>
  <c r="AD1959" i="1"/>
  <c r="AE1959" i="1"/>
  <c r="AC1960" i="1"/>
  <c r="AD1960" i="1"/>
  <c r="AE1960" i="1"/>
  <c r="AC1961" i="1"/>
  <c r="AD1961" i="1"/>
  <c r="AE1961" i="1"/>
  <c r="AC1962" i="1"/>
  <c r="AD1962" i="1"/>
  <c r="AE1962" i="1"/>
  <c r="AC1963" i="1"/>
  <c r="AD1963" i="1"/>
  <c r="AE1963" i="1"/>
  <c r="AC1964" i="1"/>
  <c r="AD1964" i="1"/>
  <c r="AE1964" i="1"/>
  <c r="AC1965" i="1"/>
  <c r="AD1965" i="1"/>
  <c r="AE1965" i="1"/>
  <c r="AC1966" i="1"/>
  <c r="AD1966" i="1"/>
  <c r="AE1966" i="1"/>
  <c r="AC1967" i="1"/>
  <c r="AD1967" i="1"/>
  <c r="AE1967" i="1"/>
  <c r="AC1968" i="1"/>
  <c r="AD1968" i="1"/>
  <c r="AE1968" i="1"/>
  <c r="AC1969" i="1"/>
  <c r="AD1969" i="1"/>
  <c r="AE1969" i="1"/>
  <c r="AC1970" i="1"/>
  <c r="AD1970" i="1"/>
  <c r="AE1970" i="1"/>
  <c r="AC1971" i="1"/>
  <c r="AD1971" i="1"/>
  <c r="AE1971" i="1"/>
  <c r="AC1972" i="1"/>
  <c r="AD1972" i="1"/>
  <c r="AE1972" i="1"/>
  <c r="AC1973" i="1"/>
  <c r="AD1973" i="1"/>
  <c r="AE1973" i="1"/>
  <c r="AC1974" i="1"/>
  <c r="AD1974" i="1"/>
  <c r="AE1974" i="1"/>
  <c r="AC1975" i="1"/>
  <c r="AD1975" i="1"/>
  <c r="AE1975" i="1"/>
  <c r="AC1976" i="1"/>
  <c r="AD1976" i="1"/>
  <c r="AE1976" i="1"/>
  <c r="AC1977" i="1"/>
  <c r="AD1977" i="1"/>
  <c r="AE1977" i="1"/>
  <c r="AC1978" i="1"/>
  <c r="AD1978" i="1"/>
  <c r="AE1978" i="1"/>
  <c r="AC1979" i="1"/>
  <c r="AD1979" i="1"/>
  <c r="AE1979" i="1"/>
  <c r="AC1980" i="1"/>
  <c r="AD1980" i="1"/>
  <c r="AE1980" i="1"/>
  <c r="AC1981" i="1"/>
  <c r="AD1981" i="1"/>
  <c r="AE1981" i="1"/>
  <c r="AC1982" i="1"/>
  <c r="AD1982" i="1"/>
  <c r="AE1982" i="1"/>
  <c r="AC1983" i="1"/>
  <c r="AD1983" i="1"/>
  <c r="AE1983" i="1"/>
  <c r="AC1984" i="1"/>
  <c r="AD1984" i="1"/>
  <c r="AE1984" i="1"/>
  <c r="AC1985" i="1"/>
  <c r="AD1985" i="1"/>
  <c r="AE1985" i="1"/>
  <c r="AC1986" i="1"/>
  <c r="AD1986" i="1"/>
  <c r="AE1986" i="1"/>
  <c r="AC1987" i="1"/>
  <c r="AD1987" i="1"/>
  <c r="AE1987" i="1"/>
  <c r="AC1988" i="1"/>
  <c r="AD1988" i="1"/>
  <c r="AE1988" i="1"/>
  <c r="AC1989" i="1"/>
  <c r="AD1989" i="1"/>
  <c r="AE1989" i="1"/>
  <c r="AC1990" i="1"/>
  <c r="AD1990" i="1"/>
  <c r="AE1990" i="1"/>
  <c r="AC1991" i="1"/>
  <c r="AD1991" i="1"/>
  <c r="AE1991" i="1"/>
  <c r="AC1992" i="1"/>
  <c r="AD1992" i="1"/>
  <c r="AE1992" i="1"/>
  <c r="AC1993" i="1"/>
  <c r="AD1993" i="1"/>
  <c r="AE1993" i="1"/>
  <c r="AC1994" i="1"/>
  <c r="AD1994" i="1"/>
  <c r="AE1994" i="1"/>
  <c r="AC1995" i="1"/>
  <c r="AD1995" i="1"/>
  <c r="AE1995" i="1"/>
  <c r="AC1996" i="1"/>
  <c r="AD1996" i="1"/>
  <c r="AE1996" i="1"/>
  <c r="AC1997" i="1"/>
  <c r="AD1997" i="1"/>
  <c r="AE1997" i="1"/>
  <c r="AC1998" i="1"/>
  <c r="AD1998" i="1"/>
  <c r="AE1998" i="1"/>
  <c r="AC1999" i="1"/>
  <c r="AD1999" i="1"/>
  <c r="AE1999" i="1"/>
  <c r="AC2000" i="1"/>
  <c r="AD2000" i="1"/>
  <c r="AE2000" i="1"/>
  <c r="AC2001" i="1"/>
  <c r="AD2001" i="1"/>
  <c r="AE2001" i="1"/>
  <c r="AC2002" i="1"/>
  <c r="AD2002" i="1"/>
  <c r="AE2002" i="1"/>
  <c r="AC2003" i="1"/>
  <c r="AD2003" i="1"/>
  <c r="AE2003" i="1"/>
  <c r="AC2004" i="1"/>
  <c r="AD2004" i="1"/>
  <c r="AE2004" i="1"/>
  <c r="AC2005" i="1"/>
  <c r="AD2005" i="1"/>
  <c r="AE2005" i="1"/>
  <c r="AC2006" i="1"/>
  <c r="AD2006" i="1"/>
  <c r="AE2006" i="1"/>
  <c r="AC2007" i="1"/>
  <c r="AD2007" i="1"/>
  <c r="AE2007" i="1"/>
  <c r="AC2008" i="1"/>
  <c r="AD2008" i="1"/>
  <c r="AE2008" i="1"/>
  <c r="AC2009" i="1"/>
  <c r="AD2009" i="1"/>
  <c r="AE2009" i="1"/>
  <c r="AC2010" i="1"/>
  <c r="AD2010" i="1"/>
  <c r="AE2010" i="1"/>
  <c r="AC2011" i="1"/>
  <c r="AD2011" i="1"/>
  <c r="AE2011" i="1"/>
  <c r="AC2012" i="1"/>
  <c r="AD2012" i="1"/>
  <c r="AE2012" i="1"/>
  <c r="AC2013" i="1"/>
  <c r="AD2013" i="1"/>
  <c r="AE2013" i="1"/>
  <c r="AC2014" i="1"/>
  <c r="AD2014" i="1"/>
  <c r="AE2014" i="1"/>
  <c r="AC2015" i="1"/>
  <c r="AD2015" i="1"/>
  <c r="AE2015" i="1"/>
  <c r="AC2016" i="1"/>
  <c r="AD2016" i="1"/>
  <c r="AE2016" i="1"/>
  <c r="AC2017" i="1"/>
  <c r="AD2017" i="1"/>
  <c r="AE2017" i="1"/>
  <c r="AC2018" i="1"/>
  <c r="AD2018" i="1"/>
  <c r="AE2018" i="1"/>
  <c r="AC2019" i="1"/>
  <c r="AD2019" i="1"/>
  <c r="AE2019" i="1"/>
  <c r="AC2020" i="1"/>
  <c r="AD2020" i="1"/>
  <c r="AE2020" i="1"/>
  <c r="AC2021" i="1"/>
  <c r="AD2021" i="1"/>
  <c r="AE2021" i="1"/>
  <c r="AC2022" i="1"/>
  <c r="AD2022" i="1"/>
  <c r="AE2022" i="1"/>
  <c r="AC2023" i="1"/>
  <c r="AD2023" i="1"/>
  <c r="AE2023" i="1"/>
  <c r="AC2024" i="1"/>
  <c r="AD2024" i="1"/>
  <c r="AE2024" i="1"/>
  <c r="AC2025" i="1"/>
  <c r="AD2025" i="1"/>
  <c r="AE2025" i="1"/>
  <c r="AC2026" i="1"/>
  <c r="AD2026" i="1"/>
  <c r="AE2026" i="1"/>
  <c r="AC2027" i="1"/>
  <c r="AD2027" i="1"/>
  <c r="AE2027" i="1"/>
  <c r="AC2028" i="1"/>
  <c r="AD2028" i="1"/>
  <c r="AE2028" i="1"/>
  <c r="AC2029" i="1"/>
  <c r="AD2029" i="1"/>
  <c r="AE2029" i="1"/>
  <c r="AC2030" i="1"/>
  <c r="AD2030" i="1"/>
  <c r="AE2030" i="1"/>
  <c r="AC2031" i="1"/>
  <c r="AD2031" i="1"/>
  <c r="AE2031" i="1"/>
  <c r="AC2032" i="1"/>
  <c r="AD2032" i="1"/>
  <c r="AE2032" i="1"/>
  <c r="AC2033" i="1"/>
  <c r="AD2033" i="1"/>
  <c r="AE2033" i="1"/>
  <c r="AC2034" i="1"/>
  <c r="AD2034" i="1"/>
  <c r="AE2034" i="1"/>
  <c r="AC2035" i="1"/>
  <c r="AD2035" i="1"/>
  <c r="AE2035" i="1"/>
  <c r="AC2036" i="1"/>
  <c r="AD2036" i="1"/>
  <c r="AE2036" i="1"/>
  <c r="AC2037" i="1"/>
  <c r="AD2037" i="1"/>
  <c r="AE2037" i="1"/>
  <c r="AC2038" i="1"/>
  <c r="AD2038" i="1"/>
  <c r="AE2038" i="1"/>
  <c r="AC2039" i="1"/>
  <c r="AD2039" i="1"/>
  <c r="AE2039" i="1"/>
  <c r="AC2040" i="1"/>
  <c r="AD2040" i="1"/>
  <c r="AE2040" i="1"/>
  <c r="AC2041" i="1"/>
  <c r="AD2041" i="1"/>
  <c r="AE2041" i="1"/>
  <c r="AC2042" i="1"/>
  <c r="AD2042" i="1"/>
  <c r="AE2042" i="1"/>
  <c r="AC2043" i="1"/>
  <c r="AD2043" i="1"/>
  <c r="AE2043" i="1"/>
  <c r="AC2044" i="1"/>
  <c r="AD2044" i="1"/>
  <c r="AE2044" i="1"/>
  <c r="AC2045" i="1"/>
  <c r="AD2045" i="1"/>
  <c r="AE2045" i="1"/>
  <c r="AC2046" i="1"/>
  <c r="AD2046" i="1"/>
  <c r="AE2046" i="1"/>
  <c r="AC2047" i="1"/>
  <c r="AD2047" i="1"/>
  <c r="AE2047" i="1"/>
  <c r="AC2048" i="1"/>
  <c r="AD2048" i="1"/>
  <c r="AE2048" i="1"/>
  <c r="AC2049" i="1"/>
  <c r="AD2049" i="1"/>
  <c r="AE2049" i="1"/>
  <c r="AC2050" i="1"/>
  <c r="AD2050" i="1"/>
  <c r="AE2050" i="1"/>
  <c r="AC2051" i="1"/>
  <c r="AD2051" i="1"/>
  <c r="AE2051" i="1"/>
  <c r="AC2052" i="1"/>
  <c r="AD2052" i="1"/>
  <c r="AE2052" i="1"/>
  <c r="AC2053" i="1"/>
  <c r="AD2053" i="1"/>
  <c r="AE2053" i="1"/>
  <c r="AC2054" i="1"/>
  <c r="AD2054" i="1"/>
  <c r="AE2054" i="1"/>
  <c r="AC2055" i="1"/>
  <c r="AD2055" i="1"/>
  <c r="AE2055" i="1"/>
  <c r="AC2056" i="1"/>
  <c r="AD2056" i="1"/>
  <c r="AE2056" i="1"/>
  <c r="AC2057" i="1"/>
  <c r="AD2057" i="1"/>
  <c r="AE2057" i="1"/>
  <c r="AC2058" i="1"/>
  <c r="AD2058" i="1"/>
  <c r="AE2058" i="1"/>
  <c r="AC2059" i="1"/>
  <c r="AD2059" i="1"/>
  <c r="AE2059" i="1"/>
  <c r="AC2060" i="1"/>
  <c r="AD2060" i="1"/>
  <c r="AE2060" i="1"/>
  <c r="AC2061" i="1"/>
  <c r="AD2061" i="1"/>
  <c r="AE2061" i="1"/>
  <c r="AC2062" i="1"/>
  <c r="AD2062" i="1"/>
  <c r="AE2062" i="1"/>
  <c r="AC2063" i="1"/>
  <c r="AD2063" i="1"/>
  <c r="AE2063" i="1"/>
  <c r="AC2064" i="1"/>
  <c r="AD2064" i="1"/>
  <c r="AE2064" i="1"/>
  <c r="AC2065" i="1"/>
  <c r="AD2065" i="1"/>
  <c r="AE2065" i="1"/>
  <c r="AC2066" i="1"/>
  <c r="AD2066" i="1"/>
  <c r="AE2066" i="1"/>
  <c r="AC2067" i="1"/>
  <c r="AD2067" i="1"/>
  <c r="AE2067" i="1"/>
  <c r="AC2068" i="1"/>
  <c r="AD2068" i="1"/>
  <c r="AE2068" i="1"/>
  <c r="AC2069" i="1"/>
  <c r="AD2069" i="1"/>
  <c r="AE2069" i="1"/>
  <c r="AC2070" i="1"/>
  <c r="AD2070" i="1"/>
  <c r="AE2070" i="1"/>
  <c r="AC2071" i="1"/>
  <c r="AD2071" i="1"/>
  <c r="AE2071" i="1"/>
  <c r="AC2072" i="1"/>
  <c r="AD2072" i="1"/>
  <c r="AE2072" i="1"/>
  <c r="AC2073" i="1"/>
  <c r="AD2073" i="1"/>
  <c r="AE2073" i="1"/>
  <c r="AC2074" i="1"/>
  <c r="AD2074" i="1"/>
  <c r="AE2074" i="1"/>
  <c r="AC2075" i="1"/>
  <c r="AD2075" i="1"/>
  <c r="AE2075" i="1"/>
  <c r="AC2076" i="1"/>
  <c r="AD2076" i="1"/>
  <c r="AE2076" i="1"/>
  <c r="AC2077" i="1"/>
  <c r="AD2077" i="1"/>
  <c r="AE2077" i="1"/>
  <c r="AC2078" i="1"/>
  <c r="AD2078" i="1"/>
  <c r="AE2078" i="1"/>
  <c r="AC2079" i="1"/>
  <c r="AD2079" i="1"/>
  <c r="AE2079" i="1"/>
  <c r="AC2080" i="1"/>
  <c r="AD2080" i="1"/>
  <c r="AE2080" i="1"/>
  <c r="AC2081" i="1"/>
  <c r="AD2081" i="1"/>
  <c r="AE2081" i="1"/>
  <c r="AC2082" i="1"/>
  <c r="AD2082" i="1"/>
  <c r="AE2082" i="1"/>
  <c r="AC2083" i="1"/>
  <c r="AD2083" i="1"/>
  <c r="AE2083" i="1"/>
  <c r="AC2084" i="1"/>
  <c r="AD2084" i="1"/>
  <c r="AE2084" i="1"/>
  <c r="AC2085" i="1"/>
  <c r="AD2085" i="1"/>
  <c r="AE2085" i="1"/>
  <c r="AC2086" i="1"/>
  <c r="AD2086" i="1"/>
  <c r="AE2086" i="1"/>
  <c r="AC2087" i="1"/>
  <c r="AD2087" i="1"/>
  <c r="AE2087" i="1"/>
  <c r="AC2088" i="1"/>
  <c r="AD2088" i="1"/>
  <c r="AE2088" i="1"/>
  <c r="AC2089" i="1"/>
  <c r="AD2089" i="1"/>
  <c r="AE2089" i="1"/>
  <c r="AC2090" i="1"/>
  <c r="AD2090" i="1"/>
  <c r="AE2090" i="1"/>
  <c r="AC2091" i="1"/>
  <c r="AD2091" i="1"/>
  <c r="AE2091" i="1"/>
  <c r="AC2092" i="1"/>
  <c r="AD2092" i="1"/>
  <c r="AE2092" i="1"/>
  <c r="AC2093" i="1"/>
  <c r="AD2093" i="1"/>
  <c r="AE2093" i="1"/>
  <c r="AC2094" i="1"/>
  <c r="AD2094" i="1"/>
  <c r="AE2094" i="1"/>
  <c r="AC2095" i="1"/>
  <c r="AD2095" i="1"/>
  <c r="AE2095" i="1"/>
  <c r="AC2096" i="1"/>
  <c r="AD2096" i="1"/>
  <c r="AE2096" i="1"/>
  <c r="AC2097" i="1"/>
  <c r="AD2097" i="1"/>
  <c r="AE2097" i="1"/>
  <c r="AC2098" i="1"/>
  <c r="AD2098" i="1"/>
  <c r="AE2098" i="1"/>
  <c r="AC2099" i="1"/>
  <c r="AD2099" i="1"/>
  <c r="AE2099" i="1"/>
  <c r="AC2100" i="1"/>
  <c r="AD2100" i="1"/>
  <c r="AE2100" i="1"/>
  <c r="AC2101" i="1"/>
  <c r="AD2101" i="1"/>
  <c r="AE2101" i="1"/>
  <c r="AC2102" i="1"/>
  <c r="AD2102" i="1"/>
  <c r="AE2102" i="1"/>
  <c r="AC2103" i="1"/>
  <c r="AD2103" i="1"/>
  <c r="AE2103" i="1"/>
  <c r="AC2104" i="1"/>
  <c r="AD2104" i="1"/>
  <c r="AE2104" i="1"/>
  <c r="AC2105" i="1"/>
  <c r="AD2105" i="1"/>
  <c r="AE2105" i="1"/>
  <c r="AC2106" i="1"/>
  <c r="AD2106" i="1"/>
  <c r="AE2106" i="1"/>
  <c r="AC2107" i="1"/>
  <c r="AD2107" i="1"/>
  <c r="AE2107" i="1"/>
  <c r="AC2108" i="1"/>
  <c r="AD2108" i="1"/>
  <c r="AE2108" i="1"/>
  <c r="AC2109" i="1"/>
  <c r="AD2109" i="1"/>
  <c r="AE2109" i="1"/>
  <c r="AC2110" i="1"/>
  <c r="AD2110" i="1"/>
  <c r="AE2110" i="1"/>
  <c r="AC2111" i="1"/>
  <c r="AD2111" i="1"/>
  <c r="AE2111" i="1"/>
  <c r="AC2112" i="1"/>
  <c r="AD2112" i="1"/>
  <c r="AE2112" i="1"/>
  <c r="AC2113" i="1"/>
  <c r="AD2113" i="1"/>
  <c r="AE2113" i="1"/>
  <c r="AC2114" i="1"/>
  <c r="AD2114" i="1"/>
  <c r="AE2114" i="1"/>
  <c r="AC2115" i="1"/>
  <c r="AD2115" i="1"/>
  <c r="AE2115" i="1"/>
  <c r="AC2116" i="1"/>
  <c r="AD2116" i="1"/>
  <c r="AE2116" i="1"/>
  <c r="AC2117" i="1"/>
  <c r="AD2117" i="1"/>
  <c r="AE2117" i="1"/>
  <c r="AC2118" i="1"/>
  <c r="AE2118" i="1"/>
  <c r="AC2119" i="1"/>
  <c r="AE2119" i="1"/>
  <c r="AC2120" i="1"/>
  <c r="AE2120" i="1"/>
  <c r="AC2121" i="1"/>
  <c r="AE2121" i="1"/>
  <c r="AE2122"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I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B386" i="1"/>
  <c r="CF386" i="1"/>
  <c r="CG386" i="1" s="1"/>
  <c r="CE386" i="1" s="1"/>
  <c r="CF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A221" i="27" s="1"/>
  <c r="AB210" i="27"/>
  <c r="AB201" i="27"/>
  <c r="AB189" i="27"/>
  <c r="AB178" i="27"/>
  <c r="AA178" i="27" s="1"/>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A290" i="27" s="1"/>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306" i="27" l="1"/>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B114" i="1"/>
  <c r="Z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Z91" i="27" l="1"/>
  <c r="BV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Q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V1079" i="1"/>
  <c r="BY1079" i="1" s="1"/>
  <c r="BV1080" i="1"/>
  <c r="BY1080" i="1" s="1"/>
  <c r="BV1081" i="1"/>
  <c r="BY1081" i="1" s="1"/>
  <c r="BV1082" i="1"/>
  <c r="BY1082" i="1" s="1"/>
  <c r="BV1083" i="1"/>
  <c r="BY1083" i="1" s="1"/>
  <c r="BV1084" i="1"/>
  <c r="BY1084" i="1" s="1"/>
  <c r="BV1085" i="1"/>
  <c r="BY1085" i="1" s="1"/>
  <c r="BV1086" i="1"/>
  <c r="BY1086" i="1" s="1"/>
  <c r="BV1087" i="1"/>
  <c r="BY1087" i="1" s="1"/>
  <c r="BV1088" i="1"/>
  <c r="BY1088" i="1" s="1"/>
  <c r="BV1089" i="1"/>
  <c r="BY1089" i="1" s="1"/>
  <c r="BV1090" i="1"/>
  <c r="BY1090" i="1" s="1"/>
  <c r="BV1091" i="1"/>
  <c r="BY1091" i="1" s="1"/>
  <c r="BV1092" i="1"/>
  <c r="BY1092" i="1" s="1"/>
  <c r="BV1093" i="1"/>
  <c r="BY1093" i="1" s="1"/>
  <c r="BV1094" i="1"/>
  <c r="BY1094" i="1" s="1"/>
  <c r="BV1095" i="1"/>
  <c r="BY1095" i="1" s="1"/>
  <c r="BV1096" i="1"/>
  <c r="BY1096" i="1" s="1"/>
  <c r="BV1097" i="1"/>
  <c r="BY1097" i="1" s="1"/>
  <c r="BV1098" i="1"/>
  <c r="BY1098" i="1" s="1"/>
  <c r="BV1099" i="1"/>
  <c r="BY1099" i="1" s="1"/>
  <c r="BV1100" i="1"/>
  <c r="BY1100" i="1" s="1"/>
  <c r="BV1101" i="1"/>
  <c r="BY1101" i="1" s="1"/>
  <c r="BV1102" i="1"/>
  <c r="BY1102" i="1" s="1"/>
  <c r="BV1103" i="1"/>
  <c r="BY1103" i="1" s="1"/>
  <c r="BV1104" i="1"/>
  <c r="BY1104" i="1" s="1"/>
  <c r="BV1105" i="1"/>
  <c r="BY1105" i="1" s="1"/>
  <c r="BV1106" i="1"/>
  <c r="BY1106" i="1" s="1"/>
  <c r="BV1107" i="1"/>
  <c r="BY1107" i="1" s="1"/>
  <c r="BV1108" i="1"/>
  <c r="BY1108" i="1" s="1"/>
  <c r="BV1109" i="1"/>
  <c r="BY1109" i="1" s="1"/>
  <c r="BV1110" i="1"/>
  <c r="BY1110" i="1" s="1"/>
  <c r="BV1111" i="1"/>
  <c r="BY1111" i="1" s="1"/>
  <c r="BV1112" i="1"/>
  <c r="BY1112" i="1" s="1"/>
  <c r="BV1113" i="1"/>
  <c r="BY1113" i="1" s="1"/>
  <c r="BV1114" i="1"/>
  <c r="BY1114" i="1" s="1"/>
  <c r="BV1115" i="1"/>
  <c r="BY1115" i="1" s="1"/>
  <c r="BV1116" i="1"/>
  <c r="BY1116" i="1" s="1"/>
  <c r="BV1117" i="1"/>
  <c r="BY1117" i="1" s="1"/>
  <c r="BV1118" i="1"/>
  <c r="BY1118" i="1" s="1"/>
  <c r="BV1119" i="1"/>
  <c r="BY1119" i="1" s="1"/>
  <c r="BV1120" i="1"/>
  <c r="BY1120" i="1" s="1"/>
  <c r="BV1121" i="1"/>
  <c r="BY1121" i="1" s="1"/>
  <c r="BV1122" i="1"/>
  <c r="BY1122" i="1" s="1"/>
  <c r="BV1123" i="1"/>
  <c r="BY1123" i="1" s="1"/>
  <c r="BV1124" i="1"/>
  <c r="BY1124" i="1" s="1"/>
  <c r="BV1125" i="1"/>
  <c r="BY1125" i="1" s="1"/>
  <c r="BV1126" i="1"/>
  <c r="BY1126" i="1" s="1"/>
  <c r="BV1127" i="1"/>
  <c r="BY1127" i="1" s="1"/>
  <c r="BV1128" i="1"/>
  <c r="BY1128" i="1" s="1"/>
  <c r="BV1129" i="1"/>
  <c r="BY1129" i="1" s="1"/>
  <c r="BV1130" i="1"/>
  <c r="BY1130" i="1" s="1"/>
  <c r="BV1131" i="1"/>
  <c r="BY1131" i="1" s="1"/>
  <c r="BV1132" i="1"/>
  <c r="BY1132" i="1" s="1"/>
  <c r="BV1133" i="1"/>
  <c r="BY1133" i="1" s="1"/>
  <c r="BV1134" i="1"/>
  <c r="BY1134" i="1" s="1"/>
  <c r="BV1135" i="1"/>
  <c r="BY1135" i="1" s="1"/>
  <c r="BV1136" i="1"/>
  <c r="BY1136" i="1" s="1"/>
  <c r="BV1137" i="1"/>
  <c r="BY1137" i="1" s="1"/>
  <c r="BV1138" i="1"/>
  <c r="BY1138" i="1" s="1"/>
  <c r="BV1139" i="1"/>
  <c r="BY1139" i="1" s="1"/>
  <c r="BV1140" i="1"/>
  <c r="BY1140" i="1" s="1"/>
  <c r="BV1141" i="1"/>
  <c r="BY1141" i="1" s="1"/>
  <c r="BV1142" i="1"/>
  <c r="BY1142" i="1" s="1"/>
  <c r="BV1143" i="1"/>
  <c r="BY1143" i="1" s="1"/>
  <c r="BV1144" i="1"/>
  <c r="BY1144" i="1" s="1"/>
  <c r="BV1145" i="1"/>
  <c r="BY1145" i="1" s="1"/>
  <c r="BV1146" i="1"/>
  <c r="BY1146" i="1" s="1"/>
  <c r="BV1147" i="1"/>
  <c r="BY1147" i="1" s="1"/>
  <c r="BV1148" i="1"/>
  <c r="BY1148" i="1" s="1"/>
  <c r="BV1149" i="1"/>
  <c r="BY1149" i="1" s="1"/>
  <c r="BV1150" i="1"/>
  <c r="BY1150" i="1" s="1"/>
  <c r="BV1151" i="1"/>
  <c r="BY1151" i="1" s="1"/>
  <c r="BV1152" i="1"/>
  <c r="BY1152" i="1" s="1"/>
  <c r="BV1153" i="1"/>
  <c r="BY1153" i="1" s="1"/>
  <c r="BV1154" i="1"/>
  <c r="BY1154" i="1" s="1"/>
  <c r="BV1155" i="1"/>
  <c r="BY1155" i="1" s="1"/>
  <c r="BV1156" i="1"/>
  <c r="BY1156" i="1" s="1"/>
  <c r="BV1157" i="1"/>
  <c r="BY1157" i="1" s="1"/>
  <c r="BV1158" i="1"/>
  <c r="BY1158" i="1" s="1"/>
  <c r="BV1159" i="1"/>
  <c r="BY1159" i="1" s="1"/>
  <c r="BV1160" i="1"/>
  <c r="BY1160" i="1" s="1"/>
  <c r="BV1161" i="1"/>
  <c r="BY1161" i="1" s="1"/>
  <c r="BV1162" i="1"/>
  <c r="BY1162" i="1" s="1"/>
  <c r="BV1163" i="1"/>
  <c r="BY1163" i="1" s="1"/>
  <c r="BV1164" i="1"/>
  <c r="BY1164" i="1" s="1"/>
  <c r="BV1165" i="1"/>
  <c r="BY1165" i="1" s="1"/>
  <c r="BV1166" i="1"/>
  <c r="BY1166" i="1" s="1"/>
  <c r="BV1167" i="1"/>
  <c r="BY1167" i="1" s="1"/>
  <c r="BV1168" i="1"/>
  <c r="BY1168" i="1" s="1"/>
  <c r="BV1169" i="1"/>
  <c r="BY1169" i="1" s="1"/>
  <c r="BV1170" i="1"/>
  <c r="BY1170" i="1" s="1"/>
  <c r="BV1171" i="1"/>
  <c r="BY1171" i="1" s="1"/>
  <c r="BV1172" i="1"/>
  <c r="BY1172" i="1" s="1"/>
  <c r="BV1173" i="1"/>
  <c r="BY1173" i="1" s="1"/>
  <c r="BV1174" i="1"/>
  <c r="BY1174" i="1" s="1"/>
  <c r="BV1175" i="1"/>
  <c r="BY1175" i="1" s="1"/>
  <c r="BV1176" i="1"/>
  <c r="BY1176" i="1" s="1"/>
  <c r="BV1177" i="1"/>
  <c r="BY1177" i="1" s="1"/>
  <c r="BV1178" i="1"/>
  <c r="BY1178" i="1" s="1"/>
  <c r="BV1179" i="1"/>
  <c r="BY1179" i="1" s="1"/>
  <c r="BV1180" i="1"/>
  <c r="BY1180" i="1" s="1"/>
  <c r="BV1181" i="1"/>
  <c r="BY1181" i="1" s="1"/>
  <c r="BV1182" i="1"/>
  <c r="BY1182" i="1" s="1"/>
  <c r="BV1183" i="1"/>
  <c r="BY1183" i="1" s="1"/>
  <c r="BV1184" i="1"/>
  <c r="BY1184" i="1" s="1"/>
  <c r="BV1185" i="1"/>
  <c r="BY1185" i="1" s="1"/>
  <c r="BV1186" i="1"/>
  <c r="BY1186" i="1" s="1"/>
  <c r="BV1187" i="1"/>
  <c r="BY1187" i="1" s="1"/>
  <c r="BV1188" i="1"/>
  <c r="BY1188" i="1" s="1"/>
  <c r="BV1189" i="1"/>
  <c r="BY1189" i="1" s="1"/>
  <c r="BV1190" i="1"/>
  <c r="BY1190" i="1" s="1"/>
  <c r="BV1191" i="1"/>
  <c r="BY1191" i="1" s="1"/>
  <c r="BV1192" i="1"/>
  <c r="BY1192" i="1" s="1"/>
  <c r="BV1193" i="1"/>
  <c r="BY1193" i="1" s="1"/>
  <c r="BV1194" i="1"/>
  <c r="BY1194" i="1" s="1"/>
  <c r="BV1195" i="1"/>
  <c r="BY1195" i="1" s="1"/>
  <c r="BV1196" i="1"/>
  <c r="BY1196" i="1" s="1"/>
  <c r="BV1197" i="1"/>
  <c r="BY1197" i="1" s="1"/>
  <c r="BV1198" i="1"/>
  <c r="BY1198" i="1" s="1"/>
  <c r="BV1199" i="1"/>
  <c r="BY1199" i="1" s="1"/>
  <c r="BV1200" i="1"/>
  <c r="BY1200" i="1" s="1"/>
  <c r="BV1201" i="1"/>
  <c r="BY1201" i="1" s="1"/>
  <c r="BV1202" i="1"/>
  <c r="BY1202" i="1" s="1"/>
  <c r="BV1203" i="1"/>
  <c r="BY1203" i="1" s="1"/>
  <c r="BV1204" i="1"/>
  <c r="BY1204" i="1" s="1"/>
  <c r="BV1205" i="1"/>
  <c r="BY1205" i="1" s="1"/>
  <c r="BV1206" i="1"/>
  <c r="BY1206" i="1" s="1"/>
  <c r="BV1207" i="1"/>
  <c r="BY1207" i="1" s="1"/>
  <c r="BV1208" i="1"/>
  <c r="BY1208" i="1" s="1"/>
  <c r="BV1209" i="1"/>
  <c r="BY1209" i="1" s="1"/>
  <c r="BV1210" i="1"/>
  <c r="BY1210" i="1" s="1"/>
  <c r="BV1211" i="1"/>
  <c r="BY1211" i="1" s="1"/>
  <c r="BV1212" i="1"/>
  <c r="BY1212" i="1" s="1"/>
  <c r="BV1213" i="1"/>
  <c r="BY1213" i="1" s="1"/>
  <c r="BV1214" i="1"/>
  <c r="BY1214" i="1" s="1"/>
  <c r="BV1215" i="1"/>
  <c r="BY1215" i="1" s="1"/>
  <c r="BV1216" i="1"/>
  <c r="BY1216" i="1" s="1"/>
  <c r="BV1217" i="1"/>
  <c r="BY1217" i="1" s="1"/>
  <c r="BV1218" i="1"/>
  <c r="BY1218" i="1" s="1"/>
  <c r="BV1219" i="1"/>
  <c r="BY1219" i="1" s="1"/>
  <c r="BV1220" i="1"/>
  <c r="BY1220" i="1" s="1"/>
  <c r="BV1221" i="1"/>
  <c r="BY1221" i="1" s="1"/>
  <c r="BV1222" i="1"/>
  <c r="BY1222" i="1" s="1"/>
  <c r="BV1223" i="1"/>
  <c r="BY1223" i="1" s="1"/>
  <c r="BV1224" i="1"/>
  <c r="BY1224" i="1" s="1"/>
  <c r="BV1225" i="1"/>
  <c r="BY1225" i="1" s="1"/>
  <c r="BV1226" i="1"/>
  <c r="BY1226" i="1" s="1"/>
  <c r="BV1227" i="1"/>
  <c r="BY1227" i="1" s="1"/>
  <c r="BV1228" i="1"/>
  <c r="BY1228" i="1" s="1"/>
  <c r="BV1229" i="1"/>
  <c r="BY1229" i="1" s="1"/>
  <c r="BV1230" i="1"/>
  <c r="BY1230" i="1" s="1"/>
  <c r="BV1231" i="1"/>
  <c r="BY1231" i="1" s="1"/>
  <c r="BV1232" i="1"/>
  <c r="BY1232" i="1" s="1"/>
  <c r="BV1233" i="1"/>
  <c r="BY1233" i="1" s="1"/>
  <c r="BV1234" i="1"/>
  <c r="BY1234" i="1" s="1"/>
  <c r="BV1235" i="1"/>
  <c r="BY1235" i="1" s="1"/>
  <c r="BV1236" i="1"/>
  <c r="BY1236" i="1" s="1"/>
  <c r="BV1237" i="1"/>
  <c r="BY1237" i="1" s="1"/>
  <c r="BV1238" i="1"/>
  <c r="BY1238" i="1" s="1"/>
  <c r="BV1239" i="1"/>
  <c r="BY1239" i="1" s="1"/>
  <c r="BV1240" i="1"/>
  <c r="BY1240" i="1" s="1"/>
  <c r="BV1241" i="1"/>
  <c r="BY1241" i="1" s="1"/>
  <c r="BV1242" i="1"/>
  <c r="BY1242" i="1" s="1"/>
  <c r="BV1243" i="1"/>
  <c r="BY1243" i="1" s="1"/>
  <c r="BV1244" i="1"/>
  <c r="BY1244" i="1" s="1"/>
  <c r="BV1245" i="1"/>
  <c r="BY1245" i="1" s="1"/>
  <c r="BV1246" i="1"/>
  <c r="BY1246" i="1" s="1"/>
  <c r="BV1247" i="1"/>
  <c r="BY1247" i="1" s="1"/>
  <c r="BV1248" i="1"/>
  <c r="BY1248" i="1" s="1"/>
  <c r="BV1249" i="1"/>
  <c r="BY1249" i="1" s="1"/>
  <c r="BV1250" i="1"/>
  <c r="BY1250" i="1" s="1"/>
  <c r="BV1251" i="1"/>
  <c r="BY1251" i="1" s="1"/>
  <c r="BV1252" i="1"/>
  <c r="BY1252" i="1" s="1"/>
  <c r="BV1253" i="1"/>
  <c r="BY1253" i="1" s="1"/>
  <c r="BV1254" i="1"/>
  <c r="BY1254" i="1" s="1"/>
  <c r="BV1255" i="1"/>
  <c r="BY1255" i="1" s="1"/>
  <c r="BV1256" i="1"/>
  <c r="BY1256" i="1" s="1"/>
  <c r="BV1257" i="1"/>
  <c r="BY1257" i="1" s="1"/>
  <c r="BV1258" i="1"/>
  <c r="BY1258" i="1" s="1"/>
  <c r="BV1259" i="1"/>
  <c r="BY1259" i="1" s="1"/>
  <c r="BV1260" i="1"/>
  <c r="BY1260" i="1" s="1"/>
  <c r="BV1261" i="1"/>
  <c r="BY1261" i="1" s="1"/>
  <c r="BV1262" i="1"/>
  <c r="BY1262" i="1" s="1"/>
  <c r="BV1263" i="1"/>
  <c r="BY1263" i="1" s="1"/>
  <c r="BV1264" i="1"/>
  <c r="BY1264" i="1" s="1"/>
  <c r="BV1265" i="1"/>
  <c r="BY1265" i="1" s="1"/>
  <c r="BV1266" i="1"/>
  <c r="BY1266" i="1" s="1"/>
  <c r="BV1267" i="1"/>
  <c r="BY1267" i="1" s="1"/>
  <c r="BV1268" i="1"/>
  <c r="BY1268" i="1" s="1"/>
  <c r="BV1269" i="1"/>
  <c r="BY1269" i="1" s="1"/>
  <c r="BV1270" i="1"/>
  <c r="BY1270" i="1" s="1"/>
  <c r="BV1271" i="1"/>
  <c r="BY1271" i="1" s="1"/>
  <c r="BV1272" i="1"/>
  <c r="BY1272" i="1" s="1"/>
  <c r="BV1273" i="1"/>
  <c r="BY1273" i="1" s="1"/>
  <c r="BV1274" i="1"/>
  <c r="BY1274" i="1" s="1"/>
  <c r="BV1275" i="1"/>
  <c r="BY1275" i="1" s="1"/>
  <c r="BV1276" i="1"/>
  <c r="BY1276" i="1" s="1"/>
  <c r="BV1277" i="1"/>
  <c r="BY1277" i="1" s="1"/>
  <c r="BV1278" i="1"/>
  <c r="BY1278" i="1" s="1"/>
  <c r="BV1279" i="1"/>
  <c r="BY1279" i="1" s="1"/>
  <c r="BV1280" i="1"/>
  <c r="BY1280" i="1" s="1"/>
  <c r="BV1281" i="1"/>
  <c r="BY1281" i="1" s="1"/>
  <c r="BV1282" i="1"/>
  <c r="BY1282" i="1" s="1"/>
  <c r="BV1283" i="1"/>
  <c r="BY1283" i="1" s="1"/>
  <c r="BV1284" i="1"/>
  <c r="BY1284" i="1" s="1"/>
  <c r="BV1285" i="1"/>
  <c r="BY1285" i="1" s="1"/>
  <c r="BV1286" i="1"/>
  <c r="BY1286" i="1" s="1"/>
  <c r="BV1287" i="1"/>
  <c r="BY1287" i="1" s="1"/>
  <c r="BV1288" i="1"/>
  <c r="BY1288" i="1" s="1"/>
  <c r="BV1289" i="1"/>
  <c r="BY1289" i="1" s="1"/>
  <c r="BV1290" i="1"/>
  <c r="BY1290" i="1" s="1"/>
  <c r="BV1291" i="1"/>
  <c r="BY1291" i="1" s="1"/>
  <c r="BV1292" i="1"/>
  <c r="BY1292" i="1" s="1"/>
  <c r="BV1293" i="1"/>
  <c r="BY1293" i="1" s="1"/>
  <c r="BV1294" i="1"/>
  <c r="BY1294" i="1" s="1"/>
  <c r="BV1295" i="1"/>
  <c r="BY1295" i="1" s="1"/>
  <c r="BV1296" i="1"/>
  <c r="BY1296" i="1" s="1"/>
  <c r="BV1297" i="1"/>
  <c r="BY1297" i="1" s="1"/>
  <c r="BV1298" i="1"/>
  <c r="BY1298" i="1" s="1"/>
  <c r="BV1299" i="1"/>
  <c r="BY1299" i="1" s="1"/>
  <c r="BV1300" i="1"/>
  <c r="BY1300" i="1" s="1"/>
  <c r="BV1301" i="1"/>
  <c r="BY1301" i="1" s="1"/>
  <c r="BV1302" i="1"/>
  <c r="BY1302" i="1" s="1"/>
  <c r="BV1303" i="1"/>
  <c r="BY1303" i="1" s="1"/>
  <c r="BV1304" i="1"/>
  <c r="BY1304" i="1" s="1"/>
  <c r="BV1305" i="1"/>
  <c r="BY1305" i="1" s="1"/>
  <c r="BV1306" i="1"/>
  <c r="BY1306" i="1" s="1"/>
  <c r="BV1307" i="1"/>
  <c r="BY1307" i="1" s="1"/>
  <c r="BV1308" i="1"/>
  <c r="BY1308" i="1" s="1"/>
  <c r="BV1309" i="1"/>
  <c r="BY1309" i="1" s="1"/>
  <c r="BV1310" i="1"/>
  <c r="BY1310" i="1" s="1"/>
  <c r="BV1311" i="1"/>
  <c r="BY1311" i="1" s="1"/>
  <c r="BV1312" i="1"/>
  <c r="BY1312" i="1" s="1"/>
  <c r="BV1313" i="1"/>
  <c r="BY1313" i="1" s="1"/>
  <c r="BV1314" i="1"/>
  <c r="BY1314" i="1" s="1"/>
  <c r="BV1315" i="1"/>
  <c r="BY1315" i="1" s="1"/>
  <c r="BV1316" i="1"/>
  <c r="BY1316" i="1" s="1"/>
  <c r="BV1317" i="1"/>
  <c r="BY1317" i="1" s="1"/>
  <c r="BV1318" i="1"/>
  <c r="BY1318" i="1" s="1"/>
  <c r="BV1319" i="1"/>
  <c r="BY1319" i="1" s="1"/>
  <c r="BV1320" i="1"/>
  <c r="BY1320" i="1" s="1"/>
  <c r="BV1321" i="1"/>
  <c r="BY1321" i="1" s="1"/>
  <c r="BV1322" i="1"/>
  <c r="BY1322" i="1" s="1"/>
  <c r="BV1323" i="1"/>
  <c r="BY1323" i="1" s="1"/>
  <c r="BV1324" i="1"/>
  <c r="BY1324" i="1" s="1"/>
  <c r="BV1325" i="1"/>
  <c r="BY1325" i="1" s="1"/>
  <c r="BV1326" i="1"/>
  <c r="BY1326" i="1" s="1"/>
  <c r="BV1327" i="1"/>
  <c r="BY1327" i="1" s="1"/>
  <c r="BV1328" i="1"/>
  <c r="BY1328" i="1" s="1"/>
  <c r="BV1329" i="1"/>
  <c r="BY1329" i="1" s="1"/>
  <c r="BV1330" i="1"/>
  <c r="BY1330" i="1" s="1"/>
  <c r="BV1331" i="1"/>
  <c r="BY1331" i="1" s="1"/>
  <c r="BV1332" i="1"/>
  <c r="BY1332" i="1" s="1"/>
  <c r="BV1333" i="1"/>
  <c r="BY1333" i="1" s="1"/>
  <c r="BV1334" i="1"/>
  <c r="BY1334" i="1" s="1"/>
  <c r="BV1335" i="1"/>
  <c r="BY1335" i="1" s="1"/>
  <c r="BV1336" i="1"/>
  <c r="BY1336" i="1" s="1"/>
  <c r="BV1337" i="1"/>
  <c r="BY1337" i="1" s="1"/>
  <c r="BV1338" i="1"/>
  <c r="BY1338" i="1" s="1"/>
  <c r="BV1339" i="1"/>
  <c r="BY1339" i="1" s="1"/>
  <c r="BV1340" i="1"/>
  <c r="BY1340" i="1" s="1"/>
  <c r="BV1341" i="1"/>
  <c r="BY1341" i="1" s="1"/>
  <c r="BV1342" i="1"/>
  <c r="BY1342" i="1" s="1"/>
  <c r="BV1343" i="1"/>
  <c r="BY1343" i="1" s="1"/>
  <c r="BV1344" i="1"/>
  <c r="BY1344" i="1" s="1"/>
  <c r="BV1345" i="1"/>
  <c r="BY1345" i="1" s="1"/>
  <c r="BV1346" i="1"/>
  <c r="BY1346" i="1" s="1"/>
  <c r="BV1347" i="1"/>
  <c r="BY1347" i="1" s="1"/>
  <c r="BV1348" i="1"/>
  <c r="BY1348" i="1" s="1"/>
  <c r="BV1349" i="1"/>
  <c r="BY1349" i="1" s="1"/>
  <c r="BV1350" i="1"/>
  <c r="BY1350" i="1" s="1"/>
  <c r="BV1351" i="1"/>
  <c r="BY1351" i="1" s="1"/>
  <c r="BV1352" i="1"/>
  <c r="BY1352" i="1" s="1"/>
  <c r="BV1353" i="1"/>
  <c r="BY1353" i="1" s="1"/>
  <c r="BV1354" i="1"/>
  <c r="BY1354" i="1" s="1"/>
  <c r="BV1355" i="1"/>
  <c r="BY1355" i="1" s="1"/>
  <c r="BV1356" i="1"/>
  <c r="BY1356" i="1" s="1"/>
  <c r="BV1357" i="1"/>
  <c r="BY1357" i="1" s="1"/>
  <c r="BV1358" i="1"/>
  <c r="BY1358" i="1" s="1"/>
  <c r="BV1359" i="1"/>
  <c r="BY1359" i="1" s="1"/>
  <c r="BV1360" i="1"/>
  <c r="BY1360" i="1" s="1"/>
  <c r="BV1361" i="1"/>
  <c r="BY1361" i="1" s="1"/>
  <c r="BV1362" i="1"/>
  <c r="BY1362" i="1" s="1"/>
  <c r="BV1363" i="1"/>
  <c r="BY1363" i="1" s="1"/>
  <c r="BV1364" i="1"/>
  <c r="BY1364" i="1" s="1"/>
  <c r="BV1365" i="1"/>
  <c r="BY1365" i="1" s="1"/>
  <c r="BV1366" i="1"/>
  <c r="BY1366" i="1" s="1"/>
  <c r="BV1367" i="1"/>
  <c r="BY1367" i="1" s="1"/>
  <c r="BV1368" i="1"/>
  <c r="BY1368" i="1" s="1"/>
  <c r="BV1369" i="1"/>
  <c r="BY1369" i="1" s="1"/>
  <c r="BV1370" i="1"/>
  <c r="BY1370" i="1" s="1"/>
  <c r="BV1371" i="1"/>
  <c r="BY1371" i="1" s="1"/>
  <c r="BV1372" i="1"/>
  <c r="BY1372" i="1" s="1"/>
  <c r="BV1373" i="1"/>
  <c r="BY1373" i="1" s="1"/>
  <c r="BV1374" i="1"/>
  <c r="BY1374" i="1" s="1"/>
  <c r="BV1375" i="1"/>
  <c r="BY1375" i="1" s="1"/>
  <c r="BV1376" i="1"/>
  <c r="BY1376" i="1" s="1"/>
  <c r="BV1377" i="1"/>
  <c r="BY1377" i="1" s="1"/>
  <c r="BV1378" i="1"/>
  <c r="BY1378" i="1" s="1"/>
  <c r="BV1379" i="1"/>
  <c r="BY1379" i="1" s="1"/>
  <c r="BV1380" i="1"/>
  <c r="BY1380" i="1" s="1"/>
  <c r="BV1381" i="1"/>
  <c r="BY1381" i="1" s="1"/>
  <c r="BV1382" i="1"/>
  <c r="BY1382" i="1" s="1"/>
  <c r="BV1383" i="1"/>
  <c r="BY1383" i="1" s="1"/>
  <c r="BV1384" i="1"/>
  <c r="BY1384" i="1" s="1"/>
  <c r="BV1385" i="1"/>
  <c r="BY1385" i="1" s="1"/>
  <c r="BV1386" i="1"/>
  <c r="BY1386" i="1" s="1"/>
  <c r="BV1387" i="1"/>
  <c r="BY1387" i="1" s="1"/>
  <c r="BV1388" i="1"/>
  <c r="BY1388" i="1" s="1"/>
  <c r="BV1389" i="1"/>
  <c r="BY1389" i="1" s="1"/>
  <c r="BV1390" i="1"/>
  <c r="BY1390" i="1" s="1"/>
  <c r="BV1391" i="1"/>
  <c r="BY1391" i="1" s="1"/>
  <c r="BV1392" i="1"/>
  <c r="BY1392" i="1" s="1"/>
  <c r="BV1393" i="1"/>
  <c r="BY1393" i="1" s="1"/>
  <c r="BV1394" i="1"/>
  <c r="BY1394" i="1" s="1"/>
  <c r="BV1395" i="1"/>
  <c r="BY1395" i="1" s="1"/>
  <c r="BV1396" i="1"/>
  <c r="BY1396" i="1" s="1"/>
  <c r="BV1397" i="1"/>
  <c r="BY1397" i="1" s="1"/>
  <c r="BV1398" i="1"/>
  <c r="BY1398" i="1" s="1"/>
  <c r="BV1399" i="1"/>
  <c r="BY1399" i="1" s="1"/>
  <c r="BV1400" i="1"/>
  <c r="BY1400" i="1" s="1"/>
  <c r="BV1401" i="1"/>
  <c r="BY1401" i="1" s="1"/>
  <c r="BV1402" i="1"/>
  <c r="BY1402" i="1" s="1"/>
  <c r="BV1403" i="1"/>
  <c r="BY1403" i="1" s="1"/>
  <c r="BV1404" i="1"/>
  <c r="BY1404" i="1" s="1"/>
  <c r="BV1405" i="1"/>
  <c r="BY1405" i="1" s="1"/>
  <c r="BV1406" i="1"/>
  <c r="BY1406" i="1" s="1"/>
  <c r="BV1407" i="1"/>
  <c r="BY1407" i="1" s="1"/>
  <c r="BV1408" i="1"/>
  <c r="BY1408" i="1" s="1"/>
  <c r="BV1409" i="1"/>
  <c r="BY1409" i="1" s="1"/>
  <c r="BV1410" i="1"/>
  <c r="BY1410" i="1" s="1"/>
  <c r="BV1411" i="1"/>
  <c r="BY1411" i="1" s="1"/>
  <c r="BV1413" i="1"/>
  <c r="BY1413" i="1" s="1"/>
  <c r="BV1414" i="1"/>
  <c r="BY1414" i="1" s="1"/>
  <c r="BV1415" i="1"/>
  <c r="BY1415" i="1" s="1"/>
  <c r="BV1416" i="1"/>
  <c r="BY1416" i="1" s="1"/>
  <c r="BV1417" i="1"/>
  <c r="BY1417" i="1" s="1"/>
  <c r="BV1418" i="1"/>
  <c r="BY1418" i="1" s="1"/>
  <c r="BV1419" i="1"/>
  <c r="BY1419" i="1" s="1"/>
  <c r="BV1420" i="1"/>
  <c r="BY1420" i="1" s="1"/>
  <c r="BV1421" i="1"/>
  <c r="BY1421" i="1" s="1"/>
  <c r="BV1422" i="1"/>
  <c r="BY1422" i="1" s="1"/>
  <c r="BV1423" i="1"/>
  <c r="BY1423" i="1" s="1"/>
  <c r="BV1424" i="1"/>
  <c r="BY1424" i="1" s="1"/>
  <c r="BV1425" i="1"/>
  <c r="BY1425" i="1" s="1"/>
  <c r="BV1426" i="1"/>
  <c r="BY1426" i="1" s="1"/>
  <c r="BV1427" i="1"/>
  <c r="BY1427" i="1" s="1"/>
  <c r="BV1428" i="1"/>
  <c r="BY1428" i="1" s="1"/>
  <c r="BV1429" i="1"/>
  <c r="BY1429" i="1" s="1"/>
  <c r="BV1430" i="1"/>
  <c r="BY1430" i="1" s="1"/>
  <c r="BV1431" i="1"/>
  <c r="BY1431" i="1" s="1"/>
  <c r="BV1432" i="1"/>
  <c r="BY1432" i="1" s="1"/>
  <c r="BV1433" i="1"/>
  <c r="BY1433" i="1" s="1"/>
  <c r="BV1434" i="1"/>
  <c r="BY1434" i="1" s="1"/>
  <c r="BV1435" i="1"/>
  <c r="BY1435" i="1" s="1"/>
  <c r="BV1436" i="1"/>
  <c r="BY1436" i="1" s="1"/>
  <c r="BV1437" i="1"/>
  <c r="BY1437" i="1" s="1"/>
  <c r="BV1438" i="1"/>
  <c r="BY1438" i="1" s="1"/>
  <c r="BV1439" i="1"/>
  <c r="BY1439" i="1" s="1"/>
  <c r="BV1440" i="1"/>
  <c r="BY1440" i="1" s="1"/>
  <c r="BV1441" i="1"/>
  <c r="BY1441" i="1" s="1"/>
  <c r="BV1442" i="1"/>
  <c r="BY1442" i="1" s="1"/>
  <c r="BV1443" i="1"/>
  <c r="BY1443" i="1" s="1"/>
  <c r="BV1444" i="1"/>
  <c r="BY1444" i="1" s="1"/>
  <c r="BV1445" i="1"/>
  <c r="BY1445" i="1" s="1"/>
  <c r="BV1446" i="1"/>
  <c r="BY1446" i="1" s="1"/>
  <c r="BV1447" i="1"/>
  <c r="BY1447" i="1" s="1"/>
  <c r="BV1448" i="1"/>
  <c r="BY1448" i="1" s="1"/>
  <c r="BV1449" i="1"/>
  <c r="BY1449" i="1" s="1"/>
  <c r="BV1450" i="1"/>
  <c r="BY1450" i="1" s="1"/>
  <c r="BV1451" i="1"/>
  <c r="BY1451" i="1" s="1"/>
  <c r="BV1452" i="1"/>
  <c r="BY1452" i="1" s="1"/>
  <c r="BV1453" i="1"/>
  <c r="BY1453" i="1" s="1"/>
  <c r="BV1454" i="1"/>
  <c r="BY1454" i="1" s="1"/>
  <c r="BV1455" i="1"/>
  <c r="BY1455" i="1" s="1"/>
  <c r="BV1456" i="1"/>
  <c r="BY1456" i="1" s="1"/>
  <c r="BV1457" i="1"/>
  <c r="BY1457" i="1" s="1"/>
  <c r="BV1458" i="1"/>
  <c r="BY1458" i="1" s="1"/>
  <c r="BV1459" i="1"/>
  <c r="BY1459" i="1" s="1"/>
  <c r="BV1460" i="1"/>
  <c r="BY1460" i="1" s="1"/>
  <c r="BV1461" i="1"/>
  <c r="BY1461" i="1" s="1"/>
  <c r="BV1462" i="1"/>
  <c r="BY1462" i="1" s="1"/>
  <c r="BV1463" i="1"/>
  <c r="BY1463" i="1" s="1"/>
  <c r="BV1464" i="1"/>
  <c r="BY1464" i="1" s="1"/>
  <c r="BV1465" i="1"/>
  <c r="BY1465" i="1" s="1"/>
  <c r="BV1466" i="1"/>
  <c r="BY1466" i="1" s="1"/>
  <c r="BV1467" i="1"/>
  <c r="BY1467" i="1" s="1"/>
  <c r="BV1468" i="1"/>
  <c r="BY1468" i="1" s="1"/>
  <c r="BV1469" i="1"/>
  <c r="BY1469" i="1" s="1"/>
  <c r="BV1470" i="1"/>
  <c r="BY1470" i="1" s="1"/>
  <c r="BV1471" i="1"/>
  <c r="BY1471" i="1" s="1"/>
  <c r="BV1472" i="1"/>
  <c r="BY1472" i="1" s="1"/>
  <c r="BV1473" i="1"/>
  <c r="BY1473" i="1" s="1"/>
  <c r="BV1474" i="1"/>
  <c r="BY1474" i="1" s="1"/>
  <c r="BV1475" i="1"/>
  <c r="BY1475" i="1" s="1"/>
  <c r="BV1476" i="1"/>
  <c r="BY1476" i="1" s="1"/>
  <c r="BV1477" i="1"/>
  <c r="BY1477" i="1" s="1"/>
  <c r="BV1478" i="1"/>
  <c r="BY1478" i="1" s="1"/>
  <c r="BV1479" i="1"/>
  <c r="BY1479" i="1" s="1"/>
  <c r="BV1480" i="1"/>
  <c r="BY1480" i="1" s="1"/>
  <c r="BV1481" i="1"/>
  <c r="BY1481" i="1" s="1"/>
  <c r="BV1482" i="1"/>
  <c r="BY1482" i="1" s="1"/>
  <c r="BV1483" i="1"/>
  <c r="BY1483" i="1" s="1"/>
  <c r="BV1484" i="1"/>
  <c r="BY1484" i="1" s="1"/>
  <c r="BV1485" i="1"/>
  <c r="BY1485" i="1" s="1"/>
  <c r="BV1486" i="1"/>
  <c r="BY1486" i="1" s="1"/>
  <c r="BV1487" i="1"/>
  <c r="BY1487" i="1" s="1"/>
  <c r="BV1488" i="1"/>
  <c r="BY1488" i="1" s="1"/>
  <c r="BV1489" i="1"/>
  <c r="BY1489" i="1" s="1"/>
  <c r="BV1490" i="1"/>
  <c r="BY1490" i="1" s="1"/>
  <c r="BV1491" i="1"/>
  <c r="BY1491" i="1" s="1"/>
  <c r="BV1492" i="1"/>
  <c r="BY1492" i="1" s="1"/>
  <c r="BV1493" i="1"/>
  <c r="BY1493" i="1" s="1"/>
  <c r="BV1494" i="1"/>
  <c r="BY1494" i="1" s="1"/>
  <c r="BV1495" i="1"/>
  <c r="BY1495" i="1" s="1"/>
  <c r="BV1496" i="1"/>
  <c r="BY1496" i="1" s="1"/>
  <c r="BV1497" i="1"/>
  <c r="BY1497" i="1" s="1"/>
  <c r="BV1498" i="1"/>
  <c r="BY1498" i="1" s="1"/>
  <c r="BV1499" i="1"/>
  <c r="BY1499" i="1" s="1"/>
  <c r="BV1500" i="1"/>
  <c r="BY1500" i="1" s="1"/>
  <c r="BV1501" i="1"/>
  <c r="BY1501" i="1" s="1"/>
  <c r="BV1502" i="1"/>
  <c r="BY1502" i="1" s="1"/>
  <c r="BV1503" i="1"/>
  <c r="BY1503" i="1" s="1"/>
  <c r="BV1504" i="1"/>
  <c r="BY1504" i="1" s="1"/>
  <c r="BV1505" i="1"/>
  <c r="BY1505" i="1" s="1"/>
  <c r="BV1506" i="1"/>
  <c r="BY1506" i="1" s="1"/>
  <c r="BV1507" i="1"/>
  <c r="BY1507" i="1" s="1"/>
  <c r="BV1508" i="1"/>
  <c r="BY1508" i="1" s="1"/>
  <c r="BV1509" i="1"/>
  <c r="BY1509" i="1" s="1"/>
  <c r="BV1510" i="1"/>
  <c r="BY1510" i="1" s="1"/>
  <c r="BV1511" i="1"/>
  <c r="BY1511" i="1" s="1"/>
  <c r="BV1512" i="1"/>
  <c r="BY1512" i="1" s="1"/>
  <c r="BV1513" i="1"/>
  <c r="BY1513" i="1" s="1"/>
  <c r="BV1514" i="1"/>
  <c r="BY1514" i="1" s="1"/>
  <c r="BV1515" i="1"/>
  <c r="BY1515" i="1" s="1"/>
  <c r="BV1516" i="1"/>
  <c r="BY1516" i="1" s="1"/>
  <c r="BV1517" i="1"/>
  <c r="BY1517" i="1" s="1"/>
  <c r="BV1518" i="1"/>
  <c r="BY1518" i="1" s="1"/>
  <c r="BV1519" i="1"/>
  <c r="BY1519" i="1" s="1"/>
  <c r="BV1520" i="1"/>
  <c r="BY1520" i="1" s="1"/>
  <c r="BV1521" i="1"/>
  <c r="BY1521" i="1" s="1"/>
  <c r="BV1522" i="1"/>
  <c r="BY1522" i="1" s="1"/>
  <c r="BV1523" i="1"/>
  <c r="BY1523" i="1" s="1"/>
  <c r="BV1524" i="1"/>
  <c r="BY1524" i="1" s="1"/>
  <c r="BV1525" i="1"/>
  <c r="BY1525" i="1" s="1"/>
  <c r="BV1526" i="1"/>
  <c r="BY1526" i="1" s="1"/>
  <c r="BV1527" i="1"/>
  <c r="BY1527" i="1" s="1"/>
  <c r="BV1528" i="1"/>
  <c r="BY1528" i="1" s="1"/>
  <c r="BV1529" i="1"/>
  <c r="BY1529" i="1" s="1"/>
  <c r="BV1530" i="1"/>
  <c r="BY1530" i="1" s="1"/>
  <c r="BV1531" i="1"/>
  <c r="BY1531" i="1" s="1"/>
  <c r="BV1532" i="1"/>
  <c r="BY1532" i="1" s="1"/>
  <c r="BV1533" i="1"/>
  <c r="BY1533" i="1" s="1"/>
  <c r="BV1534" i="1"/>
  <c r="BY1534" i="1" s="1"/>
  <c r="BV1535" i="1"/>
  <c r="BY1535" i="1" s="1"/>
  <c r="BV1536" i="1"/>
  <c r="BY1536" i="1" s="1"/>
  <c r="BV1537" i="1"/>
  <c r="BY1537" i="1" s="1"/>
  <c r="BV1538" i="1"/>
  <c r="BY1538" i="1" s="1"/>
  <c r="BV1539" i="1"/>
  <c r="BY1539" i="1" s="1"/>
  <c r="BV1540" i="1"/>
  <c r="BY1540" i="1" s="1"/>
  <c r="BV1541" i="1"/>
  <c r="BY1541" i="1" s="1"/>
  <c r="BV1542" i="1"/>
  <c r="BY1542" i="1" s="1"/>
  <c r="BV1543" i="1"/>
  <c r="BY1543" i="1" s="1"/>
  <c r="BV1544" i="1"/>
  <c r="BY1544" i="1" s="1"/>
  <c r="BV1545" i="1"/>
  <c r="BY1545" i="1" s="1"/>
  <c r="BV1546" i="1"/>
  <c r="BY1546" i="1" s="1"/>
  <c r="BV1547" i="1"/>
  <c r="BY1547" i="1" s="1"/>
  <c r="BV1548" i="1"/>
  <c r="BY1548" i="1" s="1"/>
  <c r="BV1549" i="1"/>
  <c r="BY1549" i="1" s="1"/>
  <c r="BV1550" i="1"/>
  <c r="BY1550" i="1" s="1"/>
  <c r="BV1551" i="1"/>
  <c r="BY1551" i="1" s="1"/>
  <c r="BV1552" i="1"/>
  <c r="BY1552" i="1" s="1"/>
  <c r="BV1553" i="1"/>
  <c r="BY1553" i="1" s="1"/>
  <c r="BV1554" i="1"/>
  <c r="BY1554" i="1" s="1"/>
  <c r="BV1555" i="1"/>
  <c r="BY1555" i="1" s="1"/>
  <c r="BV1556" i="1"/>
  <c r="BY1556" i="1" s="1"/>
  <c r="BV1557" i="1"/>
  <c r="BY1557" i="1" s="1"/>
  <c r="BV1558" i="1"/>
  <c r="BY1558" i="1" s="1"/>
  <c r="BV1559" i="1"/>
  <c r="BY1559" i="1" s="1"/>
  <c r="BV1560" i="1"/>
  <c r="BY1560" i="1" s="1"/>
  <c r="BV1561" i="1"/>
  <c r="BY1561" i="1" s="1"/>
  <c r="BV1562" i="1"/>
  <c r="BY1562" i="1" s="1"/>
  <c r="BV1563" i="1"/>
  <c r="BY1563" i="1" s="1"/>
  <c r="BV1564" i="1"/>
  <c r="BY1564" i="1" s="1"/>
  <c r="BV1565" i="1"/>
  <c r="BY1565" i="1" s="1"/>
  <c r="BV1566" i="1"/>
  <c r="BY1566" i="1" s="1"/>
  <c r="BV1567" i="1"/>
  <c r="BY1567" i="1" s="1"/>
  <c r="BV1568" i="1"/>
  <c r="BY1568" i="1" s="1"/>
  <c r="BV1569" i="1"/>
  <c r="BY1569" i="1" s="1"/>
  <c r="BV1570" i="1"/>
  <c r="BY1570" i="1" s="1"/>
  <c r="BV1571" i="1"/>
  <c r="BY1571" i="1" s="1"/>
  <c r="BV1572" i="1"/>
  <c r="BY1572" i="1" s="1"/>
  <c r="BV1573" i="1"/>
  <c r="BY1573" i="1" s="1"/>
  <c r="BV1574" i="1"/>
  <c r="BY1574" i="1" s="1"/>
  <c r="BV1575" i="1"/>
  <c r="BY1575" i="1" s="1"/>
  <c r="BV1576" i="1"/>
  <c r="BY1576" i="1" s="1"/>
  <c r="BV1577" i="1"/>
  <c r="BY1577" i="1" s="1"/>
  <c r="BV1578" i="1"/>
  <c r="BY1578" i="1" s="1"/>
  <c r="BV1579" i="1"/>
  <c r="BY1579" i="1" s="1"/>
  <c r="BV1580" i="1"/>
  <c r="BY1580" i="1" s="1"/>
  <c r="BV1581" i="1"/>
  <c r="BY1581" i="1" s="1"/>
  <c r="BV1582" i="1"/>
  <c r="BY1582" i="1" s="1"/>
  <c r="BV1583" i="1"/>
  <c r="BY1583" i="1" s="1"/>
  <c r="BV1584" i="1"/>
  <c r="BY1584" i="1" s="1"/>
  <c r="BV1585" i="1"/>
  <c r="BY1585" i="1" s="1"/>
  <c r="BV1586" i="1"/>
  <c r="BY1586" i="1" s="1"/>
  <c r="BV1587" i="1"/>
  <c r="BY1587" i="1" s="1"/>
  <c r="BV1588" i="1"/>
  <c r="BY1588" i="1" s="1"/>
  <c r="BV1589" i="1"/>
  <c r="BY1589" i="1" s="1"/>
  <c r="BV1590" i="1"/>
  <c r="BY1590" i="1" s="1"/>
  <c r="BV1591" i="1"/>
  <c r="BY1591" i="1" s="1"/>
  <c r="BV1592" i="1"/>
  <c r="BY1592" i="1" s="1"/>
  <c r="BV1593" i="1"/>
  <c r="BY1593" i="1" s="1"/>
  <c r="BV1594" i="1"/>
  <c r="BY1594" i="1" s="1"/>
  <c r="BV1595" i="1"/>
  <c r="BY1595" i="1" s="1"/>
  <c r="BV1596" i="1"/>
  <c r="BY1596" i="1" s="1"/>
  <c r="BV1597" i="1"/>
  <c r="BY1597" i="1" s="1"/>
  <c r="BV1598" i="1"/>
  <c r="BY1598" i="1" s="1"/>
  <c r="BV1599" i="1"/>
  <c r="BY1599" i="1" s="1"/>
  <c r="BV1600" i="1"/>
  <c r="BY1600" i="1" s="1"/>
  <c r="BV1601" i="1"/>
  <c r="BY1601" i="1" s="1"/>
  <c r="BV1602" i="1"/>
  <c r="BY1602" i="1" s="1"/>
  <c r="BV1603" i="1"/>
  <c r="BY1603" i="1" s="1"/>
  <c r="BV1604" i="1"/>
  <c r="BY1604" i="1" s="1"/>
  <c r="BV1605" i="1"/>
  <c r="BY1605" i="1" s="1"/>
  <c r="BV1606" i="1"/>
  <c r="BY1606" i="1" s="1"/>
  <c r="BV1607" i="1"/>
  <c r="BY1607" i="1" s="1"/>
  <c r="BV1608" i="1"/>
  <c r="BY1608" i="1" s="1"/>
  <c r="BV1609" i="1"/>
  <c r="BY1609" i="1" s="1"/>
  <c r="BV1610" i="1"/>
  <c r="BY1610" i="1" s="1"/>
  <c r="BV1611" i="1"/>
  <c r="BY1611" i="1" s="1"/>
  <c r="BV1612" i="1"/>
  <c r="BY1612" i="1" s="1"/>
  <c r="BV1613" i="1"/>
  <c r="BY1613" i="1" s="1"/>
  <c r="BV1614" i="1"/>
  <c r="BY1614" i="1" s="1"/>
  <c r="BV1615" i="1"/>
  <c r="BY1615" i="1" s="1"/>
  <c r="BV1616" i="1"/>
  <c r="BY1616" i="1" s="1"/>
  <c r="BV1617" i="1"/>
  <c r="BY1617" i="1" s="1"/>
  <c r="BV1618" i="1"/>
  <c r="BY1618" i="1" s="1"/>
  <c r="BV1619" i="1"/>
  <c r="BY1619" i="1" s="1"/>
  <c r="BV1620" i="1"/>
  <c r="BY1620" i="1" s="1"/>
  <c r="BV1621" i="1"/>
  <c r="BY1621" i="1" s="1"/>
  <c r="BV1622" i="1"/>
  <c r="BY1622" i="1" s="1"/>
  <c r="BV1623" i="1"/>
  <c r="BY1623" i="1" s="1"/>
  <c r="BV1624" i="1"/>
  <c r="BY1624" i="1" s="1"/>
  <c r="BV1625" i="1"/>
  <c r="BY1625" i="1" s="1"/>
  <c r="BV1626" i="1"/>
  <c r="BY1626" i="1" s="1"/>
  <c r="BV1627" i="1"/>
  <c r="BY1627" i="1" s="1"/>
  <c r="BV1628" i="1"/>
  <c r="BY1628" i="1" s="1"/>
  <c r="BV1629" i="1"/>
  <c r="BY1629" i="1" s="1"/>
  <c r="BV1630" i="1"/>
  <c r="BY1630" i="1" s="1"/>
  <c r="BV1631" i="1"/>
  <c r="BY1631" i="1" s="1"/>
  <c r="BV1632" i="1"/>
  <c r="BY1632" i="1" s="1"/>
  <c r="BV1633" i="1"/>
  <c r="BY1633" i="1" s="1"/>
  <c r="BV1634" i="1"/>
  <c r="BY1634" i="1" s="1"/>
  <c r="BV1635" i="1"/>
  <c r="BY1635" i="1" s="1"/>
  <c r="BV1636" i="1"/>
  <c r="BY1636" i="1" s="1"/>
  <c r="BV1637" i="1"/>
  <c r="BY1637" i="1" s="1"/>
  <c r="BV1638" i="1"/>
  <c r="BY1638" i="1" s="1"/>
  <c r="BV1639" i="1"/>
  <c r="BY1639" i="1" s="1"/>
  <c r="BV1640" i="1"/>
  <c r="BY1640" i="1" s="1"/>
  <c r="BV1641" i="1"/>
  <c r="BY1641" i="1" s="1"/>
  <c r="BV1642" i="1"/>
  <c r="BY1642" i="1" s="1"/>
  <c r="BV1643" i="1"/>
  <c r="BY1643" i="1" s="1"/>
  <c r="BV1644" i="1"/>
  <c r="BY1644" i="1" s="1"/>
  <c r="BV1645" i="1"/>
  <c r="BY1645" i="1" s="1"/>
  <c r="BV1646" i="1"/>
  <c r="BY1646" i="1" s="1"/>
  <c r="BV1647" i="1"/>
  <c r="BY1647" i="1" s="1"/>
  <c r="BV1648" i="1"/>
  <c r="BY1648" i="1" s="1"/>
  <c r="BV1649" i="1"/>
  <c r="BY1649" i="1" s="1"/>
  <c r="BV1650" i="1"/>
  <c r="BY1650" i="1" s="1"/>
  <c r="BV1651" i="1"/>
  <c r="BY1651" i="1" s="1"/>
  <c r="BV1652" i="1"/>
  <c r="BY1652" i="1" s="1"/>
  <c r="BV1653" i="1"/>
  <c r="BY1653" i="1" s="1"/>
  <c r="BV1654" i="1"/>
  <c r="BY1654" i="1" s="1"/>
  <c r="BV1655" i="1"/>
  <c r="BY1655" i="1" s="1"/>
  <c r="BV1656" i="1"/>
  <c r="BY1656" i="1" s="1"/>
  <c r="BV1657" i="1"/>
  <c r="BY1657" i="1" s="1"/>
  <c r="BV1658" i="1"/>
  <c r="BY1658" i="1" s="1"/>
  <c r="BV1659" i="1"/>
  <c r="BV1660" i="1"/>
  <c r="BV1661" i="1"/>
  <c r="BV1662" i="1"/>
  <c r="BV1663" i="1"/>
  <c r="BV1664" i="1"/>
  <c r="BV1665" i="1"/>
  <c r="BV1666" i="1"/>
  <c r="BV1667" i="1"/>
  <c r="BV1668" i="1"/>
  <c r="BV1669" i="1"/>
  <c r="BV1670" i="1"/>
  <c r="BV1671" i="1"/>
  <c r="BV1672" i="1"/>
  <c r="BV1673" i="1"/>
  <c r="BV1674" i="1"/>
  <c r="BV1675" i="1"/>
  <c r="BV1676" i="1"/>
  <c r="BV1677" i="1"/>
  <c r="BV1678" i="1"/>
  <c r="BV1679" i="1"/>
  <c r="BV1680" i="1"/>
  <c r="BV1681" i="1"/>
  <c r="BV1682" i="1"/>
  <c r="BV1683" i="1"/>
  <c r="BV1684" i="1"/>
  <c r="BV1685" i="1"/>
  <c r="BV1686" i="1"/>
  <c r="BV1687" i="1"/>
  <c r="BV1688" i="1"/>
  <c r="BV1689" i="1"/>
  <c r="BV1690" i="1"/>
  <c r="BV1691" i="1"/>
  <c r="BV1692" i="1"/>
  <c r="BV1693" i="1"/>
  <c r="BV1694" i="1"/>
  <c r="BV1695" i="1"/>
  <c r="BV1696" i="1"/>
  <c r="BV1697" i="1"/>
  <c r="BV1698" i="1"/>
  <c r="BV1699" i="1"/>
  <c r="BV1700" i="1"/>
  <c r="BV1701" i="1"/>
  <c r="BV1702" i="1"/>
  <c r="BV1703" i="1"/>
  <c r="BV1704" i="1"/>
  <c r="BV1705" i="1"/>
  <c r="BV1706" i="1"/>
  <c r="BV1707" i="1"/>
  <c r="BV1708" i="1"/>
  <c r="BV1709" i="1"/>
  <c r="BV1710" i="1"/>
  <c r="BV1711" i="1"/>
  <c r="BV1712" i="1"/>
  <c r="BV1713" i="1"/>
  <c r="BV1714" i="1"/>
  <c r="BV1715" i="1"/>
  <c r="BV1716" i="1"/>
  <c r="BV1717" i="1"/>
  <c r="BV1718" i="1"/>
  <c r="BV1719" i="1"/>
  <c r="BV1720" i="1"/>
  <c r="BV1721" i="1"/>
  <c r="BV1722" i="1"/>
  <c r="BV1723" i="1"/>
  <c r="BV1724" i="1"/>
  <c r="BV1725" i="1"/>
  <c r="BV1726" i="1"/>
  <c r="BV1727" i="1"/>
  <c r="BV1728" i="1"/>
  <c r="BV1729" i="1"/>
  <c r="BV1730" i="1"/>
  <c r="BV1731" i="1"/>
  <c r="BV1732" i="1"/>
  <c r="BV1733" i="1"/>
  <c r="BV1734" i="1"/>
  <c r="BV1735" i="1"/>
  <c r="BV1736" i="1"/>
  <c r="BV1737" i="1"/>
  <c r="BV1738" i="1"/>
  <c r="BV1739" i="1"/>
  <c r="BV1740" i="1"/>
  <c r="BV1741" i="1"/>
  <c r="BV1742" i="1"/>
  <c r="BV1743" i="1"/>
  <c r="BV1744" i="1"/>
  <c r="BV1745" i="1"/>
  <c r="BV1746" i="1"/>
  <c r="BV1747" i="1"/>
  <c r="BV1748" i="1"/>
  <c r="BV1749" i="1"/>
  <c r="BV1750" i="1"/>
  <c r="BV1751" i="1"/>
  <c r="BV1752" i="1"/>
  <c r="BV1753" i="1"/>
  <c r="BV1754" i="1"/>
  <c r="BV1755" i="1"/>
  <c r="BV1756" i="1"/>
  <c r="BV1757" i="1"/>
  <c r="BV1758" i="1"/>
  <c r="BV1759" i="1"/>
  <c r="BV1760" i="1"/>
  <c r="BV1761" i="1"/>
  <c r="BV1762" i="1"/>
  <c r="BV1763" i="1"/>
  <c r="BV1764" i="1"/>
  <c r="BV1765" i="1"/>
  <c r="BV1766" i="1"/>
  <c r="BV1767" i="1"/>
  <c r="BV1768" i="1"/>
  <c r="BV1769" i="1"/>
  <c r="BV1770" i="1"/>
  <c r="BV1771" i="1"/>
  <c r="BV1772" i="1"/>
  <c r="BV1773" i="1"/>
  <c r="BV1774" i="1"/>
  <c r="BV1775" i="1"/>
  <c r="BV1776" i="1"/>
  <c r="BV1777" i="1"/>
  <c r="BV1778" i="1"/>
  <c r="BV1779" i="1"/>
  <c r="BV1780" i="1"/>
  <c r="BV1781" i="1"/>
  <c r="BV1782" i="1"/>
  <c r="BV1783" i="1"/>
  <c r="BV1784" i="1"/>
  <c r="BV1785" i="1"/>
  <c r="BV1786" i="1"/>
  <c r="BV1787" i="1"/>
  <c r="BV1788" i="1"/>
  <c r="BV1789" i="1"/>
  <c r="BV1790" i="1"/>
  <c r="BV1791" i="1"/>
  <c r="BV1792" i="1"/>
  <c r="BV1793" i="1"/>
  <c r="BV1794" i="1"/>
  <c r="BV1795" i="1"/>
  <c r="BV1796" i="1"/>
  <c r="BV1797" i="1"/>
  <c r="BV1798" i="1"/>
  <c r="BV1799" i="1"/>
  <c r="BV1800" i="1"/>
  <c r="BV1801" i="1"/>
  <c r="BV1802" i="1"/>
  <c r="BV1803" i="1"/>
  <c r="BV1804" i="1"/>
  <c r="BV1805" i="1"/>
  <c r="BV1806" i="1"/>
  <c r="BV1807" i="1"/>
  <c r="BV1808" i="1"/>
  <c r="BV1809" i="1"/>
  <c r="BV1810" i="1"/>
  <c r="BV1811" i="1"/>
  <c r="BV1812" i="1"/>
  <c r="BV1813" i="1"/>
  <c r="BV1814" i="1"/>
  <c r="BV1815" i="1"/>
  <c r="BV1816" i="1"/>
  <c r="BV1817" i="1"/>
  <c r="BV1818" i="1"/>
  <c r="BV1819" i="1"/>
  <c r="BV1820" i="1"/>
  <c r="BV1821" i="1"/>
  <c r="BV1822" i="1"/>
  <c r="BV1823" i="1"/>
  <c r="BV1824" i="1"/>
  <c r="BV1825" i="1"/>
  <c r="BV1826" i="1"/>
  <c r="BV1827" i="1"/>
  <c r="BV1828" i="1"/>
  <c r="BV1829" i="1"/>
  <c r="BV1830" i="1"/>
  <c r="BV1831" i="1"/>
  <c r="BV1832" i="1"/>
  <c r="BV1833" i="1"/>
  <c r="BV1834" i="1"/>
  <c r="BV1835" i="1"/>
  <c r="BV1836" i="1"/>
  <c r="BV1837" i="1"/>
  <c r="BV1838" i="1"/>
  <c r="BV1839" i="1"/>
  <c r="BV1840" i="1"/>
  <c r="BV1841" i="1"/>
  <c r="BV1842" i="1"/>
  <c r="BV1843" i="1"/>
  <c r="BV1844" i="1"/>
  <c r="BV1845" i="1"/>
  <c r="BV1846" i="1"/>
  <c r="BV1847" i="1"/>
  <c r="BV1848" i="1"/>
  <c r="BV1849" i="1"/>
  <c r="BV1850" i="1"/>
  <c r="BV1851" i="1"/>
  <c r="BV1852" i="1"/>
  <c r="BV1853" i="1"/>
  <c r="BV1854" i="1"/>
  <c r="BV1855" i="1"/>
  <c r="BV1856" i="1"/>
  <c r="BV1857" i="1"/>
  <c r="BV1858" i="1"/>
  <c r="BV1859" i="1"/>
  <c r="BV1860" i="1"/>
  <c r="BV1861" i="1"/>
  <c r="BV1862" i="1"/>
  <c r="BV1863" i="1"/>
  <c r="BV1864" i="1"/>
  <c r="BV1865" i="1"/>
  <c r="BV1866" i="1"/>
  <c r="BV1867" i="1"/>
  <c r="BV1868" i="1"/>
  <c r="BV1869" i="1"/>
  <c r="BV1870" i="1"/>
  <c r="BV1871" i="1"/>
  <c r="BV1872" i="1"/>
  <c r="BV1873" i="1"/>
  <c r="BV1874" i="1"/>
  <c r="BV1875" i="1"/>
  <c r="BV1876" i="1"/>
  <c r="BV1877" i="1"/>
  <c r="BV1878" i="1"/>
  <c r="BV1879" i="1"/>
  <c r="BV1880" i="1"/>
  <c r="BV1881" i="1"/>
  <c r="BV1882" i="1"/>
  <c r="BV1883" i="1"/>
  <c r="BV1884" i="1"/>
  <c r="BV1885" i="1"/>
  <c r="BV1886" i="1"/>
  <c r="BV1887" i="1"/>
  <c r="BV1888" i="1"/>
  <c r="BV1889" i="1"/>
  <c r="BV1890" i="1"/>
  <c r="BV1891" i="1"/>
  <c r="BV1892" i="1"/>
  <c r="BV1893" i="1"/>
  <c r="BV1894" i="1"/>
  <c r="BV1895" i="1"/>
  <c r="BV1896" i="1"/>
  <c r="BV1897" i="1"/>
  <c r="BV1898" i="1"/>
  <c r="BV1899" i="1"/>
  <c r="BV1900" i="1"/>
  <c r="BV1901" i="1"/>
  <c r="BV1902" i="1"/>
  <c r="BV1903" i="1"/>
  <c r="BV1904" i="1"/>
  <c r="BV1905" i="1"/>
  <c r="BV1906" i="1"/>
  <c r="BV1907" i="1"/>
  <c r="BV1908" i="1"/>
  <c r="BV1909" i="1"/>
  <c r="BV1910" i="1"/>
  <c r="BV1911" i="1"/>
  <c r="BV1912" i="1"/>
  <c r="BV1913" i="1"/>
  <c r="BV1914" i="1"/>
  <c r="BV1915" i="1"/>
  <c r="BV1916" i="1"/>
  <c r="BV1917" i="1"/>
  <c r="BV1918" i="1"/>
  <c r="BV1919" i="1"/>
  <c r="BV1920" i="1"/>
  <c r="BV1921" i="1"/>
  <c r="BV1922" i="1"/>
  <c r="BV1923" i="1"/>
  <c r="BV1924" i="1"/>
  <c r="BV1925" i="1"/>
  <c r="BV1926" i="1"/>
  <c r="BV1927" i="1"/>
  <c r="BV1928" i="1"/>
  <c r="BV1929" i="1"/>
  <c r="BV1930" i="1"/>
  <c r="BV1931" i="1"/>
  <c r="BV1932" i="1"/>
  <c r="BV1933" i="1"/>
  <c r="BV1934" i="1"/>
  <c r="BV1935" i="1"/>
  <c r="BV1936" i="1"/>
  <c r="BV1937" i="1"/>
  <c r="BV1938" i="1"/>
  <c r="BV1939" i="1"/>
  <c r="BV1940" i="1"/>
  <c r="BV1941" i="1"/>
  <c r="BV1942" i="1"/>
  <c r="BV1943" i="1"/>
  <c r="BV1944" i="1"/>
  <c r="BV1945" i="1"/>
  <c r="BV1946" i="1"/>
  <c r="BV1947" i="1"/>
  <c r="BV1948" i="1"/>
  <c r="BV1949" i="1"/>
  <c r="BV1950" i="1"/>
  <c r="BV1951" i="1"/>
  <c r="BV1952" i="1"/>
  <c r="BV1953" i="1"/>
  <c r="BV1954" i="1"/>
  <c r="BV1955" i="1"/>
  <c r="BV1956" i="1"/>
  <c r="BV1957" i="1"/>
  <c r="BV1958" i="1"/>
  <c r="BV1959" i="1"/>
  <c r="BV1960" i="1"/>
  <c r="BV1961" i="1"/>
  <c r="BV1962" i="1"/>
  <c r="BV1963" i="1"/>
  <c r="BV1964" i="1"/>
  <c r="BV1965" i="1"/>
  <c r="BV1966" i="1"/>
  <c r="BV1967" i="1"/>
  <c r="BV1968" i="1"/>
  <c r="BV1969" i="1"/>
  <c r="BV1970" i="1"/>
  <c r="BV1971" i="1"/>
  <c r="BV1972" i="1"/>
  <c r="BV1973" i="1"/>
  <c r="BV1974" i="1"/>
  <c r="BV1975" i="1"/>
  <c r="BV1976" i="1"/>
  <c r="BV1977" i="1"/>
  <c r="BV1978" i="1"/>
  <c r="BV1979" i="1"/>
  <c r="BV1980" i="1"/>
  <c r="BV1981" i="1"/>
  <c r="BV1982" i="1"/>
  <c r="BV1983" i="1"/>
  <c r="BV1984" i="1"/>
  <c r="BV1985" i="1"/>
  <c r="BV1986" i="1"/>
  <c r="BV1987" i="1"/>
  <c r="BV1988" i="1"/>
  <c r="BV1989" i="1"/>
  <c r="BV1990" i="1"/>
  <c r="BV1991" i="1"/>
  <c r="BV1992" i="1"/>
  <c r="BV1993" i="1"/>
  <c r="BV1994" i="1"/>
  <c r="BV1995" i="1"/>
  <c r="BV1996" i="1"/>
  <c r="BV1997" i="1"/>
  <c r="BV1998" i="1"/>
  <c r="BV1999" i="1"/>
  <c r="BV2000" i="1"/>
  <c r="BV2001" i="1"/>
  <c r="BV2002" i="1"/>
  <c r="BV2003" i="1"/>
  <c r="BV2004" i="1"/>
  <c r="BV2005" i="1"/>
  <c r="BV2006" i="1"/>
  <c r="BV2007" i="1"/>
  <c r="BV2008" i="1"/>
  <c r="BV2009" i="1"/>
  <c r="BV2010" i="1"/>
  <c r="BV2011" i="1"/>
  <c r="BV2012" i="1"/>
  <c r="BV2013" i="1"/>
  <c r="BV2014" i="1"/>
  <c r="BV2015" i="1"/>
  <c r="BV2016" i="1"/>
  <c r="BV2017" i="1"/>
  <c r="BV2018" i="1"/>
  <c r="BV2019" i="1"/>
  <c r="BV2020" i="1"/>
  <c r="BV2021" i="1"/>
  <c r="BV2022" i="1"/>
  <c r="BV2023" i="1"/>
  <c r="BV2024" i="1"/>
  <c r="BV2025" i="1"/>
  <c r="BV2026" i="1"/>
  <c r="BV2027" i="1"/>
  <c r="BV2028" i="1"/>
  <c r="BV2029" i="1"/>
  <c r="BV2030" i="1"/>
  <c r="BV2031" i="1"/>
  <c r="BV2032" i="1"/>
  <c r="BV2033" i="1"/>
  <c r="BV2034" i="1"/>
  <c r="BV2035" i="1"/>
  <c r="BV2036" i="1"/>
  <c r="BV2037" i="1"/>
  <c r="BV2038" i="1"/>
  <c r="BV2039" i="1"/>
  <c r="BV2040" i="1"/>
  <c r="BV2041" i="1"/>
  <c r="BV2042" i="1"/>
  <c r="BV2043" i="1"/>
  <c r="BV2044" i="1"/>
  <c r="BV2045" i="1"/>
  <c r="BV2046" i="1"/>
  <c r="BV2047" i="1"/>
  <c r="BV2048" i="1"/>
  <c r="BV2049" i="1"/>
  <c r="BV2050" i="1"/>
  <c r="BV2051" i="1"/>
  <c r="BV2052" i="1"/>
  <c r="BV2053" i="1"/>
  <c r="BV2054" i="1"/>
  <c r="BY2054" i="1" s="1"/>
  <c r="BV2055" i="1"/>
  <c r="BY2055" i="1" s="1"/>
  <c r="BV2056" i="1"/>
  <c r="BY2056" i="1" s="1"/>
  <c r="BV2057" i="1"/>
  <c r="BY2057" i="1" s="1"/>
  <c r="BV2058" i="1"/>
  <c r="BY2058" i="1" s="1"/>
  <c r="BV2059" i="1"/>
  <c r="BY2059" i="1" s="1"/>
  <c r="BV2060" i="1"/>
  <c r="BY2060" i="1" s="1"/>
  <c r="BV2061" i="1"/>
  <c r="BY2061" i="1" s="1"/>
  <c r="BV2062" i="1"/>
  <c r="BY2062" i="1" s="1"/>
  <c r="BV2063" i="1"/>
  <c r="BY2063" i="1" s="1"/>
  <c r="BV2064" i="1"/>
  <c r="BY2064" i="1" s="1"/>
  <c r="BV2065" i="1"/>
  <c r="BY2065" i="1" s="1"/>
  <c r="BV2066" i="1"/>
  <c r="BY2066" i="1" s="1"/>
  <c r="BV2067" i="1"/>
  <c r="BY2067" i="1" s="1"/>
  <c r="BV2068" i="1"/>
  <c r="BY2068" i="1" s="1"/>
  <c r="BV2069" i="1"/>
  <c r="BY2069" i="1" s="1"/>
  <c r="BV2070" i="1"/>
  <c r="BY2070" i="1" s="1"/>
  <c r="BV2071" i="1"/>
  <c r="BY2071" i="1" s="1"/>
  <c r="BV2072" i="1"/>
  <c r="BY2072" i="1" s="1"/>
  <c r="BV2073" i="1"/>
  <c r="BY2073" i="1" s="1"/>
  <c r="BV2074" i="1"/>
  <c r="BY2074" i="1" s="1"/>
  <c r="BV2075" i="1"/>
  <c r="BY2075" i="1" s="1"/>
  <c r="BV2076" i="1"/>
  <c r="BY2076" i="1" s="1"/>
  <c r="BV2077" i="1"/>
  <c r="BY2077" i="1" s="1"/>
  <c r="BV2078" i="1"/>
  <c r="BY2078" i="1" s="1"/>
  <c r="BV2079" i="1"/>
  <c r="BY2079" i="1" s="1"/>
  <c r="BV2080" i="1"/>
  <c r="BY2080" i="1" s="1"/>
  <c r="BV2081" i="1"/>
  <c r="BY2081" i="1" s="1"/>
  <c r="BV2082" i="1"/>
  <c r="BY2082" i="1" s="1"/>
  <c r="BV2083" i="1"/>
  <c r="BY2083" i="1" s="1"/>
  <c r="BV2084" i="1"/>
  <c r="BY2084" i="1" s="1"/>
  <c r="BV2085" i="1"/>
  <c r="BY2085" i="1" s="1"/>
  <c r="BV2086" i="1"/>
  <c r="BY2086" i="1" s="1"/>
  <c r="BV2087" i="1"/>
  <c r="BY2087" i="1" s="1"/>
  <c r="BV2088" i="1"/>
  <c r="BY2088" i="1" s="1"/>
  <c r="BV2089" i="1"/>
  <c r="BY2089" i="1" s="1"/>
  <c r="BV2090" i="1"/>
  <c r="BY2090" i="1" s="1"/>
  <c r="BV2091" i="1"/>
  <c r="BY2091" i="1" s="1"/>
  <c r="BV2092" i="1"/>
  <c r="BY2092" i="1" s="1"/>
  <c r="BV2093" i="1"/>
  <c r="BY2093" i="1" s="1"/>
  <c r="BV2094" i="1"/>
  <c r="BY2094" i="1" s="1"/>
  <c r="BV2095" i="1"/>
  <c r="BY2095" i="1" s="1"/>
  <c r="BV2096" i="1"/>
  <c r="BY2096" i="1" s="1"/>
  <c r="BV2097" i="1"/>
  <c r="BY2097" i="1" s="1"/>
  <c r="BV2098" i="1"/>
  <c r="BY2098" i="1" s="1"/>
  <c r="BV2099" i="1"/>
  <c r="BY2099" i="1" s="1"/>
  <c r="BV2100" i="1"/>
  <c r="BY2100" i="1" s="1"/>
  <c r="BV2101" i="1"/>
  <c r="BY2101" i="1" s="1"/>
  <c r="BV2102" i="1"/>
  <c r="BY2102" i="1" s="1"/>
  <c r="BV2103" i="1"/>
  <c r="BY2103" i="1" s="1"/>
  <c r="BV2104" i="1"/>
  <c r="BY2104" i="1" s="1"/>
  <c r="BV2105" i="1"/>
  <c r="BY2105" i="1" s="1"/>
  <c r="BV2106" i="1"/>
  <c r="BY2106" i="1" s="1"/>
  <c r="BV2107" i="1"/>
  <c r="BY2107" i="1" s="1"/>
  <c r="BV2108" i="1"/>
  <c r="BY2108" i="1" s="1"/>
  <c r="BV2109" i="1"/>
  <c r="BY2109" i="1" s="1"/>
  <c r="BV2110" i="1"/>
  <c r="BY2110" i="1" s="1"/>
  <c r="BV2111" i="1"/>
  <c r="BY2111" i="1" s="1"/>
  <c r="BV2112" i="1"/>
  <c r="BY2112" i="1" s="1"/>
  <c r="BV2113" i="1"/>
  <c r="BY2113" i="1" s="1"/>
  <c r="BV2114" i="1"/>
  <c r="BY2114" i="1" s="1"/>
  <c r="BV2115" i="1"/>
  <c r="BY2115" i="1" s="1"/>
  <c r="BV2116" i="1"/>
  <c r="BY2116" i="1" s="1"/>
  <c r="BV2117" i="1"/>
  <c r="BY2117" i="1" s="1"/>
  <c r="BV2118" i="1"/>
  <c r="BV2119" i="1"/>
  <c r="BV2120" i="1"/>
  <c r="BV2121" i="1"/>
  <c r="BW2053" i="1" l="1"/>
  <c r="BY2053" i="1"/>
  <c r="BW2045" i="1"/>
  <c r="BY2045" i="1"/>
  <c r="BW2033" i="1"/>
  <c r="BY2033" i="1"/>
  <c r="BW2009" i="1"/>
  <c r="BY2009" i="1"/>
  <c r="BW1861" i="1"/>
  <c r="BY1861" i="1"/>
  <c r="BW1857" i="1"/>
  <c r="BY1857" i="1"/>
  <c r="BW1849" i="1"/>
  <c r="BY1849" i="1"/>
  <c r="BW1841" i="1"/>
  <c r="BY1841" i="1"/>
  <c r="BW1833" i="1"/>
  <c r="BY1833" i="1"/>
  <c r="BW1825" i="1"/>
  <c r="BY1825" i="1"/>
  <c r="BW1817" i="1"/>
  <c r="BY1817" i="1"/>
  <c r="BW1809" i="1"/>
  <c r="BY1809" i="1"/>
  <c r="BW1801" i="1"/>
  <c r="BY1801" i="1"/>
  <c r="BW1793" i="1"/>
  <c r="BY1793" i="1"/>
  <c r="BW1785" i="1"/>
  <c r="BY1785" i="1"/>
  <c r="BW1777" i="1"/>
  <c r="BY1777" i="1"/>
  <c r="BW1769" i="1"/>
  <c r="BY1769" i="1"/>
  <c r="BW1761" i="1"/>
  <c r="BY1761" i="1"/>
  <c r="BW1753" i="1"/>
  <c r="BY1753" i="1"/>
  <c r="BW1745" i="1"/>
  <c r="BY1745" i="1"/>
  <c r="BW1737" i="1"/>
  <c r="BY1737" i="1"/>
  <c r="BW1729" i="1"/>
  <c r="BY1729" i="1"/>
  <c r="BW1721" i="1"/>
  <c r="BY1721" i="1"/>
  <c r="BW1713" i="1"/>
  <c r="BY1713" i="1"/>
  <c r="BW1705" i="1"/>
  <c r="BY1705" i="1"/>
  <c r="BW1697" i="1"/>
  <c r="BY1697" i="1"/>
  <c r="BW1689" i="1"/>
  <c r="BY1689" i="1"/>
  <c r="BW1681" i="1"/>
  <c r="BY1681" i="1"/>
  <c r="BW1673" i="1"/>
  <c r="BY1673" i="1"/>
  <c r="BW1665" i="1"/>
  <c r="BY1665" i="1"/>
  <c r="BW1661" i="1"/>
  <c r="BY1661" i="1"/>
  <c r="BW2052" i="1"/>
  <c r="BY2052" i="1"/>
  <c r="BW2048" i="1"/>
  <c r="BY2048" i="1"/>
  <c r="BW2044" i="1"/>
  <c r="BY2044" i="1"/>
  <c r="BW2040" i="1"/>
  <c r="BY2040" i="1"/>
  <c r="BW2036" i="1"/>
  <c r="BY2036" i="1"/>
  <c r="BW2032" i="1"/>
  <c r="BY2032" i="1"/>
  <c r="BW2028" i="1"/>
  <c r="BY2028" i="1"/>
  <c r="BW2024" i="1"/>
  <c r="BY2024" i="1"/>
  <c r="BW2020" i="1"/>
  <c r="BY2020" i="1"/>
  <c r="BW2016" i="1"/>
  <c r="BY2016" i="1"/>
  <c r="BW2012" i="1"/>
  <c r="BY2012" i="1"/>
  <c r="BW2008" i="1"/>
  <c r="BY2008" i="1"/>
  <c r="BW2004" i="1"/>
  <c r="BY2004" i="1"/>
  <c r="BW2000" i="1"/>
  <c r="BY2000" i="1"/>
  <c r="BW1996" i="1"/>
  <c r="BY1996" i="1"/>
  <c r="BW1992" i="1"/>
  <c r="BY1992" i="1"/>
  <c r="BW1988" i="1"/>
  <c r="BY1988" i="1"/>
  <c r="BW1984" i="1"/>
  <c r="BY1984" i="1"/>
  <c r="BW1980" i="1"/>
  <c r="BY1980" i="1"/>
  <c r="BW1976" i="1"/>
  <c r="BY1976" i="1"/>
  <c r="BW1972" i="1"/>
  <c r="BY1972" i="1"/>
  <c r="BW1968" i="1"/>
  <c r="BY1968" i="1"/>
  <c r="BW1964" i="1"/>
  <c r="BY1964" i="1"/>
  <c r="BW1960" i="1"/>
  <c r="BY1960" i="1"/>
  <c r="BW1956" i="1"/>
  <c r="BY1956" i="1"/>
  <c r="BW1952" i="1"/>
  <c r="BY1952" i="1"/>
  <c r="BW1948" i="1"/>
  <c r="BY1948" i="1"/>
  <c r="BW1944" i="1"/>
  <c r="BY1944" i="1"/>
  <c r="BW1940" i="1"/>
  <c r="BY1940" i="1"/>
  <c r="BW1936" i="1"/>
  <c r="BY1936" i="1"/>
  <c r="BW1932" i="1"/>
  <c r="BY1932" i="1"/>
  <c r="BW1928" i="1"/>
  <c r="BY1928" i="1"/>
  <c r="BW1924" i="1"/>
  <c r="BY1924" i="1"/>
  <c r="BW1920" i="1"/>
  <c r="BY1920" i="1"/>
  <c r="BW1916" i="1"/>
  <c r="BY1916" i="1"/>
  <c r="BW1912" i="1"/>
  <c r="BY1912" i="1"/>
  <c r="BW1908" i="1"/>
  <c r="BY1908" i="1"/>
  <c r="BW1904" i="1"/>
  <c r="BY1904" i="1"/>
  <c r="BW1900" i="1"/>
  <c r="BY1900" i="1"/>
  <c r="BW1896" i="1"/>
  <c r="BY1896" i="1"/>
  <c r="BW1892" i="1"/>
  <c r="BY1892" i="1"/>
  <c r="BW1888" i="1"/>
  <c r="BY1888" i="1"/>
  <c r="BW1884" i="1"/>
  <c r="BY1884" i="1"/>
  <c r="BW1880" i="1"/>
  <c r="BY1880" i="1"/>
  <c r="BW1876" i="1"/>
  <c r="BY1876" i="1"/>
  <c r="BW1872" i="1"/>
  <c r="BY1872" i="1"/>
  <c r="BW1868" i="1"/>
  <c r="BY1868" i="1"/>
  <c r="BW1864" i="1"/>
  <c r="BY1864" i="1"/>
  <c r="BW1860" i="1"/>
  <c r="BY1860" i="1"/>
  <c r="BW1856" i="1"/>
  <c r="BY1856" i="1"/>
  <c r="BW1852" i="1"/>
  <c r="BY1852" i="1"/>
  <c r="BW1848" i="1"/>
  <c r="BY1848" i="1"/>
  <c r="BW1844" i="1"/>
  <c r="BY1844" i="1"/>
  <c r="BW1840" i="1"/>
  <c r="BY1840" i="1"/>
  <c r="BW1836" i="1"/>
  <c r="BY1836" i="1"/>
  <c r="BW1832" i="1"/>
  <c r="BY1832" i="1"/>
  <c r="BW1828" i="1"/>
  <c r="BY1828" i="1"/>
  <c r="BW1824" i="1"/>
  <c r="BY1824" i="1"/>
  <c r="BW1820" i="1"/>
  <c r="BY1820" i="1"/>
  <c r="BW1816" i="1"/>
  <c r="BY1816" i="1"/>
  <c r="BW1812" i="1"/>
  <c r="BY1812" i="1"/>
  <c r="BW1808" i="1"/>
  <c r="BY1808" i="1"/>
  <c r="BW1804" i="1"/>
  <c r="BY1804" i="1"/>
  <c r="BW1800" i="1"/>
  <c r="BY1800" i="1"/>
  <c r="BW1796" i="1"/>
  <c r="BY1796" i="1"/>
  <c r="BW1792" i="1"/>
  <c r="BY1792" i="1"/>
  <c r="BW1788" i="1"/>
  <c r="BY1788" i="1"/>
  <c r="BW1784" i="1"/>
  <c r="BY1784" i="1"/>
  <c r="BW1780" i="1"/>
  <c r="BY1780" i="1"/>
  <c r="BW1776" i="1"/>
  <c r="BY1776" i="1"/>
  <c r="BW1772" i="1"/>
  <c r="BY1772" i="1"/>
  <c r="BW1768" i="1"/>
  <c r="BY1768" i="1"/>
  <c r="BW1764" i="1"/>
  <c r="BY1764" i="1"/>
  <c r="BW1760" i="1"/>
  <c r="BY1760" i="1"/>
  <c r="BW1756" i="1"/>
  <c r="BY1756" i="1"/>
  <c r="BW1752" i="1"/>
  <c r="BY1752" i="1"/>
  <c r="BW1748" i="1"/>
  <c r="BY1748" i="1"/>
  <c r="BW1744" i="1"/>
  <c r="BY1744" i="1"/>
  <c r="BW1740" i="1"/>
  <c r="BY1740" i="1"/>
  <c r="BW1736" i="1"/>
  <c r="BY1736" i="1"/>
  <c r="BW1732" i="1"/>
  <c r="BY1732" i="1"/>
  <c r="BW1728" i="1"/>
  <c r="BY1728" i="1"/>
  <c r="BW1724" i="1"/>
  <c r="BY1724" i="1"/>
  <c r="BW1720" i="1"/>
  <c r="BY1720" i="1"/>
  <c r="BW1716" i="1"/>
  <c r="BY1716" i="1"/>
  <c r="BW1712" i="1"/>
  <c r="BY1712" i="1"/>
  <c r="BW1708" i="1"/>
  <c r="BY1708" i="1"/>
  <c r="BW1704" i="1"/>
  <c r="BY1704" i="1"/>
  <c r="BW1700" i="1"/>
  <c r="BY1700" i="1"/>
  <c r="BW1696" i="1"/>
  <c r="BY1696" i="1"/>
  <c r="BW1692" i="1"/>
  <c r="BY1692" i="1"/>
  <c r="BW1688" i="1"/>
  <c r="BY1688" i="1"/>
  <c r="BW1684" i="1"/>
  <c r="BY1684" i="1"/>
  <c r="BW1680" i="1"/>
  <c r="BY1680" i="1"/>
  <c r="BW1676" i="1"/>
  <c r="BY1676" i="1"/>
  <c r="BW1672" i="1"/>
  <c r="BY1672" i="1"/>
  <c r="BW1668" i="1"/>
  <c r="BY1668" i="1"/>
  <c r="BW1664" i="1"/>
  <c r="BY1664" i="1"/>
  <c r="BW1660" i="1"/>
  <c r="BY1660" i="1"/>
  <c r="BW2049" i="1"/>
  <c r="BY2049" i="1"/>
  <c r="BW2041" i="1"/>
  <c r="BY2041" i="1"/>
  <c r="BW2037" i="1"/>
  <c r="BY2037" i="1"/>
  <c r="BW2029" i="1"/>
  <c r="BY2029" i="1"/>
  <c r="BW2025" i="1"/>
  <c r="BY2025" i="1"/>
  <c r="BW2021" i="1"/>
  <c r="BY2021" i="1"/>
  <c r="BW2017" i="1"/>
  <c r="BY2017" i="1"/>
  <c r="BW2013" i="1"/>
  <c r="BY2013" i="1"/>
  <c r="BW2005" i="1"/>
  <c r="BY2005" i="1"/>
  <c r="BW2001" i="1"/>
  <c r="BY2001" i="1"/>
  <c r="BW1997" i="1"/>
  <c r="BY1997" i="1"/>
  <c r="BW1993" i="1"/>
  <c r="BY1993" i="1"/>
  <c r="BW1989" i="1"/>
  <c r="BY1989" i="1"/>
  <c r="BW1985" i="1"/>
  <c r="BY1985" i="1"/>
  <c r="BW1981" i="1"/>
  <c r="BY1981" i="1"/>
  <c r="BW1977" i="1"/>
  <c r="BY1977" i="1"/>
  <c r="BW1973" i="1"/>
  <c r="BY1973" i="1"/>
  <c r="BW1969" i="1"/>
  <c r="BY1969" i="1"/>
  <c r="BW1965" i="1"/>
  <c r="BY1965" i="1"/>
  <c r="BW1961" i="1"/>
  <c r="BY1961" i="1"/>
  <c r="BW1957" i="1"/>
  <c r="BY1957" i="1"/>
  <c r="BW1953" i="1"/>
  <c r="BY1953" i="1"/>
  <c r="BW1949" i="1"/>
  <c r="BY1949" i="1"/>
  <c r="BW1945" i="1"/>
  <c r="BY1945" i="1"/>
  <c r="BW1941" i="1"/>
  <c r="BY1941" i="1"/>
  <c r="BW1937" i="1"/>
  <c r="BY1937" i="1"/>
  <c r="BW1933" i="1"/>
  <c r="BY1933" i="1"/>
  <c r="BW1929" i="1"/>
  <c r="BY1929" i="1"/>
  <c r="BW1925" i="1"/>
  <c r="BY1925" i="1"/>
  <c r="BW1921" i="1"/>
  <c r="BY1921" i="1"/>
  <c r="BW1917" i="1"/>
  <c r="BY1917" i="1"/>
  <c r="BW1913" i="1"/>
  <c r="BY1913" i="1"/>
  <c r="BW1909" i="1"/>
  <c r="BY1909" i="1"/>
  <c r="BW1905" i="1"/>
  <c r="BY1905" i="1"/>
  <c r="BW1901" i="1"/>
  <c r="BY1901" i="1"/>
  <c r="BW1897" i="1"/>
  <c r="BY1897" i="1"/>
  <c r="BW1893" i="1"/>
  <c r="BY1893" i="1"/>
  <c r="BW1889" i="1"/>
  <c r="BY1889" i="1"/>
  <c r="BW1885" i="1"/>
  <c r="BY1885" i="1"/>
  <c r="BW1881" i="1"/>
  <c r="BY1881" i="1"/>
  <c r="BW1877" i="1"/>
  <c r="BY1877" i="1"/>
  <c r="BW1873" i="1"/>
  <c r="BY1873" i="1"/>
  <c r="BW1869" i="1"/>
  <c r="BY1869" i="1"/>
  <c r="BW1865" i="1"/>
  <c r="BY1865" i="1"/>
  <c r="BW1853" i="1"/>
  <c r="BY1853" i="1"/>
  <c r="BW1845" i="1"/>
  <c r="BY1845" i="1"/>
  <c r="BW1837" i="1"/>
  <c r="BY1837" i="1"/>
  <c r="BW1829" i="1"/>
  <c r="BY1829" i="1"/>
  <c r="BW1821" i="1"/>
  <c r="BY1821" i="1"/>
  <c r="BW1813" i="1"/>
  <c r="BY1813" i="1"/>
  <c r="BW1805" i="1"/>
  <c r="BY1805" i="1"/>
  <c r="BW1797" i="1"/>
  <c r="BY1797" i="1"/>
  <c r="BW1789" i="1"/>
  <c r="BY1789" i="1"/>
  <c r="BW1781" i="1"/>
  <c r="BY1781" i="1"/>
  <c r="BW1773" i="1"/>
  <c r="BY1773" i="1"/>
  <c r="BW1765" i="1"/>
  <c r="BY1765" i="1"/>
  <c r="BW1757" i="1"/>
  <c r="BY1757" i="1"/>
  <c r="BW1749" i="1"/>
  <c r="BY1749" i="1"/>
  <c r="BW1741" i="1"/>
  <c r="BY1741" i="1"/>
  <c r="BW1733" i="1"/>
  <c r="BY1733" i="1"/>
  <c r="BW1725" i="1"/>
  <c r="BY1725" i="1"/>
  <c r="BW1717" i="1"/>
  <c r="BY1717" i="1"/>
  <c r="BW1709" i="1"/>
  <c r="BY1709" i="1"/>
  <c r="BW1701" i="1"/>
  <c r="BY1701" i="1"/>
  <c r="BW1693" i="1"/>
  <c r="BY1693" i="1"/>
  <c r="BW1685" i="1"/>
  <c r="BY1685" i="1"/>
  <c r="BW1677" i="1"/>
  <c r="BY1677" i="1"/>
  <c r="BW1669" i="1"/>
  <c r="BY1669" i="1"/>
  <c r="BW2051" i="1"/>
  <c r="BY2051" i="1"/>
  <c r="BW2047" i="1"/>
  <c r="BY2047" i="1"/>
  <c r="BW2043" i="1"/>
  <c r="BY2043" i="1"/>
  <c r="BW2039" i="1"/>
  <c r="BY2039" i="1"/>
  <c r="BW2035" i="1"/>
  <c r="BY2035" i="1"/>
  <c r="BW2031" i="1"/>
  <c r="BY2031" i="1"/>
  <c r="BW2027" i="1"/>
  <c r="BY2027" i="1"/>
  <c r="BW2023" i="1"/>
  <c r="BY2023" i="1"/>
  <c r="BW2019" i="1"/>
  <c r="BY2019" i="1"/>
  <c r="BW2015" i="1"/>
  <c r="BY2015" i="1"/>
  <c r="BW2011" i="1"/>
  <c r="BY2011" i="1"/>
  <c r="BW2007" i="1"/>
  <c r="BY2007" i="1"/>
  <c r="BW2003" i="1"/>
  <c r="BY2003" i="1"/>
  <c r="BW1999" i="1"/>
  <c r="BY1999" i="1"/>
  <c r="BW1995" i="1"/>
  <c r="BY1995" i="1"/>
  <c r="BW1991" i="1"/>
  <c r="BY1991" i="1"/>
  <c r="BW1987" i="1"/>
  <c r="BY1987" i="1"/>
  <c r="BW1983" i="1"/>
  <c r="BY1983" i="1"/>
  <c r="BW1979" i="1"/>
  <c r="BY1979" i="1"/>
  <c r="BW1975" i="1"/>
  <c r="BY1975" i="1"/>
  <c r="BW1971" i="1"/>
  <c r="BY1971" i="1"/>
  <c r="BW1967" i="1"/>
  <c r="BY1967" i="1"/>
  <c r="BW1963" i="1"/>
  <c r="BY1963" i="1"/>
  <c r="BW1959" i="1"/>
  <c r="BY1959" i="1"/>
  <c r="BW1955" i="1"/>
  <c r="BY1955" i="1"/>
  <c r="BW1951" i="1"/>
  <c r="BY1951" i="1"/>
  <c r="BW1947" i="1"/>
  <c r="BY1947" i="1"/>
  <c r="BW1943" i="1"/>
  <c r="BY1943" i="1"/>
  <c r="BW1939" i="1"/>
  <c r="BY1939" i="1"/>
  <c r="BW1935" i="1"/>
  <c r="BY1935" i="1"/>
  <c r="BW1931" i="1"/>
  <c r="BY1931" i="1"/>
  <c r="BW1927" i="1"/>
  <c r="BY1927" i="1"/>
  <c r="BW1923" i="1"/>
  <c r="BY1923" i="1"/>
  <c r="BW1919" i="1"/>
  <c r="BY1919" i="1"/>
  <c r="BW1915" i="1"/>
  <c r="BY1915" i="1"/>
  <c r="BW1911" i="1"/>
  <c r="BY1911" i="1"/>
  <c r="BW1907" i="1"/>
  <c r="BY1907" i="1"/>
  <c r="BW1903" i="1"/>
  <c r="BY1903" i="1"/>
  <c r="BW1899" i="1"/>
  <c r="BY1899" i="1"/>
  <c r="BW1895" i="1"/>
  <c r="BY1895" i="1"/>
  <c r="BW1891" i="1"/>
  <c r="BY1891" i="1"/>
  <c r="BW1887" i="1"/>
  <c r="BY1887" i="1"/>
  <c r="BW1883" i="1"/>
  <c r="BY1883" i="1"/>
  <c r="BW1879" i="1"/>
  <c r="BY1879" i="1"/>
  <c r="BW1875" i="1"/>
  <c r="BY1875" i="1"/>
  <c r="BW1871" i="1"/>
  <c r="BY1871" i="1"/>
  <c r="BW1867" i="1"/>
  <c r="BY1867" i="1"/>
  <c r="BW1863" i="1"/>
  <c r="BY1863" i="1"/>
  <c r="BW1859" i="1"/>
  <c r="BY1859" i="1"/>
  <c r="BW1855" i="1"/>
  <c r="BY1855" i="1"/>
  <c r="BW1851" i="1"/>
  <c r="BY1851" i="1"/>
  <c r="BW1847" i="1"/>
  <c r="BY1847" i="1"/>
  <c r="BW1843" i="1"/>
  <c r="BY1843" i="1"/>
  <c r="BW1839" i="1"/>
  <c r="BY1839" i="1"/>
  <c r="BW1835" i="1"/>
  <c r="BY1835" i="1"/>
  <c r="BW1831" i="1"/>
  <c r="BY1831" i="1"/>
  <c r="BW1827" i="1"/>
  <c r="BY1827" i="1"/>
  <c r="BW1823" i="1"/>
  <c r="BY1823" i="1"/>
  <c r="BW1819" i="1"/>
  <c r="BY1819" i="1"/>
  <c r="BW1815" i="1"/>
  <c r="BY1815" i="1"/>
  <c r="BW1811" i="1"/>
  <c r="BY1811" i="1"/>
  <c r="BW1807" i="1"/>
  <c r="BY1807" i="1"/>
  <c r="BW1803" i="1"/>
  <c r="BY1803" i="1"/>
  <c r="BW1799" i="1"/>
  <c r="BY1799" i="1"/>
  <c r="BW1795" i="1"/>
  <c r="BY1795" i="1"/>
  <c r="BW1791" i="1"/>
  <c r="BY1791" i="1"/>
  <c r="BW1787" i="1"/>
  <c r="BY1787" i="1"/>
  <c r="BW1783" i="1"/>
  <c r="BY1783" i="1"/>
  <c r="BW1779" i="1"/>
  <c r="BY1779" i="1"/>
  <c r="BW1775" i="1"/>
  <c r="BY1775" i="1"/>
  <c r="BW1771" i="1"/>
  <c r="BY1771" i="1"/>
  <c r="BW1767" i="1"/>
  <c r="BY1767" i="1"/>
  <c r="BW1763" i="1"/>
  <c r="BY1763" i="1"/>
  <c r="BW1759" i="1"/>
  <c r="BY1759" i="1"/>
  <c r="BW1755" i="1"/>
  <c r="BY1755" i="1"/>
  <c r="BW1751" i="1"/>
  <c r="BY1751" i="1"/>
  <c r="BW1747" i="1"/>
  <c r="BY1747" i="1"/>
  <c r="BW1743" i="1"/>
  <c r="BY1743" i="1"/>
  <c r="BW1739" i="1"/>
  <c r="BY1739" i="1"/>
  <c r="BW1735" i="1"/>
  <c r="BY1735" i="1"/>
  <c r="BW1731" i="1"/>
  <c r="BY1731" i="1"/>
  <c r="BW1727" i="1"/>
  <c r="BY1727" i="1"/>
  <c r="BW1723" i="1"/>
  <c r="BY1723" i="1"/>
  <c r="BW1719" i="1"/>
  <c r="BY1719" i="1"/>
  <c r="BW1715" i="1"/>
  <c r="BY1715" i="1"/>
  <c r="BW1711" i="1"/>
  <c r="BY1711" i="1"/>
  <c r="BW1707" i="1"/>
  <c r="BY1707" i="1"/>
  <c r="BW1703" i="1"/>
  <c r="BY1703" i="1"/>
  <c r="BW1699" i="1"/>
  <c r="BY1699" i="1"/>
  <c r="BW1695" i="1"/>
  <c r="BY1695" i="1"/>
  <c r="BW1691" i="1"/>
  <c r="BY1691" i="1"/>
  <c r="BW1687" i="1"/>
  <c r="BY1687" i="1"/>
  <c r="BW1683" i="1"/>
  <c r="BY1683" i="1"/>
  <c r="BW1679" i="1"/>
  <c r="BY1679" i="1"/>
  <c r="BW1675" i="1"/>
  <c r="BY1675" i="1"/>
  <c r="BW1671" i="1"/>
  <c r="BY1671" i="1"/>
  <c r="BW1667" i="1"/>
  <c r="BY1667" i="1"/>
  <c r="BW1663" i="1"/>
  <c r="BY1663" i="1"/>
  <c r="BW1659" i="1"/>
  <c r="BY1659" i="1"/>
  <c r="BW2050" i="1"/>
  <c r="BY2050" i="1"/>
  <c r="BW2046" i="1"/>
  <c r="BY2046" i="1"/>
  <c r="BW2042" i="1"/>
  <c r="BY2042" i="1"/>
  <c r="BW2038" i="1"/>
  <c r="BY2038" i="1"/>
  <c r="BW2034" i="1"/>
  <c r="BY2034" i="1"/>
  <c r="BW2030" i="1"/>
  <c r="BY2030" i="1"/>
  <c r="BW2026" i="1"/>
  <c r="BY2026" i="1"/>
  <c r="BW2022" i="1"/>
  <c r="BY2022" i="1"/>
  <c r="BW2018" i="1"/>
  <c r="BY2018" i="1"/>
  <c r="BW2014" i="1"/>
  <c r="BY2014" i="1"/>
  <c r="BW2010" i="1"/>
  <c r="BY2010" i="1"/>
  <c r="BW2006" i="1"/>
  <c r="BY2006" i="1"/>
  <c r="BW2002" i="1"/>
  <c r="BY2002" i="1"/>
  <c r="BW1998" i="1"/>
  <c r="BY1998" i="1"/>
  <c r="BW1994" i="1"/>
  <c r="BY1994" i="1"/>
  <c r="BW1990" i="1"/>
  <c r="BY1990" i="1"/>
  <c r="BW1986" i="1"/>
  <c r="BY1986" i="1"/>
  <c r="BW1982" i="1"/>
  <c r="BY1982" i="1"/>
  <c r="BW1978" i="1"/>
  <c r="BY1978" i="1"/>
  <c r="BW1974" i="1"/>
  <c r="BY1974" i="1"/>
  <c r="BW1970" i="1"/>
  <c r="BY1970" i="1"/>
  <c r="BW1966" i="1"/>
  <c r="BY1966" i="1"/>
  <c r="BW1962" i="1"/>
  <c r="BY1962" i="1"/>
  <c r="BW1958" i="1"/>
  <c r="BY1958" i="1"/>
  <c r="BW1954" i="1"/>
  <c r="BY1954" i="1"/>
  <c r="BW1950" i="1"/>
  <c r="BY1950" i="1"/>
  <c r="BW1946" i="1"/>
  <c r="BY1946" i="1"/>
  <c r="BW1942" i="1"/>
  <c r="BY1942" i="1"/>
  <c r="BW1938" i="1"/>
  <c r="BY1938" i="1"/>
  <c r="BW1934" i="1"/>
  <c r="BY1934" i="1"/>
  <c r="BW1930" i="1"/>
  <c r="BY1930" i="1"/>
  <c r="BW1926" i="1"/>
  <c r="BY1926" i="1"/>
  <c r="BW1922" i="1"/>
  <c r="BY1922" i="1"/>
  <c r="BW1918" i="1"/>
  <c r="BY1918" i="1"/>
  <c r="BW1914" i="1"/>
  <c r="BY1914" i="1"/>
  <c r="BW1910" i="1"/>
  <c r="BY1910" i="1"/>
  <c r="BW1906" i="1"/>
  <c r="BY1906" i="1"/>
  <c r="BW1902" i="1"/>
  <c r="BY1902" i="1"/>
  <c r="BW1898" i="1"/>
  <c r="BY1898" i="1"/>
  <c r="BW1894" i="1"/>
  <c r="BY1894" i="1"/>
  <c r="BW1890" i="1"/>
  <c r="BY1890" i="1"/>
  <c r="BW1886" i="1"/>
  <c r="BY1886" i="1"/>
  <c r="BW1882" i="1"/>
  <c r="BY1882" i="1"/>
  <c r="BW1878" i="1"/>
  <c r="BY1878" i="1"/>
  <c r="BW1874" i="1"/>
  <c r="BY1874" i="1"/>
  <c r="BW1870" i="1"/>
  <c r="BY1870" i="1"/>
  <c r="BW1866" i="1"/>
  <c r="BY1866" i="1"/>
  <c r="BW1862" i="1"/>
  <c r="BY1862" i="1"/>
  <c r="BW1858" i="1"/>
  <c r="BY1858" i="1"/>
  <c r="BW1854" i="1"/>
  <c r="BY1854" i="1"/>
  <c r="BW1850" i="1"/>
  <c r="BY1850" i="1"/>
  <c r="BW1846" i="1"/>
  <c r="BY1846" i="1"/>
  <c r="BW1842" i="1"/>
  <c r="BY1842" i="1"/>
  <c r="BW1838" i="1"/>
  <c r="BY1838" i="1"/>
  <c r="BW1834" i="1"/>
  <c r="BY1834" i="1"/>
  <c r="BW1830" i="1"/>
  <c r="BY1830" i="1"/>
  <c r="BW1826" i="1"/>
  <c r="BY1826" i="1"/>
  <c r="BW1822" i="1"/>
  <c r="BY1822" i="1"/>
  <c r="BW1818" i="1"/>
  <c r="BY1818" i="1"/>
  <c r="BW1814" i="1"/>
  <c r="BY1814" i="1"/>
  <c r="BW1810" i="1"/>
  <c r="BY1810" i="1"/>
  <c r="BW1806" i="1"/>
  <c r="BY1806" i="1"/>
  <c r="BW1802" i="1"/>
  <c r="BY1802" i="1"/>
  <c r="BW1798" i="1"/>
  <c r="BY1798" i="1"/>
  <c r="BW1794" i="1"/>
  <c r="BY1794" i="1"/>
  <c r="BW1790" i="1"/>
  <c r="BY1790" i="1"/>
  <c r="BW1786" i="1"/>
  <c r="BY1786" i="1"/>
  <c r="BW1782" i="1"/>
  <c r="BY1782" i="1"/>
  <c r="BW1778" i="1"/>
  <c r="BY1778" i="1"/>
  <c r="BW1774" i="1"/>
  <c r="BY1774" i="1"/>
  <c r="BW1770" i="1"/>
  <c r="BY1770" i="1"/>
  <c r="BW1766" i="1"/>
  <c r="BY1766" i="1"/>
  <c r="BW1762" i="1"/>
  <c r="BY1762" i="1"/>
  <c r="BW1758" i="1"/>
  <c r="BY1758" i="1"/>
  <c r="BW1754" i="1"/>
  <c r="BY1754" i="1"/>
  <c r="BW1750" i="1"/>
  <c r="BY1750" i="1"/>
  <c r="BW1746" i="1"/>
  <c r="BY1746" i="1"/>
  <c r="BW1742" i="1"/>
  <c r="BY1742" i="1"/>
  <c r="BW1738" i="1"/>
  <c r="BY1738" i="1"/>
  <c r="BW1734" i="1"/>
  <c r="BY1734" i="1"/>
  <c r="BW1730" i="1"/>
  <c r="BY1730" i="1"/>
  <c r="BW1726" i="1"/>
  <c r="BY1726" i="1"/>
  <c r="BW1722" i="1"/>
  <c r="BY1722" i="1"/>
  <c r="BW1718" i="1"/>
  <c r="BY1718" i="1"/>
  <c r="BW1714" i="1"/>
  <c r="BY1714" i="1"/>
  <c r="BW1710" i="1"/>
  <c r="BY1710" i="1"/>
  <c r="BW1706" i="1"/>
  <c r="BY1706" i="1"/>
  <c r="BW1702" i="1"/>
  <c r="BY1702" i="1"/>
  <c r="BW1698" i="1"/>
  <c r="BY1698" i="1"/>
  <c r="BW1694" i="1"/>
  <c r="BY1694" i="1"/>
  <c r="BW1690" i="1"/>
  <c r="BY1690" i="1"/>
  <c r="BW1686" i="1"/>
  <c r="BY1686" i="1"/>
  <c r="BW1682" i="1"/>
  <c r="BY1682" i="1"/>
  <c r="BW1678" i="1"/>
  <c r="BY1678" i="1"/>
  <c r="BW1674" i="1"/>
  <c r="BY1674" i="1"/>
  <c r="BW1670" i="1"/>
  <c r="BY1670" i="1"/>
  <c r="BW1666" i="1"/>
  <c r="BY1666" i="1"/>
  <c r="BW1662" i="1"/>
  <c r="BY1662" i="1"/>
  <c r="BX405" i="1"/>
  <c r="BW405" i="1"/>
  <c r="BX1657" i="1"/>
  <c r="BW1657" i="1"/>
  <c r="BX1653" i="1"/>
  <c r="BW1653" i="1"/>
  <c r="BX1649" i="1"/>
  <c r="BW1649" i="1"/>
  <c r="BX1645" i="1"/>
  <c r="BW1645" i="1"/>
  <c r="BX1641" i="1"/>
  <c r="BW1641" i="1"/>
  <c r="BX1637" i="1"/>
  <c r="BW1637" i="1"/>
  <c r="BX1633" i="1"/>
  <c r="BW1633" i="1"/>
  <c r="BX1629" i="1"/>
  <c r="BW1629" i="1"/>
  <c r="BX1625" i="1"/>
  <c r="BW1625" i="1"/>
  <c r="BX1621" i="1"/>
  <c r="BW1621" i="1"/>
  <c r="BX1617" i="1"/>
  <c r="BW1617" i="1"/>
  <c r="BX1613" i="1"/>
  <c r="BW1613" i="1"/>
  <c r="BX1609" i="1"/>
  <c r="BW1609" i="1"/>
  <c r="BX1605" i="1"/>
  <c r="BW1605" i="1"/>
  <c r="BX1601" i="1"/>
  <c r="BW1601" i="1"/>
  <c r="BX1597" i="1"/>
  <c r="BW1597" i="1"/>
  <c r="BX1593" i="1"/>
  <c r="BW1593" i="1"/>
  <c r="BX1589" i="1"/>
  <c r="BW1589" i="1"/>
  <c r="BX1585" i="1"/>
  <c r="BW1585" i="1"/>
  <c r="BX1581" i="1"/>
  <c r="BW1581" i="1"/>
  <c r="BX1577" i="1"/>
  <c r="BW1577" i="1"/>
  <c r="BX1573" i="1"/>
  <c r="BW1573" i="1"/>
  <c r="BX1569" i="1"/>
  <c r="BW1569" i="1"/>
  <c r="BX1565" i="1"/>
  <c r="BW1565" i="1"/>
  <c r="BX1561" i="1"/>
  <c r="BW1561" i="1"/>
  <c r="BX1557" i="1"/>
  <c r="BW1557" i="1"/>
  <c r="BX1553" i="1"/>
  <c r="BW1553" i="1"/>
  <c r="BX1549" i="1"/>
  <c r="BW1549" i="1"/>
  <c r="BX1545" i="1"/>
  <c r="BW1545" i="1"/>
  <c r="BX1541" i="1"/>
  <c r="BW1541" i="1"/>
  <c r="BX1537" i="1"/>
  <c r="BW1537" i="1"/>
  <c r="BX1533" i="1"/>
  <c r="BW1533" i="1"/>
  <c r="BX1529" i="1"/>
  <c r="BW1529" i="1"/>
  <c r="BX1525" i="1"/>
  <c r="BW1525" i="1"/>
  <c r="BX1521" i="1"/>
  <c r="BW1521" i="1"/>
  <c r="BX1517" i="1"/>
  <c r="BW1517" i="1"/>
  <c r="BX1513" i="1"/>
  <c r="BW1513" i="1"/>
  <c r="BX1509" i="1"/>
  <c r="BW1509" i="1"/>
  <c r="BX1505" i="1"/>
  <c r="BW1505" i="1"/>
  <c r="BX1501" i="1"/>
  <c r="BW1501" i="1"/>
  <c r="BX1497" i="1"/>
  <c r="BW1497" i="1"/>
  <c r="BX1493" i="1"/>
  <c r="BW1493" i="1"/>
  <c r="BX1489" i="1"/>
  <c r="BW1489" i="1"/>
  <c r="BX1485" i="1"/>
  <c r="BW1485" i="1"/>
  <c r="BX1481" i="1"/>
  <c r="BW1481" i="1"/>
  <c r="BX1477" i="1"/>
  <c r="BW1477" i="1"/>
  <c r="BX1473" i="1"/>
  <c r="BW1473" i="1"/>
  <c r="BX1469" i="1"/>
  <c r="BW1469" i="1"/>
  <c r="BX1465" i="1"/>
  <c r="BW1465" i="1"/>
  <c r="BX1461" i="1"/>
  <c r="BW1461" i="1"/>
  <c r="BX1457" i="1"/>
  <c r="BW1457" i="1"/>
  <c r="BX1453" i="1"/>
  <c r="BW1453" i="1"/>
  <c r="BX1449" i="1"/>
  <c r="BW1449" i="1"/>
  <c r="BX1445" i="1"/>
  <c r="BW1445" i="1"/>
  <c r="BX1441" i="1"/>
  <c r="BW1441" i="1"/>
  <c r="BX1437" i="1"/>
  <c r="BW1437" i="1"/>
  <c r="BX1433" i="1"/>
  <c r="BW1433" i="1"/>
  <c r="BX1429" i="1"/>
  <c r="BW1429" i="1"/>
  <c r="BX1425" i="1"/>
  <c r="BW1425" i="1"/>
  <c r="BX1421" i="1"/>
  <c r="BW1421" i="1"/>
  <c r="BX1417" i="1"/>
  <c r="BW1417" i="1"/>
  <c r="BX1413" i="1"/>
  <c r="BW1413" i="1"/>
  <c r="BX1409" i="1"/>
  <c r="BW1409" i="1"/>
  <c r="BX1405" i="1"/>
  <c r="BW1405" i="1"/>
  <c r="BX1401" i="1"/>
  <c r="BW1401" i="1"/>
  <c r="BX1397" i="1"/>
  <c r="BW1397" i="1"/>
  <c r="BX1393" i="1"/>
  <c r="BW1393" i="1"/>
  <c r="BX1389" i="1"/>
  <c r="BW1389" i="1"/>
  <c r="BX1385" i="1"/>
  <c r="BW1385" i="1"/>
  <c r="BX1381" i="1"/>
  <c r="BW1381" i="1"/>
  <c r="BX1377" i="1"/>
  <c r="BW1377" i="1"/>
  <c r="BX1373" i="1"/>
  <c r="BW1373" i="1"/>
  <c r="BX1369" i="1"/>
  <c r="BW1369" i="1"/>
  <c r="BX1365" i="1"/>
  <c r="BW1365" i="1"/>
  <c r="BX1361" i="1"/>
  <c r="BW1361" i="1"/>
  <c r="BX1357" i="1"/>
  <c r="BW1357" i="1"/>
  <c r="BX1353" i="1"/>
  <c r="BW1353" i="1"/>
  <c r="BX1349" i="1"/>
  <c r="BW1349" i="1"/>
  <c r="BX1345" i="1"/>
  <c r="BW1345" i="1"/>
  <c r="BX1341" i="1"/>
  <c r="BW1341" i="1"/>
  <c r="BX1337" i="1"/>
  <c r="BW1337" i="1"/>
  <c r="BX1333" i="1"/>
  <c r="BW1333" i="1"/>
  <c r="BX1329" i="1"/>
  <c r="BW1329" i="1"/>
  <c r="BX1325" i="1"/>
  <c r="BW1325" i="1"/>
  <c r="BX1321" i="1"/>
  <c r="BW1321" i="1"/>
  <c r="BX1317" i="1"/>
  <c r="BW1317" i="1"/>
  <c r="BX1313" i="1"/>
  <c r="BW1313" i="1"/>
  <c r="BX1309" i="1"/>
  <c r="BW1309" i="1"/>
  <c r="BX1305" i="1"/>
  <c r="BW1305" i="1"/>
  <c r="BX1301" i="1"/>
  <c r="BW1301" i="1"/>
  <c r="BX1297" i="1"/>
  <c r="BW1297" i="1"/>
  <c r="BX1293" i="1"/>
  <c r="BW1293" i="1"/>
  <c r="BX1289" i="1"/>
  <c r="BW1289" i="1"/>
  <c r="BX1285" i="1"/>
  <c r="BW1285" i="1"/>
  <c r="BX1281" i="1"/>
  <c r="BW1281" i="1"/>
  <c r="BX1277" i="1"/>
  <c r="BW1277" i="1"/>
  <c r="BX1273" i="1"/>
  <c r="BW1273" i="1"/>
  <c r="BX1269" i="1"/>
  <c r="BW1269" i="1"/>
  <c r="BX1265" i="1"/>
  <c r="BW1265" i="1"/>
  <c r="BX1261" i="1"/>
  <c r="BW1261" i="1"/>
  <c r="BX1257" i="1"/>
  <c r="BW1257" i="1"/>
  <c r="BX1253" i="1"/>
  <c r="BW1253" i="1"/>
  <c r="BX1249" i="1"/>
  <c r="BW1249" i="1"/>
  <c r="BX1245" i="1"/>
  <c r="BW1245" i="1"/>
  <c r="BX1241" i="1"/>
  <c r="BW1241" i="1"/>
  <c r="BX1237" i="1"/>
  <c r="BW1237" i="1"/>
  <c r="BX1233" i="1"/>
  <c r="BW1233" i="1"/>
  <c r="BX1229" i="1"/>
  <c r="BW1229" i="1"/>
  <c r="BX1225" i="1"/>
  <c r="BW1225" i="1"/>
  <c r="BX1221" i="1"/>
  <c r="BW1221" i="1"/>
  <c r="BX1217" i="1"/>
  <c r="BW1217" i="1"/>
  <c r="BX1213" i="1"/>
  <c r="BW1213" i="1"/>
  <c r="BX1209" i="1"/>
  <c r="BW1209" i="1"/>
  <c r="BX1205" i="1"/>
  <c r="BW1205" i="1"/>
  <c r="BX1201" i="1"/>
  <c r="BW1201" i="1"/>
  <c r="BX1197" i="1"/>
  <c r="BW1197" i="1"/>
  <c r="BX1193" i="1"/>
  <c r="BW1193" i="1"/>
  <c r="BX1189" i="1"/>
  <c r="BW1189" i="1"/>
  <c r="BX1185" i="1"/>
  <c r="BW1185" i="1"/>
  <c r="BX1181" i="1"/>
  <c r="BW1181" i="1"/>
  <c r="BX1177" i="1"/>
  <c r="BW1177" i="1"/>
  <c r="BX1173" i="1"/>
  <c r="BW1173" i="1"/>
  <c r="BX1169" i="1"/>
  <c r="BW1169" i="1"/>
  <c r="BX1165" i="1"/>
  <c r="BW1165" i="1"/>
  <c r="BX1161" i="1"/>
  <c r="BW1161" i="1"/>
  <c r="BX1157" i="1"/>
  <c r="BW1157" i="1"/>
  <c r="BX1153" i="1"/>
  <c r="BW1153" i="1"/>
  <c r="BX1149" i="1"/>
  <c r="BW1149" i="1"/>
  <c r="BX1145" i="1"/>
  <c r="BW1145" i="1"/>
  <c r="BX1141" i="1"/>
  <c r="BW1141" i="1"/>
  <c r="BX1137" i="1"/>
  <c r="BW1137" i="1"/>
  <c r="BX1133" i="1"/>
  <c r="BW1133" i="1"/>
  <c r="BX1129" i="1"/>
  <c r="BW1129" i="1"/>
  <c r="BX1125" i="1"/>
  <c r="BW1125" i="1"/>
  <c r="BX1121" i="1"/>
  <c r="BW1121" i="1"/>
  <c r="BX1117" i="1"/>
  <c r="BW1117" i="1"/>
  <c r="BX1113" i="1"/>
  <c r="BW1113" i="1"/>
  <c r="BX1109" i="1"/>
  <c r="BW1109" i="1"/>
  <c r="BX1105" i="1"/>
  <c r="BW1105" i="1"/>
  <c r="BX1101" i="1"/>
  <c r="BW1101" i="1"/>
  <c r="BX1097" i="1"/>
  <c r="BW1097" i="1"/>
  <c r="BX1093" i="1"/>
  <c r="BW1093" i="1"/>
  <c r="BX1089" i="1"/>
  <c r="BW1089" i="1"/>
  <c r="BX1085" i="1"/>
  <c r="BW1085" i="1"/>
  <c r="BX1081" i="1"/>
  <c r="BW1081"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656" i="1"/>
  <c r="BW1656" i="1"/>
  <c r="BX1652" i="1"/>
  <c r="BW1652" i="1"/>
  <c r="BX1648" i="1"/>
  <c r="BW1648" i="1"/>
  <c r="BX1644" i="1"/>
  <c r="BW1644" i="1"/>
  <c r="BX1640" i="1"/>
  <c r="BW1640" i="1"/>
  <c r="BX1636" i="1"/>
  <c r="BW1636" i="1"/>
  <c r="BX1632" i="1"/>
  <c r="BW1632" i="1"/>
  <c r="BX1628" i="1"/>
  <c r="BW1628" i="1"/>
  <c r="BX1624" i="1"/>
  <c r="BW1624" i="1"/>
  <c r="BX1620" i="1"/>
  <c r="BW1620" i="1"/>
  <c r="BX1616" i="1"/>
  <c r="BW1616" i="1"/>
  <c r="BX1612" i="1"/>
  <c r="BW1612" i="1"/>
  <c r="BX1608" i="1"/>
  <c r="BW1608" i="1"/>
  <c r="BX1604" i="1"/>
  <c r="BW1604" i="1"/>
  <c r="BW1600" i="1"/>
  <c r="BX1600" i="1"/>
  <c r="BX1596" i="1"/>
  <c r="BW1596" i="1"/>
  <c r="BX1592" i="1"/>
  <c r="BW1592" i="1"/>
  <c r="BX1588" i="1"/>
  <c r="BW1588" i="1"/>
  <c r="BX1584" i="1"/>
  <c r="BW1584" i="1"/>
  <c r="BX1580" i="1"/>
  <c r="BW1580" i="1"/>
  <c r="BX1576" i="1"/>
  <c r="BW1576" i="1"/>
  <c r="BW1572" i="1"/>
  <c r="BX1572" i="1"/>
  <c r="BX1568" i="1"/>
  <c r="BW1568" i="1"/>
  <c r="BX1564" i="1"/>
  <c r="BW1564" i="1"/>
  <c r="BX1560" i="1"/>
  <c r="BW1560" i="1"/>
  <c r="BX1556" i="1"/>
  <c r="BW1556" i="1"/>
  <c r="BX1552" i="1"/>
  <c r="BW1552" i="1"/>
  <c r="BX1548" i="1"/>
  <c r="BW1548" i="1"/>
  <c r="BW1544" i="1"/>
  <c r="BX1544" i="1"/>
  <c r="BX1540" i="1"/>
  <c r="BW1540" i="1"/>
  <c r="BW1536" i="1"/>
  <c r="BX1536" i="1"/>
  <c r="BX1532" i="1"/>
  <c r="BW1532" i="1"/>
  <c r="BX1528" i="1"/>
  <c r="BW1528" i="1"/>
  <c r="BX1524" i="1"/>
  <c r="BW1524" i="1"/>
  <c r="BX1520" i="1"/>
  <c r="BW1520" i="1"/>
  <c r="BX1516" i="1"/>
  <c r="BW1516" i="1"/>
  <c r="BX1512" i="1"/>
  <c r="BW1512" i="1"/>
  <c r="BW1508" i="1"/>
  <c r="BX1508" i="1"/>
  <c r="BX1504" i="1"/>
  <c r="BW1504" i="1"/>
  <c r="BX1500" i="1"/>
  <c r="BW1500" i="1"/>
  <c r="BX1496" i="1"/>
  <c r="BW1496" i="1"/>
  <c r="BX1492" i="1"/>
  <c r="BW1492" i="1"/>
  <c r="BX1488" i="1"/>
  <c r="BW1488" i="1"/>
  <c r="BX1484" i="1"/>
  <c r="BW1484" i="1"/>
  <c r="BX1480" i="1"/>
  <c r="BW1480" i="1"/>
  <c r="BX1476" i="1"/>
  <c r="BW1476" i="1"/>
  <c r="BX1472" i="1"/>
  <c r="BW1472" i="1"/>
  <c r="BX1468" i="1"/>
  <c r="BW1468" i="1"/>
  <c r="BX1464" i="1"/>
  <c r="BW1464" i="1"/>
  <c r="BX1460" i="1"/>
  <c r="BW1460" i="1"/>
  <c r="BX1456" i="1"/>
  <c r="BW1456" i="1"/>
  <c r="BX1452" i="1"/>
  <c r="BW1452" i="1"/>
  <c r="BX1448" i="1"/>
  <c r="BW1448" i="1"/>
  <c r="BW1444" i="1"/>
  <c r="BX1444" i="1"/>
  <c r="BX1440" i="1"/>
  <c r="BW1440" i="1"/>
  <c r="BX1436" i="1"/>
  <c r="BW1436" i="1"/>
  <c r="BX1432" i="1"/>
  <c r="BW1432" i="1"/>
  <c r="BX1428" i="1"/>
  <c r="BW1428" i="1"/>
  <c r="BX1424" i="1"/>
  <c r="BW1424" i="1"/>
  <c r="BX1420" i="1"/>
  <c r="BW1420" i="1"/>
  <c r="BX1416" i="1"/>
  <c r="BW1416" i="1"/>
  <c r="BX1408" i="1"/>
  <c r="BW1408" i="1"/>
  <c r="BX1404" i="1"/>
  <c r="BW1404" i="1"/>
  <c r="BX1400" i="1"/>
  <c r="BW1400" i="1"/>
  <c r="BX1396" i="1"/>
  <c r="BW1396" i="1"/>
  <c r="BX1392" i="1"/>
  <c r="BW1392" i="1"/>
  <c r="BX1388" i="1"/>
  <c r="BW1388" i="1"/>
  <c r="BX1384" i="1"/>
  <c r="BW1384" i="1"/>
  <c r="BX1380" i="1"/>
  <c r="BW1380" i="1"/>
  <c r="BX1376" i="1"/>
  <c r="BW1376" i="1"/>
  <c r="BX1372" i="1"/>
  <c r="BW1372" i="1"/>
  <c r="BX1368" i="1"/>
  <c r="BW1368" i="1"/>
  <c r="BX1364" i="1"/>
  <c r="BW1364" i="1"/>
  <c r="BX1360" i="1"/>
  <c r="BW1360" i="1"/>
  <c r="BX1356" i="1"/>
  <c r="BW1356" i="1"/>
  <c r="BX1352" i="1"/>
  <c r="BW1352" i="1"/>
  <c r="BX1348" i="1"/>
  <c r="BW1348" i="1"/>
  <c r="BX1344" i="1"/>
  <c r="BW1344" i="1"/>
  <c r="BX1340" i="1"/>
  <c r="BW1340" i="1"/>
  <c r="BX1336" i="1"/>
  <c r="BW1336" i="1"/>
  <c r="BX1332" i="1"/>
  <c r="BW1332" i="1"/>
  <c r="BX1328" i="1"/>
  <c r="BW1328" i="1"/>
  <c r="BX1324" i="1"/>
  <c r="BW1324" i="1"/>
  <c r="BX1320" i="1"/>
  <c r="BW1320" i="1"/>
  <c r="BW1316" i="1"/>
  <c r="BX1316" i="1"/>
  <c r="BX1312" i="1"/>
  <c r="BW1312" i="1"/>
  <c r="BX1308" i="1"/>
  <c r="BW1308" i="1"/>
  <c r="BX1304" i="1"/>
  <c r="BW1304" i="1"/>
  <c r="BX1300" i="1"/>
  <c r="BW1300" i="1"/>
  <c r="BX1296" i="1"/>
  <c r="BW1296" i="1"/>
  <c r="BX1292" i="1"/>
  <c r="BW1292" i="1"/>
  <c r="BX1288" i="1"/>
  <c r="BW1288" i="1"/>
  <c r="BX1284" i="1"/>
  <c r="BW1284" i="1"/>
  <c r="BX1280" i="1"/>
  <c r="BW1280" i="1"/>
  <c r="BX1276" i="1"/>
  <c r="BW1276" i="1"/>
  <c r="BX1272" i="1"/>
  <c r="BW1272" i="1"/>
  <c r="BX1268" i="1"/>
  <c r="BW1268" i="1"/>
  <c r="BX1264" i="1"/>
  <c r="BW1264" i="1"/>
  <c r="BX1260" i="1"/>
  <c r="BW1260" i="1"/>
  <c r="BX1256" i="1"/>
  <c r="BW1256" i="1"/>
  <c r="BX1252" i="1"/>
  <c r="BW1252" i="1"/>
  <c r="BX1248" i="1"/>
  <c r="BW1248" i="1"/>
  <c r="BX1244" i="1"/>
  <c r="BW1244" i="1"/>
  <c r="BX1240" i="1"/>
  <c r="BW1240" i="1"/>
  <c r="BX1236" i="1"/>
  <c r="BW1236" i="1"/>
  <c r="BX1232" i="1"/>
  <c r="BW1232" i="1"/>
  <c r="BX1228" i="1"/>
  <c r="BW1228" i="1"/>
  <c r="BX1224" i="1"/>
  <c r="BW1224" i="1"/>
  <c r="BX1220" i="1"/>
  <c r="BW1220" i="1"/>
  <c r="BX1216" i="1"/>
  <c r="BW1216" i="1"/>
  <c r="BX1212" i="1"/>
  <c r="BW1212" i="1"/>
  <c r="BX1208" i="1"/>
  <c r="BW1208" i="1"/>
  <c r="BX1204" i="1"/>
  <c r="BW1204" i="1"/>
  <c r="BX1200" i="1"/>
  <c r="BW1200" i="1"/>
  <c r="BX1196" i="1"/>
  <c r="BW1196" i="1"/>
  <c r="BX1192" i="1"/>
  <c r="BW1192" i="1"/>
  <c r="BX1188" i="1"/>
  <c r="BW1188" i="1"/>
  <c r="BX1184" i="1"/>
  <c r="BW1184" i="1"/>
  <c r="BX1180" i="1"/>
  <c r="BW1180" i="1"/>
  <c r="BX1176" i="1"/>
  <c r="BW1176" i="1"/>
  <c r="BX1172" i="1"/>
  <c r="BW1172" i="1"/>
  <c r="BX1168" i="1"/>
  <c r="BW1168" i="1"/>
  <c r="BX1164" i="1"/>
  <c r="BW1164" i="1"/>
  <c r="BX1160" i="1"/>
  <c r="BW1160" i="1"/>
  <c r="BX1156" i="1"/>
  <c r="BW1156" i="1"/>
  <c r="BX1152" i="1"/>
  <c r="BW1152" i="1"/>
  <c r="BX1148" i="1"/>
  <c r="BW1148" i="1"/>
  <c r="BX1144" i="1"/>
  <c r="BW1144" i="1"/>
  <c r="BX1140" i="1"/>
  <c r="BW1140" i="1"/>
  <c r="BX1136" i="1"/>
  <c r="BW1136" i="1"/>
  <c r="BX1132" i="1"/>
  <c r="BW1132" i="1"/>
  <c r="BX1128" i="1"/>
  <c r="BW1128" i="1"/>
  <c r="BX1124" i="1"/>
  <c r="BW1124" i="1"/>
  <c r="BX1120" i="1"/>
  <c r="BW1120" i="1"/>
  <c r="BX1116" i="1"/>
  <c r="BW1116" i="1"/>
  <c r="BX1112" i="1"/>
  <c r="BW1112" i="1"/>
  <c r="BX1108" i="1"/>
  <c r="BW1108" i="1"/>
  <c r="BX1104" i="1"/>
  <c r="BW1104" i="1"/>
  <c r="BX1100" i="1"/>
  <c r="BW1100" i="1"/>
  <c r="BX1096" i="1"/>
  <c r="BW1096" i="1"/>
  <c r="BX1092" i="1"/>
  <c r="BW1092" i="1"/>
  <c r="BX1088" i="1"/>
  <c r="BW1088" i="1"/>
  <c r="BX1084" i="1"/>
  <c r="BW1084" i="1"/>
  <c r="BX1080" i="1"/>
  <c r="BW1080"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655" i="1"/>
  <c r="BW1655" i="1"/>
  <c r="BX1651" i="1"/>
  <c r="BW1651" i="1"/>
  <c r="BX1647" i="1"/>
  <c r="BW1647" i="1"/>
  <c r="BX1643" i="1"/>
  <c r="BW1643" i="1"/>
  <c r="BX1639" i="1"/>
  <c r="BW1639" i="1"/>
  <c r="BX1635" i="1"/>
  <c r="BW1635" i="1"/>
  <c r="BX1631" i="1"/>
  <c r="BW1631" i="1"/>
  <c r="BX1627" i="1"/>
  <c r="BW1627" i="1"/>
  <c r="BX1623" i="1"/>
  <c r="BW1623" i="1"/>
  <c r="BX1619" i="1"/>
  <c r="BW1619" i="1"/>
  <c r="BW1615" i="1"/>
  <c r="BX1615" i="1"/>
  <c r="BX1611" i="1"/>
  <c r="BW1611" i="1"/>
  <c r="BX1607" i="1"/>
  <c r="BW1607" i="1"/>
  <c r="BX1603" i="1"/>
  <c r="BW1603" i="1"/>
  <c r="BX1599" i="1"/>
  <c r="BW1599" i="1"/>
  <c r="BX1595" i="1"/>
  <c r="BW1595" i="1"/>
  <c r="BX1591" i="1"/>
  <c r="BW1591" i="1"/>
  <c r="BX1587" i="1"/>
  <c r="BW1587" i="1"/>
  <c r="BX1583" i="1"/>
  <c r="BW1583" i="1"/>
  <c r="BX1579" i="1"/>
  <c r="BW1579" i="1"/>
  <c r="BX1575" i="1"/>
  <c r="BW1575" i="1"/>
  <c r="BX1571" i="1"/>
  <c r="BW1571" i="1"/>
  <c r="BX1567" i="1"/>
  <c r="BW1567" i="1"/>
  <c r="BX1563" i="1"/>
  <c r="BW1563" i="1"/>
  <c r="BX1559" i="1"/>
  <c r="BW1559" i="1"/>
  <c r="BX1555" i="1"/>
  <c r="BW1555" i="1"/>
  <c r="BX1551" i="1"/>
  <c r="BW1551" i="1"/>
  <c r="BX1547" i="1"/>
  <c r="BW1547" i="1"/>
  <c r="BX1543" i="1"/>
  <c r="BW1543" i="1"/>
  <c r="BX1539" i="1"/>
  <c r="BW1539" i="1"/>
  <c r="BX1535" i="1"/>
  <c r="BW1535" i="1"/>
  <c r="BX1531" i="1"/>
  <c r="BW1531" i="1"/>
  <c r="BX1527" i="1"/>
  <c r="BW1527" i="1"/>
  <c r="BX1523" i="1"/>
  <c r="BW1523" i="1"/>
  <c r="BX1519" i="1"/>
  <c r="BW1519" i="1"/>
  <c r="BW1515" i="1"/>
  <c r="BX1515" i="1"/>
  <c r="BX1511" i="1"/>
  <c r="BW1511" i="1"/>
  <c r="BX1507" i="1"/>
  <c r="BW1507" i="1"/>
  <c r="BX1503" i="1"/>
  <c r="BW1503" i="1"/>
  <c r="BX1499" i="1"/>
  <c r="BW1499" i="1"/>
  <c r="BX1495" i="1"/>
  <c r="BW1495" i="1"/>
  <c r="BX1491" i="1"/>
  <c r="BW1491" i="1"/>
  <c r="BW1487" i="1"/>
  <c r="BX1487" i="1"/>
  <c r="BX1483" i="1"/>
  <c r="BW1483" i="1"/>
  <c r="BX1479" i="1"/>
  <c r="BW1479" i="1"/>
  <c r="BX1475" i="1"/>
  <c r="BW1475" i="1"/>
  <c r="BX1471" i="1"/>
  <c r="BW1471" i="1"/>
  <c r="BX1467" i="1"/>
  <c r="BW1467" i="1"/>
  <c r="BX1463" i="1"/>
  <c r="BW1463" i="1"/>
  <c r="BX1459" i="1"/>
  <c r="BW1459" i="1"/>
  <c r="BX1455" i="1"/>
  <c r="BW1455" i="1"/>
  <c r="BW1451" i="1"/>
  <c r="BX1451" i="1"/>
  <c r="BX1447" i="1"/>
  <c r="BW1447" i="1"/>
  <c r="BX1443" i="1"/>
  <c r="BW1443" i="1"/>
  <c r="BX1439" i="1"/>
  <c r="BW1439" i="1"/>
  <c r="BX1435" i="1"/>
  <c r="BW1435" i="1"/>
  <c r="BX1431" i="1"/>
  <c r="BW1431" i="1"/>
  <c r="BX1427" i="1"/>
  <c r="BW1427" i="1"/>
  <c r="BW1423" i="1"/>
  <c r="BX1423" i="1"/>
  <c r="BX1419" i="1"/>
  <c r="BW1419" i="1"/>
  <c r="BX1415" i="1"/>
  <c r="BW1415" i="1"/>
  <c r="BX1411" i="1"/>
  <c r="BW1411" i="1"/>
  <c r="BX1407" i="1"/>
  <c r="BW1407" i="1"/>
  <c r="BX1403" i="1"/>
  <c r="BW1403" i="1"/>
  <c r="BX1399" i="1"/>
  <c r="BW1399" i="1"/>
  <c r="BX1395" i="1"/>
  <c r="BW1395" i="1"/>
  <c r="BX1391" i="1"/>
  <c r="BW1391" i="1"/>
  <c r="BX1387" i="1"/>
  <c r="BW1387" i="1"/>
  <c r="BX1383" i="1"/>
  <c r="BW1383" i="1"/>
  <c r="BX1379" i="1"/>
  <c r="BW1379" i="1"/>
  <c r="BX1375" i="1"/>
  <c r="BW1375" i="1"/>
  <c r="BX1371" i="1"/>
  <c r="BW1371" i="1"/>
  <c r="BX1367" i="1"/>
  <c r="BW1367" i="1"/>
  <c r="BX1363" i="1"/>
  <c r="BW1363" i="1"/>
  <c r="BX1359" i="1"/>
  <c r="BW1359" i="1"/>
  <c r="BX1355" i="1"/>
  <c r="BW1355" i="1"/>
  <c r="BX1351" i="1"/>
  <c r="BW1351" i="1"/>
  <c r="BX1347" i="1"/>
  <c r="BW1347" i="1"/>
  <c r="BX1343" i="1"/>
  <c r="BW1343" i="1"/>
  <c r="BX1339" i="1"/>
  <c r="BW1339" i="1"/>
  <c r="BX1335" i="1"/>
  <c r="BW1335" i="1"/>
  <c r="BX1331" i="1"/>
  <c r="BW1331" i="1"/>
  <c r="BX1327" i="1"/>
  <c r="BW1327" i="1"/>
  <c r="BX1323" i="1"/>
  <c r="BW1323" i="1"/>
  <c r="BX1319" i="1"/>
  <c r="BW1319" i="1"/>
  <c r="BX1315" i="1"/>
  <c r="BW1315" i="1"/>
  <c r="BX1311" i="1"/>
  <c r="BW1311" i="1"/>
  <c r="BX1307" i="1"/>
  <c r="BW1307" i="1"/>
  <c r="BX1303" i="1"/>
  <c r="BW1303" i="1"/>
  <c r="BX1299" i="1"/>
  <c r="BW1299" i="1"/>
  <c r="BX1295" i="1"/>
  <c r="BW1295" i="1"/>
  <c r="BX1291" i="1"/>
  <c r="BW1291" i="1"/>
  <c r="BW1287" i="1"/>
  <c r="BX1287" i="1"/>
  <c r="BX1283" i="1"/>
  <c r="BW1283" i="1"/>
  <c r="BX1279" i="1"/>
  <c r="BW1279" i="1"/>
  <c r="BW1275" i="1"/>
  <c r="BX1275" i="1"/>
  <c r="BX1271" i="1"/>
  <c r="BW1271" i="1"/>
  <c r="BX1267" i="1"/>
  <c r="BW1267" i="1"/>
  <c r="BX1263" i="1"/>
  <c r="BW1263" i="1"/>
  <c r="BX1259" i="1"/>
  <c r="BW1259" i="1"/>
  <c r="BW1255" i="1"/>
  <c r="BX1255" i="1"/>
  <c r="BX1251" i="1"/>
  <c r="BW1251" i="1"/>
  <c r="BX1247" i="1"/>
  <c r="BW1247" i="1"/>
  <c r="BW1243" i="1"/>
  <c r="BX1243" i="1"/>
  <c r="BX1239" i="1"/>
  <c r="BW1239" i="1"/>
  <c r="BX1235" i="1"/>
  <c r="BW1235" i="1"/>
  <c r="BX1231" i="1"/>
  <c r="BW1231" i="1"/>
  <c r="BX1227" i="1"/>
  <c r="BW1227" i="1"/>
  <c r="BW1223" i="1"/>
  <c r="BX1223" i="1"/>
  <c r="BX1219" i="1"/>
  <c r="BW1219" i="1"/>
  <c r="BX1215" i="1"/>
  <c r="BW1215" i="1"/>
  <c r="BX1211" i="1"/>
  <c r="BW1211" i="1"/>
  <c r="BX1207" i="1"/>
  <c r="BW1207" i="1"/>
  <c r="BX1203" i="1"/>
  <c r="BW1203" i="1"/>
  <c r="BX1199" i="1"/>
  <c r="BW1199" i="1"/>
  <c r="BX1195" i="1"/>
  <c r="BW1195" i="1"/>
  <c r="BW1191" i="1"/>
  <c r="BX1191" i="1"/>
  <c r="BX1187" i="1"/>
  <c r="BW1187" i="1"/>
  <c r="BX1183" i="1"/>
  <c r="BW1183" i="1"/>
  <c r="BX1179" i="1"/>
  <c r="BW1179" i="1"/>
  <c r="BX1175" i="1"/>
  <c r="BW1175" i="1"/>
  <c r="BX1171" i="1"/>
  <c r="BW1171" i="1"/>
  <c r="BX1167" i="1"/>
  <c r="BW1167" i="1"/>
  <c r="BX1163" i="1"/>
  <c r="BW1163" i="1"/>
  <c r="BX1159" i="1"/>
  <c r="BW1159" i="1"/>
  <c r="BX1155" i="1"/>
  <c r="BW1155" i="1"/>
  <c r="BW1151" i="1"/>
  <c r="BX1151" i="1"/>
  <c r="BX1147" i="1"/>
  <c r="BW1147" i="1"/>
  <c r="BX1143" i="1"/>
  <c r="BW1143" i="1"/>
  <c r="BX1139" i="1"/>
  <c r="BW1139" i="1"/>
  <c r="BW1135" i="1"/>
  <c r="BX1135" i="1"/>
  <c r="BX1131" i="1"/>
  <c r="BW1131" i="1"/>
  <c r="BX1127" i="1"/>
  <c r="BW1127" i="1"/>
  <c r="BX1123" i="1"/>
  <c r="BW1123" i="1"/>
  <c r="BW1119" i="1"/>
  <c r="BX1119" i="1"/>
  <c r="BX1115" i="1"/>
  <c r="BW1115" i="1"/>
  <c r="BX1111" i="1"/>
  <c r="BW1111" i="1"/>
  <c r="BX1107" i="1"/>
  <c r="BW1107" i="1"/>
  <c r="BX1103" i="1"/>
  <c r="BW1103" i="1"/>
  <c r="BX1099" i="1"/>
  <c r="BW1099" i="1"/>
  <c r="BX1095" i="1"/>
  <c r="BW1095" i="1"/>
  <c r="BX1091" i="1"/>
  <c r="BW1091" i="1"/>
  <c r="BW1087" i="1"/>
  <c r="BX1087" i="1"/>
  <c r="BX1083" i="1"/>
  <c r="BW1083" i="1"/>
  <c r="BX1079" i="1"/>
  <c r="BW1079"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W1658" i="1"/>
  <c r="BX1658" i="1"/>
  <c r="BX1654" i="1"/>
  <c r="BW1654" i="1"/>
  <c r="BX1650" i="1"/>
  <c r="BW1650" i="1"/>
  <c r="BX1646" i="1"/>
  <c r="BW1646" i="1"/>
  <c r="BX1642" i="1"/>
  <c r="BW1642" i="1"/>
  <c r="BX1638" i="1"/>
  <c r="BW1638" i="1"/>
  <c r="BX1634" i="1"/>
  <c r="BW1634" i="1"/>
  <c r="BW1630" i="1"/>
  <c r="BX1630" i="1"/>
  <c r="BX1626" i="1"/>
  <c r="BW1626" i="1"/>
  <c r="BW1622" i="1"/>
  <c r="BX1622" i="1"/>
  <c r="BX1618" i="1"/>
  <c r="BW1618" i="1"/>
  <c r="BX1614" i="1"/>
  <c r="BW1614" i="1"/>
  <c r="BX1610" i="1"/>
  <c r="BW1610" i="1"/>
  <c r="BX1606" i="1"/>
  <c r="BW1606" i="1"/>
  <c r="BX1602" i="1"/>
  <c r="BW1602" i="1"/>
  <c r="BX1598" i="1"/>
  <c r="BW1598" i="1"/>
  <c r="BW1594" i="1"/>
  <c r="BX1594" i="1"/>
  <c r="BX1590" i="1"/>
  <c r="BW1590" i="1"/>
  <c r="BX1586" i="1"/>
  <c r="BW1586" i="1"/>
  <c r="BX1582" i="1"/>
  <c r="BW1582" i="1"/>
  <c r="BX1578" i="1"/>
  <c r="BW1578" i="1"/>
  <c r="BX1574" i="1"/>
  <c r="BW1574" i="1"/>
  <c r="BX1570" i="1"/>
  <c r="BW1570" i="1"/>
  <c r="BW1566" i="1"/>
  <c r="BX1566" i="1"/>
  <c r="BX1562" i="1"/>
  <c r="BW1562" i="1"/>
  <c r="BW1558" i="1"/>
  <c r="BX1558" i="1"/>
  <c r="BX1554" i="1"/>
  <c r="BW1554" i="1"/>
  <c r="BX1550" i="1"/>
  <c r="BW1550" i="1"/>
  <c r="BX1546" i="1"/>
  <c r="BW1546" i="1"/>
  <c r="BX1542" i="1"/>
  <c r="BW1542" i="1"/>
  <c r="BX1538" i="1"/>
  <c r="BW1538" i="1"/>
  <c r="BX1534" i="1"/>
  <c r="BW1534" i="1"/>
  <c r="BW1530" i="1"/>
  <c r="BX1530" i="1"/>
  <c r="BX1526" i="1"/>
  <c r="BW1526" i="1"/>
  <c r="BX1522" i="1"/>
  <c r="BW1522" i="1"/>
  <c r="BX1518" i="1"/>
  <c r="BW1518" i="1"/>
  <c r="BX1514" i="1"/>
  <c r="BW1514" i="1"/>
  <c r="BX1510" i="1"/>
  <c r="BW1510" i="1"/>
  <c r="BX1506" i="1"/>
  <c r="BW1506" i="1"/>
  <c r="BW1502" i="1"/>
  <c r="BX1502" i="1"/>
  <c r="BX1498" i="1"/>
  <c r="BW1498" i="1"/>
  <c r="BW1494" i="1"/>
  <c r="BX1494" i="1"/>
  <c r="BX1490" i="1"/>
  <c r="BW1490" i="1"/>
  <c r="BX1486" i="1"/>
  <c r="BW1486" i="1"/>
  <c r="BX1482" i="1"/>
  <c r="BW1482" i="1"/>
  <c r="BX1478" i="1"/>
  <c r="BW1478" i="1"/>
  <c r="BX1474" i="1"/>
  <c r="BW1474" i="1"/>
  <c r="BX1470" i="1"/>
  <c r="BW1470" i="1"/>
  <c r="BW1466" i="1"/>
  <c r="BX1466" i="1"/>
  <c r="BX1462" i="1"/>
  <c r="BW1462" i="1"/>
  <c r="BX1458" i="1"/>
  <c r="BW1458" i="1"/>
  <c r="BX1454" i="1"/>
  <c r="BW1454" i="1"/>
  <c r="BX1450" i="1"/>
  <c r="BW1450" i="1"/>
  <c r="BX1446" i="1"/>
  <c r="BW1446" i="1"/>
  <c r="BX1442" i="1"/>
  <c r="BW1442" i="1"/>
  <c r="BW1438" i="1"/>
  <c r="BX1438" i="1"/>
  <c r="BX1434" i="1"/>
  <c r="BW1434" i="1"/>
  <c r="BW1430" i="1"/>
  <c r="BX1430" i="1"/>
  <c r="BX1426" i="1"/>
  <c r="BW1426" i="1"/>
  <c r="BX1422" i="1"/>
  <c r="BW1422" i="1"/>
  <c r="BX1418" i="1"/>
  <c r="BW1418" i="1"/>
  <c r="BX1414" i="1"/>
  <c r="BW1414" i="1"/>
  <c r="BX1410" i="1"/>
  <c r="BW1410" i="1"/>
  <c r="BX1406" i="1"/>
  <c r="BW1406" i="1"/>
  <c r="BW1402" i="1"/>
  <c r="BX1402" i="1"/>
  <c r="BX1398" i="1"/>
  <c r="BW1398" i="1"/>
  <c r="BX1394" i="1"/>
  <c r="BW1394" i="1"/>
  <c r="BX1390" i="1"/>
  <c r="BW1390" i="1"/>
  <c r="BX1386" i="1"/>
  <c r="BW1386" i="1"/>
  <c r="BX1382" i="1"/>
  <c r="BW1382" i="1"/>
  <c r="BX1378" i="1"/>
  <c r="BW1378" i="1"/>
  <c r="BX1374" i="1"/>
  <c r="BW1374" i="1"/>
  <c r="BX1370" i="1"/>
  <c r="BW1370" i="1"/>
  <c r="BX1366" i="1"/>
  <c r="BW1366" i="1"/>
  <c r="BX1362" i="1"/>
  <c r="BW1362" i="1"/>
  <c r="BX1358" i="1"/>
  <c r="BW1358" i="1"/>
  <c r="BX1354" i="1"/>
  <c r="BW1354" i="1"/>
  <c r="BX1350" i="1"/>
  <c r="BW1350" i="1"/>
  <c r="BX1346" i="1"/>
  <c r="BW1346" i="1"/>
  <c r="BX1342" i="1"/>
  <c r="BW1342" i="1"/>
  <c r="BX1338" i="1"/>
  <c r="BW1338" i="1"/>
  <c r="BX1334" i="1"/>
  <c r="BW1334" i="1"/>
  <c r="BX1330" i="1"/>
  <c r="BW1330" i="1"/>
  <c r="BX1326" i="1"/>
  <c r="BW1326" i="1"/>
  <c r="BX1322" i="1"/>
  <c r="BW1322" i="1"/>
  <c r="BX1318" i="1"/>
  <c r="BW1318" i="1"/>
  <c r="BX1314" i="1"/>
  <c r="BW1314" i="1"/>
  <c r="BX1310" i="1"/>
  <c r="BW1310" i="1"/>
  <c r="BX1306" i="1"/>
  <c r="BW1306" i="1"/>
  <c r="BX1302" i="1"/>
  <c r="BW1302" i="1"/>
  <c r="BX1298" i="1"/>
  <c r="BW1298" i="1"/>
  <c r="BX1294" i="1"/>
  <c r="BW1294" i="1"/>
  <c r="BX1290" i="1"/>
  <c r="BW1290" i="1"/>
  <c r="BX1286" i="1"/>
  <c r="BW1286" i="1"/>
  <c r="BX1282" i="1"/>
  <c r="BW1282" i="1"/>
  <c r="BX1278" i="1"/>
  <c r="BW1278" i="1"/>
  <c r="BX1274" i="1"/>
  <c r="BW1274" i="1"/>
  <c r="BX1270" i="1"/>
  <c r="BW1270" i="1"/>
  <c r="BW1266" i="1"/>
  <c r="BX1266" i="1"/>
  <c r="BX1262" i="1"/>
  <c r="BW1262" i="1"/>
  <c r="BX1258" i="1"/>
  <c r="BW1258" i="1"/>
  <c r="BX1254" i="1"/>
  <c r="BW1254" i="1"/>
  <c r="BX1250" i="1"/>
  <c r="BW1250" i="1"/>
  <c r="BX1246" i="1"/>
  <c r="BW1246" i="1"/>
  <c r="BX1242" i="1"/>
  <c r="BW1242" i="1"/>
  <c r="BX1238" i="1"/>
  <c r="BW1238" i="1"/>
  <c r="BW1234" i="1"/>
  <c r="BX1234" i="1"/>
  <c r="BX1230" i="1"/>
  <c r="BW1230" i="1"/>
  <c r="BX1226" i="1"/>
  <c r="BW1226" i="1"/>
  <c r="BX1222" i="1"/>
  <c r="BW1222" i="1"/>
  <c r="BX1218" i="1"/>
  <c r="BW1218" i="1"/>
  <c r="BX1214" i="1"/>
  <c r="BW1214" i="1"/>
  <c r="BX1210" i="1"/>
  <c r="BW1210" i="1"/>
  <c r="BX1206" i="1"/>
  <c r="BW1206" i="1"/>
  <c r="BW1202" i="1"/>
  <c r="BX1202" i="1"/>
  <c r="BX1198" i="1"/>
  <c r="BW1198" i="1"/>
  <c r="BX1194" i="1"/>
  <c r="BW1194" i="1"/>
  <c r="BX1190" i="1"/>
  <c r="BW1190" i="1"/>
  <c r="BX1186" i="1"/>
  <c r="BW1186" i="1"/>
  <c r="BX1182" i="1"/>
  <c r="BW1182" i="1"/>
  <c r="BX1178" i="1"/>
  <c r="BW1178" i="1"/>
  <c r="BX1174" i="1"/>
  <c r="BW1174" i="1"/>
  <c r="BX1170" i="1"/>
  <c r="BW1170" i="1"/>
  <c r="BX1166" i="1"/>
  <c r="BW1166" i="1"/>
  <c r="BX1162" i="1"/>
  <c r="BW1162" i="1"/>
  <c r="BX1158" i="1"/>
  <c r="BW1158" i="1"/>
  <c r="BX1154" i="1"/>
  <c r="BW1154" i="1"/>
  <c r="BX1150" i="1"/>
  <c r="BW1150" i="1"/>
  <c r="BX1146" i="1"/>
  <c r="BW1146" i="1"/>
  <c r="BX1142" i="1"/>
  <c r="BW1142" i="1"/>
  <c r="BX1138" i="1"/>
  <c r="BW1138" i="1"/>
  <c r="BX1134" i="1"/>
  <c r="BW1134" i="1"/>
  <c r="BX1130" i="1"/>
  <c r="BW1130" i="1"/>
  <c r="BX1126" i="1"/>
  <c r="BW1126" i="1"/>
  <c r="BX1122" i="1"/>
  <c r="BW1122" i="1"/>
  <c r="BX1118" i="1"/>
  <c r="BW1118" i="1"/>
  <c r="BX1114" i="1"/>
  <c r="BW1114" i="1"/>
  <c r="BX1110" i="1"/>
  <c r="BW1110" i="1"/>
  <c r="BX1106" i="1"/>
  <c r="BW1106" i="1"/>
  <c r="BX1102" i="1"/>
  <c r="BW1102" i="1"/>
  <c r="BX1098" i="1"/>
  <c r="BW1098" i="1"/>
  <c r="BX1094" i="1"/>
  <c r="BW1094" i="1"/>
  <c r="BX1090" i="1"/>
  <c r="BW1090" i="1"/>
  <c r="BX1086" i="1"/>
  <c r="BW1086" i="1"/>
  <c r="BX1082" i="1"/>
  <c r="BW1082"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F1078" i="1"/>
  <c r="CG1078" i="1" s="1"/>
  <c r="CF25" i="1"/>
  <c r="CG25" i="1" s="1"/>
  <c r="CF26" i="1"/>
  <c r="CF27" i="1"/>
  <c r="CF28" i="1"/>
  <c r="CF21" i="1"/>
  <c r="CF22" i="1"/>
  <c r="CF23" i="1"/>
  <c r="CF24" i="1"/>
  <c r="CF4" i="1"/>
  <c r="CF5" i="1"/>
  <c r="CF6" i="1"/>
  <c r="CF7" i="1"/>
  <c r="CF8" i="1"/>
  <c r="CG8" i="1" s="1"/>
  <c r="CF9" i="1"/>
  <c r="CF10" i="1"/>
  <c r="CF11"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738" i="1"/>
  <c r="BQ4" i="1"/>
  <c r="BQ6" i="1"/>
  <c r="BQ7" i="1"/>
  <c r="BQ739" i="1"/>
  <c r="BQ740" i="1"/>
  <c r="BQ741" i="1"/>
  <c r="BQ742" i="1"/>
  <c r="BQ743" i="1"/>
  <c r="BQ744" i="1"/>
  <c r="BQ745" i="1"/>
  <c r="BQ746"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1412" i="1" l="1"/>
  <c r="BV391" i="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Y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W1412" i="1"/>
  <c r="BX1412" i="1"/>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8" i="4"/>
  <c r="O4" i="4"/>
  <c r="J9" i="4" s="1"/>
  <c r="H884" i="3" l="1"/>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<sst xmlns="http://schemas.openxmlformats.org/spreadsheetml/2006/main" count="20665" uniqueCount="10565">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</sst>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59">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3"/>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70" width="34" style="2" hidden="1" customWidth="1"/>
    <col min="71" max="77" width="34" hidden="1" customWidth="1"/>
    <col min="78" max="78" width="34" style="27" hidden="1" customWidth="1"/>
    <col min="79" max="125" width="34" hidden="1" customWidth="1"/>
    <col min="126" max="127" width="34" customWidth="1"/>
    <col min="128" max="131" width="11.42578125" customWidth="1"/>
    <col min="132" max="132" width="11.85546875" customWidth="1"/>
    <col min="133" max="137" width="11.42578125" customWidth="1"/>
  </cols>
  <sheetData>
    <row r="1" spans="1:114" ht="35.25" customHeight="1">
      <c r="A1" s="115" t="s">
        <v>10476</v>
      </c>
      <c r="B1" s="117" t="s">
        <v>20</v>
      </c>
      <c r="C1" s="117" t="s">
        <v>7</v>
      </c>
      <c r="D1" s="117" t="s">
        <v>10541</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10531</v>
      </c>
      <c r="AB1" s="119" t="s">
        <v>10561</v>
      </c>
      <c r="AC1" s="94" t="s">
        <v>178</v>
      </c>
      <c r="AD1" s="94" t="s">
        <v>10487</v>
      </c>
      <c r="AE1" s="94" t="s">
        <v>10447</v>
      </c>
      <c r="AF1" s="94" t="s">
        <v>10452</v>
      </c>
      <c r="AG1" s="94" t="s">
        <v>10453</v>
      </c>
      <c r="AH1" s="48" t="s">
        <v>84</v>
      </c>
      <c r="AI1" s="47" t="s">
        <v>10533</v>
      </c>
      <c r="AJ1" s="47" t="s">
        <v>93</v>
      </c>
      <c r="AK1" s="47" t="s">
        <v>94</v>
      </c>
      <c r="AL1" s="47" t="s">
        <v>90</v>
      </c>
      <c r="AM1" s="47" t="s">
        <v>39</v>
      </c>
      <c r="AN1" s="48" t="s">
        <v>10534</v>
      </c>
      <c r="AO1" s="48" t="s">
        <v>181</v>
      </c>
      <c r="AP1" s="48" t="s">
        <v>10426</v>
      </c>
      <c r="AQ1" s="48" t="s">
        <v>10535</v>
      </c>
      <c r="AR1" s="48" t="s">
        <v>95</v>
      </c>
      <c r="AS1" s="67" t="s">
        <v>10432</v>
      </c>
      <c r="AT1" s="129" t="s">
        <v>10542</v>
      </c>
      <c r="AU1" s="121" t="s">
        <v>10544</v>
      </c>
      <c r="AV1" s="121" t="s">
        <v>10543</v>
      </c>
      <c r="AW1" s="121" t="s">
        <v>10545</v>
      </c>
      <c r="AX1" s="121" t="s">
        <v>10546</v>
      </c>
      <c r="AY1" s="121" t="s">
        <v>10550</v>
      </c>
      <c r="AZ1" s="121" t="s">
        <v>10551</v>
      </c>
      <c r="BA1" s="121" t="s">
        <v>10549</v>
      </c>
      <c r="BB1" s="126" t="s">
        <v>10547</v>
      </c>
      <c r="BC1" s="93" t="s">
        <v>8</v>
      </c>
      <c r="BD1" s="93" t="s">
        <v>9</v>
      </c>
      <c r="BE1" s="93" t="s">
        <v>10425</v>
      </c>
      <c r="BF1" s="117" t="s">
        <v>179</v>
      </c>
      <c r="BG1" s="117" t="s">
        <v>180</v>
      </c>
      <c r="BH1" s="93" t="s">
        <v>10530</v>
      </c>
      <c r="BI1" s="138" t="s">
        <v>10548</v>
      </c>
      <c r="BJ1" s="122" t="s">
        <v>10532</v>
      </c>
      <c r="BK1" s="139" t="s">
        <v>10563</v>
      </c>
      <c r="BL1" s="32"/>
      <c r="BM1" s="32"/>
      <c r="BN1" s="32"/>
      <c r="BO1" s="32"/>
      <c r="BP1" s="32"/>
      <c r="BQ1" s="34" t="s">
        <v>7</v>
      </c>
      <c r="BR1" s="32"/>
      <c r="BS1" s="32"/>
      <c r="BT1" s="98"/>
      <c r="BU1" s="98"/>
      <c r="BV1" s="32" t="s">
        <v>96</v>
      </c>
      <c r="BW1" s="32" t="s">
        <v>174</v>
      </c>
      <c r="BX1" s="32" t="s">
        <v>175</v>
      </c>
      <c r="BY1" s="32" t="s">
        <v>176</v>
      </c>
      <c r="BZ1" s="99"/>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R2" s="4"/>
      <c r="BV2" s="5">
        <f>IF(B2="","",IF(BQ2="",1,""))</f>
        <v>1</v>
      </c>
      <c r="BW2" s="5" t="str">
        <f t="shared" ref="BW2:BW65" si="4">IF(BV2="","",Z2)</f>
        <v/>
      </c>
      <c r="BX2" s="5" t="str">
        <f t="shared" ref="BX2:BX65" si="5">IF(BV2="","",H2)</f>
        <v/>
      </c>
      <c r="BY2" s="14">
        <f t="shared" ref="BY2:BY65" si="6">IF(BV2="","",C2)</f>
        <v>0</v>
      </c>
      <c r="BZ2" s="28"/>
      <c r="CA2" s="15"/>
      <c r="CB2" s="5" t="str">
        <f t="shared" ref="CB2:CB33" si="7">CONCATENATE(AI2,AJ2,AK2,AL2,AM2)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8">IF(AC2="","",1)</f>
        <v/>
      </c>
    </row>
    <row r="3" spans="1:114" s="5" customFormat="1" ht="15" customHeight="1">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T3" s="2" t="str">
        <f>IFERROR(INDEX('padron cfe'!D:D,MATCH(DATOS!C3,'padron cfe'!A:A,0),1),"")</f>
        <v/>
      </c>
      <c r="U3" s="4"/>
      <c r="V3" s="4"/>
      <c r="W3" s="4"/>
      <c r="X3" s="6" t="s">
        <v>157</v>
      </c>
      <c r="Y3" s="4"/>
      <c r="Z3" s="4" t="str">
        <f t="shared" ref="Z3:Z4" si="9">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0">IFERROR(IF(AA3/Z3=0,"",AA3/Z3),"")</f>
        <v/>
      </c>
      <c r="BL3" t="s">
        <v>39</v>
      </c>
      <c r="BN3">
        <v>1</v>
      </c>
      <c r="BO3" s="10" t="s">
        <v>27</v>
      </c>
      <c r="BQ3" s="4" t="str">
        <f>IF(IFERROR(VLOOKUP(C3,C4:C$1993,1,0),"")="","",COUNTIF(C:C,C3))</f>
        <v/>
      </c>
      <c r="BR3" s="4"/>
      <c r="BV3" s="5">
        <f>IF(B3="","",IF(BQ3="",1+(MAX(BV$2:BV2)),""))</f>
        <v>2</v>
      </c>
      <c r="BW3" s="5" t="str">
        <f t="shared" si="4"/>
        <v/>
      </c>
      <c r="BX3" s="5" t="str">
        <f t="shared" si="5"/>
        <v/>
      </c>
      <c r="BY3" s="14">
        <f t="shared" si="6"/>
        <v>0</v>
      </c>
      <c r="BZ3" s="28"/>
      <c r="CA3" s="15"/>
      <c r="CB3" s="5" t="str">
        <f t="shared" si="7"/>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IF(REPORTE!AH$2="si",IF(C3=VALUE(REPORTE!C$11),IF(SUM(DD4:DD$1993),CONCATENATE(INT(B3),", "),INT(B3)),""),IF(C3=VALUE(REPORTE!C$10),IF(SUM(DD4:DD$1993),CONCATENATE(INT(B3),", "),INT(B3)),""))</f>
        <v>#VALUE!</v>
      </c>
      <c r="DH3" s="5" t="str">
        <f t="shared" si="8"/>
        <v/>
      </c>
    </row>
    <row r="4" spans="1:114" s="5" customFormat="1" ht="15" customHeight="1">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T4" s="2" t="str">
        <f>IFERROR(INDEX('padron cfe'!D:D,MATCH(DATOS!C4,'padron cfe'!A:A,0),1),"")</f>
        <v/>
      </c>
      <c r="U4" s="4"/>
      <c r="V4" s="4"/>
      <c r="W4" s="4"/>
      <c r="X4" s="6" t="s">
        <v>157</v>
      </c>
      <c r="Y4" s="4"/>
      <c r="Z4" s="4" t="str">
        <f t="shared" si="9"/>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0"/>
        <v/>
      </c>
      <c r="BL4" t="s">
        <v>90</v>
      </c>
      <c r="BN4">
        <v>2</v>
      </c>
      <c r="BO4" s="10" t="s">
        <v>28</v>
      </c>
      <c r="BQ4" s="4" t="str">
        <f>IF(IFERROR(VLOOKUP(C4,C5:C$1993,1,0),"")="","",COUNTIF(C:C,C4))</f>
        <v/>
      </c>
      <c r="BR4" s="4"/>
      <c r="BV4" s="5">
        <f>IF(B4="","",IF(BQ4="",1+(MAX(BV$2:BV3)),""))</f>
        <v>3</v>
      </c>
      <c r="BW4" s="5" t="str">
        <f t="shared" si="4"/>
        <v/>
      </c>
      <c r="BX4" s="5" t="str">
        <f t="shared" si="5"/>
        <v/>
      </c>
      <c r="BY4" s="14">
        <f t="shared" si="6"/>
        <v>0</v>
      </c>
      <c r="BZ4" s="28"/>
      <c r="CA4" s="15"/>
      <c r="CB4" s="5" t="str">
        <f t="shared" si="7"/>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IF(REPORTE!AH$2="si",IF(C4=VALUE(REPORTE!C$11),IF(SUM(DD5:DD$1993),CONCATENATE(INT(B4),", "),INT(B4)),""),IF(C4=VALUE(REPORTE!C$10),IF(SUM(DD5:DD$1993),CONCATENATE(INT(B4),", "),INT(B4)),""))</f>
        <v>#VALUE!</v>
      </c>
      <c r="DH4" s="5" t="str">
        <f t="shared" si="8"/>
        <v/>
      </c>
    </row>
    <row r="5" spans="1:114" s="5" customFormat="1" ht="12.75" customHeight="1">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c r="BJ5" s="123" t="str">
        <f t="shared" si="3"/>
        <v/>
      </c>
      <c r="BK5" s="140" t="str">
        <f t="shared" si="10"/>
        <v/>
      </c>
      <c r="BL5" t="s">
        <v>94</v>
      </c>
      <c r="BN5">
        <v>3</v>
      </c>
      <c r="BO5" s="10" t="s">
        <v>29</v>
      </c>
      <c r="BQ5" s="4" t="str">
        <f>IF(IFERROR(VLOOKUP(C5,C6:C$1993,1,0),"")="","",COUNTIF(C:C,C5))</f>
        <v/>
      </c>
      <c r="BR5" s="4"/>
      <c r="BV5" s="5" t="str">
        <f>IF(B5="","",IF(BQ5="",1+(MAX(BV$2:BV4)),""))</f>
        <v/>
      </c>
      <c r="BW5" s="5" t="str">
        <f t="shared" si="4"/>
        <v/>
      </c>
      <c r="BX5" s="5" t="str">
        <f t="shared" si="5"/>
        <v/>
      </c>
      <c r="BY5" s="14" t="str">
        <f t="shared" si="6"/>
        <v/>
      </c>
      <c r="BZ5" s="28"/>
      <c r="CA5" s="15"/>
      <c r="CB5" s="5" t="str">
        <f t="shared" si="7"/>
        <v/>
      </c>
      <c r="CE5" s="5" t="str">
        <f t="shared" ref="CE5:CE10" si="13">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IF(REPORTE!AH$2="si",IF(C5=VALUE(REPORTE!C$11),IF(SUM(DD6:DD$1993),CONCATENATE(INT(B5),", "),INT(B5)),""),IF(C5=VALUE(REPORTE!C$10),IF(SUM(DD6:DD$1993),CONCATENATE(INT(B5),", "),INT(B5)),""))</f>
        <v>#VALUE!</v>
      </c>
      <c r="DH5" s="5" t="str">
        <f t="shared" si="8"/>
        <v/>
      </c>
    </row>
    <row r="6" spans="1:114" s="5" customFormat="1" ht="15" customHeight="1">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ref="BI6:BI17" si="14">IFERROR(IF(AA6=0,"",AA6/BB6),"")</f>
        <v/>
      </c>
      <c r="BJ6" s="123" t="str">
        <f t="shared" si="3"/>
        <v/>
      </c>
      <c r="BK6" s="140" t="str">
        <f t="shared" si="10"/>
        <v/>
      </c>
      <c r="BL6" t="s">
        <v>36</v>
      </c>
      <c r="BM6" s="5" t="s">
        <v>98</v>
      </c>
      <c r="BN6">
        <v>4</v>
      </c>
      <c r="BO6" s="10" t="s">
        <v>30</v>
      </c>
      <c r="BQ6" s="4" t="str">
        <f>IF(IFERROR(VLOOKUP(C6,C7:C$1993,1,0),"")="","",COUNTIF(C:C,C6))</f>
        <v/>
      </c>
      <c r="BR6" s="4"/>
      <c r="BV6" s="5" t="str">
        <f>IF(B6="","",IF(BQ6="",1+(MAX(BV$2:BV5)),""))</f>
        <v/>
      </c>
      <c r="BW6" s="5" t="str">
        <f t="shared" si="4"/>
        <v/>
      </c>
      <c r="BX6" s="5" t="str">
        <f t="shared" si="5"/>
        <v/>
      </c>
      <c r="BY6" s="14" t="str">
        <f t="shared" si="6"/>
        <v/>
      </c>
      <c r="BZ6" s="28"/>
      <c r="CA6" s="15"/>
      <c r="CB6" s="5" t="str">
        <f t="shared" si="7"/>
        <v/>
      </c>
      <c r="CE6" s="5" t="str">
        <f t="shared" si="13"/>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IF(REPORTE!AH$2="si",IF(C6=VALUE(REPORTE!C$11),IF(SUM(DD7:DD$1993),CONCATENATE(INT(B6),", "),INT(B6)),""),IF(C6=VALUE(REPORTE!C$10),IF(SUM(DD7:DD$1993),CONCATENATE(INT(B6),", "),INT(B6)),""))</f>
        <v>#VALUE!</v>
      </c>
      <c r="DH6" s="5" t="str">
        <f t="shared" si="8"/>
        <v/>
      </c>
    </row>
    <row r="7" spans="1:114" s="5" customFormat="1" ht="15" customHeight="1">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si="14"/>
        <v/>
      </c>
      <c r="BJ7" s="123" t="str">
        <f t="shared" si="3"/>
        <v/>
      </c>
      <c r="BK7" s="140" t="str">
        <f t="shared" si="10"/>
        <v/>
      </c>
      <c r="BL7" s="5" t="s">
        <v>42</v>
      </c>
      <c r="BM7" s="5" t="s">
        <v>98</v>
      </c>
      <c r="BN7">
        <v>5</v>
      </c>
      <c r="BO7" s="10" t="s">
        <v>31</v>
      </c>
      <c r="BQ7" s="4" t="str">
        <f>IF(IFERROR(VLOOKUP(C7,C8:C$1993,1,0),"")="","",COUNTIF(C:C,C7))</f>
        <v/>
      </c>
      <c r="BR7" s="4"/>
      <c r="BV7" s="5" t="str">
        <f>IF(B7="","",IF(BQ7="",1+(MAX(BV$2:BV6)),""))</f>
        <v/>
      </c>
      <c r="BW7" s="5" t="str">
        <f t="shared" si="4"/>
        <v/>
      </c>
      <c r="BX7" s="5" t="str">
        <f t="shared" si="5"/>
        <v/>
      </c>
      <c r="BY7" s="14" t="str">
        <f t="shared" si="6"/>
        <v/>
      </c>
      <c r="BZ7" s="28"/>
      <c r="CA7" s="15"/>
      <c r="CB7" s="5" t="str">
        <f t="shared" si="7"/>
        <v/>
      </c>
      <c r="CE7" s="5" t="str">
        <f t="shared" si="13"/>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IF(REPORTE!AH$2="si",IF(C7=VALUE(REPORTE!C$11),IF(SUM(DD8:DD$1993),CONCATENATE(INT(B7),", "),INT(B7)),""),IF(C7=VALUE(REPORTE!C$10),IF(SUM(DD8:DD$1993),CONCATENATE(INT(B7),", "),INT(B7)),""))</f>
        <v>#VALUE!</v>
      </c>
      <c r="DH7" s="5" t="str">
        <f t="shared" si="8"/>
        <v/>
      </c>
    </row>
    <row r="8" spans="1:114" s="5" customFormat="1" ht="15" customHeight="1">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4"/>
        <v/>
      </c>
      <c r="BJ8" s="123" t="str">
        <f t="shared" si="3"/>
        <v/>
      </c>
      <c r="BK8" s="140" t="str">
        <f t="shared" si="10"/>
        <v/>
      </c>
      <c r="BL8" t="s">
        <v>130</v>
      </c>
      <c r="BN8">
        <v>6</v>
      </c>
      <c r="BO8" s="10" t="s">
        <v>32</v>
      </c>
      <c r="BQ8" s="4" t="str">
        <f>IF(IFERROR(VLOOKUP(C8,C9:C$1993,1,0),"")="","",COUNTIF(C:C,C8))</f>
        <v/>
      </c>
      <c r="BR8" s="4"/>
      <c r="BV8" s="5" t="str">
        <f>IF(B8="","",IF(BQ8="",1+(MAX(BV$2:BV7)),""))</f>
        <v/>
      </c>
      <c r="BW8" s="5" t="str">
        <f t="shared" si="4"/>
        <v/>
      </c>
      <c r="BX8" s="5" t="str">
        <f t="shared" si="5"/>
        <v/>
      </c>
      <c r="BY8" s="14" t="str">
        <f t="shared" si="6"/>
        <v/>
      </c>
      <c r="BZ8" s="28"/>
      <c r="CA8" s="15"/>
      <c r="CB8" s="5" t="str">
        <f t="shared" si="7"/>
        <v/>
      </c>
      <c r="CE8" s="5" t="str">
        <f t="shared" si="13"/>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IF(REPORTE!AH$2="si",IF(C8=VALUE(REPORTE!C$11),IF(SUM(DD9:DD$1993),CONCATENATE(INT(B8),", "),INT(B8)),""),IF(C8=VALUE(REPORTE!C$10),IF(SUM(DD9:DD$1993),CONCATENATE(INT(B8),", "),INT(B8)),""))</f>
        <v>#VALUE!</v>
      </c>
      <c r="DH8" s="5" t="str">
        <f t="shared" si="8"/>
        <v/>
      </c>
    </row>
    <row r="9" spans="1:114" s="5" customFormat="1" ht="15" customHeight="1">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4"/>
        <v/>
      </c>
      <c r="BJ9" s="123" t="str">
        <f t="shared" si="3"/>
        <v/>
      </c>
      <c r="BK9" s="140" t="str">
        <f t="shared" si="10"/>
        <v/>
      </c>
      <c r="BL9" t="s">
        <v>93</v>
      </c>
      <c r="BN9" s="32">
        <v>7</v>
      </c>
      <c r="BO9" s="33" t="s">
        <v>33</v>
      </c>
      <c r="BQ9" s="4" t="str">
        <f>IF(IFERROR(VLOOKUP(C9,C10:C$1993,1,0),"")="","",COUNTIF(C:C,C9))</f>
        <v/>
      </c>
      <c r="BR9" s="4"/>
      <c r="BV9" s="5" t="str">
        <f>IF(B9="","",IF(BQ9="",1+(MAX(BV$2:BV8)),""))</f>
        <v/>
      </c>
      <c r="BW9" s="5" t="str">
        <f t="shared" si="4"/>
        <v/>
      </c>
      <c r="BX9" s="5" t="str">
        <f t="shared" si="5"/>
        <v/>
      </c>
      <c r="BY9" s="14" t="str">
        <f t="shared" si="6"/>
        <v/>
      </c>
      <c r="BZ9" s="28"/>
      <c r="CA9" s="15"/>
      <c r="CB9" s="5" t="str">
        <f t="shared" si="7"/>
        <v/>
      </c>
      <c r="CE9" s="5" t="str">
        <f t="shared" si="13"/>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IF(REPORTE!AH$2="si",IF(C9=VALUE(REPORTE!C$11),IF(SUM(DD10:DD$1993),CONCATENATE(INT(B9),", "),INT(B9)),""),IF(C9=VALUE(REPORTE!C$10),IF(SUM(DD10:DD$1993),CONCATENATE(INT(B9),", "),INT(B9)),""))</f>
        <v>#VALUE!</v>
      </c>
      <c r="DH9" s="5" t="str">
        <f t="shared" si="8"/>
        <v/>
      </c>
    </row>
    <row r="10" spans="1:114" s="5" customFormat="1" ht="15" customHeight="1">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4"/>
        <v/>
      </c>
      <c r="BJ10" s="123" t="str">
        <f t="shared" si="3"/>
        <v/>
      </c>
      <c r="BK10" s="140" t="str">
        <f t="shared" si="10"/>
        <v/>
      </c>
      <c r="BL10" t="s">
        <v>44</v>
      </c>
      <c r="BM10" s="5" t="s">
        <v>99</v>
      </c>
      <c r="BN10" s="5">
        <v>8</v>
      </c>
      <c r="BO10" s="11" t="s">
        <v>34</v>
      </c>
      <c r="BQ10" s="4" t="str">
        <f>IF(IFERROR(VLOOKUP(C10,C11:C$1993,1,0),"")="","",COUNTIF(C:C,C10))</f>
        <v/>
      </c>
      <c r="BR10" s="4"/>
      <c r="BV10" s="5" t="str">
        <f>IF(B10="","",IF(BQ10="",1+(MAX(BV$2:BV9)),""))</f>
        <v/>
      </c>
      <c r="BW10" s="5" t="str">
        <f t="shared" si="4"/>
        <v/>
      </c>
      <c r="BX10" s="5" t="str">
        <f t="shared" si="5"/>
        <v/>
      </c>
      <c r="BY10" s="14" t="str">
        <f t="shared" si="6"/>
        <v/>
      </c>
      <c r="BZ10" s="28"/>
      <c r="CA10" s="15"/>
      <c r="CB10" s="5" t="str">
        <f t="shared" si="7"/>
        <v/>
      </c>
      <c r="CE10" s="5" t="str">
        <f t="shared" si="13"/>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IF(REPORTE!AH$2="si",IF(C10=VALUE(REPORTE!C$11),IF(SUM(DD11:DD$1993),CONCATENATE(INT(B10),", "),INT(B10)),""),IF(C10=VALUE(REPORTE!C$10),IF(SUM(DD11:DD$1993),CONCATENATE(INT(B10),", "),INT(B10)),""))</f>
        <v>#VALUE!</v>
      </c>
      <c r="DH10" s="5" t="str">
        <f t="shared" si="8"/>
        <v/>
      </c>
    </row>
    <row r="11" spans="1:114" s="5" customFormat="1" ht="15" customHeight="1">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4"/>
        <v/>
      </c>
      <c r="BJ11" s="123" t="str">
        <f t="shared" si="3"/>
        <v/>
      </c>
      <c r="BK11" s="140" t="str">
        <f t="shared" si="10"/>
        <v/>
      </c>
      <c r="BL11" s="5" t="s">
        <v>84</v>
      </c>
      <c r="BN11" s="5">
        <v>9</v>
      </c>
      <c r="BO11" s="11" t="s">
        <v>35</v>
      </c>
      <c r="BQ11" s="4" t="str">
        <f>IF(IFERROR(VLOOKUP(C11,C12:C$1993,1,0),"")="","",COUNTIF(C:C,C11))</f>
        <v/>
      </c>
      <c r="BR11" s="4"/>
      <c r="BV11" s="5" t="str">
        <f>IF(B11="","",IF(BQ11="",1+(MAX(BV$2:BV10)),""))</f>
        <v/>
      </c>
      <c r="BW11" s="5" t="str">
        <f t="shared" si="4"/>
        <v/>
      </c>
      <c r="BX11" s="5" t="str">
        <f t="shared" si="5"/>
        <v/>
      </c>
      <c r="BY11" s="14" t="str">
        <f t="shared" si="6"/>
        <v/>
      </c>
      <c r="BZ11" s="28"/>
      <c r="CA11" s="15"/>
      <c r="CB11" s="5" t="str">
        <f t="shared" si="7"/>
        <v/>
      </c>
      <c r="CE11" s="5" t="str">
        <f t="shared" ref="CE11:CE74" si="15">IFERROR(RANK(CG11,CG$2:CG$1493,1),"")</f>
        <v/>
      </c>
      <c r="CF11" s="5" t="str">
        <f>IF(J11="","",IFERROR(IF(VLOOKUP(J11,J$1:J11,1,0)=0,"",""),J11))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IF(REPORTE!AH$2="si",IF(C11=VALUE(REPORTE!C$11),IF(SUM(DD12:DD$1993),CONCATENATE(INT(B11),", "),INT(B11)),""),IF(C11=VALUE(REPORTE!C$10),IF(SUM(DD12:DD$1993),CONCATENATE(INT(B11),", "),INT(B11)),""))</f>
        <v>#VALUE!</v>
      </c>
      <c r="DH11" s="5" t="str">
        <f t="shared" si="8"/>
        <v/>
      </c>
      <c r="DJ11" s="5" t="s">
        <v>199</v>
      </c>
    </row>
    <row r="12" spans="1:114" s="5" customFormat="1" ht="15" customHeight="1">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4"/>
        <v/>
      </c>
      <c r="BJ12" s="123" t="str">
        <f t="shared" si="3"/>
        <v/>
      </c>
      <c r="BK12" s="140" t="str">
        <f t="shared" si="10"/>
        <v/>
      </c>
      <c r="BL12" s="5" t="s">
        <v>4</v>
      </c>
      <c r="BQ12" s="4" t="str">
        <f>IF(IFERROR(VLOOKUP(C12,C13:C$1993,1,0),"")="","",COUNTIF(C:C,C12))</f>
        <v/>
      </c>
      <c r="BR12" s="4"/>
      <c r="BV12" s="5" t="str">
        <f>IF(B12="","",IF(BQ12="",1+(MAX(BV$2:BV11)),""))</f>
        <v/>
      </c>
      <c r="BW12" s="5" t="str">
        <f t="shared" si="4"/>
        <v/>
      </c>
      <c r="BX12" s="5" t="str">
        <f t="shared" si="5"/>
        <v/>
      </c>
      <c r="BY12" s="14" t="str">
        <f t="shared" si="6"/>
        <v/>
      </c>
      <c r="BZ12" s="28"/>
      <c r="CA12" s="15"/>
      <c r="CB12" s="5" t="str">
        <f t="shared" si="7"/>
        <v/>
      </c>
      <c r="CE12" s="5" t="str">
        <f t="shared" si="15"/>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IF(REPORTE!AH$2="si",IF(C12=VALUE(REPORTE!C$11),IF(SUM(DD13:DD$1993),CONCATENATE(INT(B12),", "),INT(B12)),""),IF(C12=VALUE(REPORTE!C$10),IF(SUM(DD13:DD$1993),CONCATENATE(INT(B12),", "),INT(B12)),""))</f>
        <v>#VALUE!</v>
      </c>
      <c r="DH12" s="5" t="str">
        <f t="shared" si="8"/>
        <v/>
      </c>
    </row>
    <row r="13" spans="1:114" s="5" customFormat="1" ht="15" customHeight="1">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4"/>
        <v/>
      </c>
      <c r="BJ13" s="123" t="str">
        <f t="shared" si="3"/>
        <v/>
      </c>
      <c r="BK13" s="140" t="str">
        <f t="shared" si="10"/>
        <v/>
      </c>
      <c r="BL13" s="5" t="s">
        <v>137</v>
      </c>
      <c r="BQ13" s="4" t="str">
        <f>IF(IFERROR(VLOOKUP(C13,C14:C$1993,1,0),"")="","",COUNTIF(C:C,C13))</f>
        <v/>
      </c>
      <c r="BR13" s="4"/>
      <c r="BV13" s="5" t="str">
        <f>IF(B13="","",IF(BQ13="",1+(MAX(BV$2:BV12)),""))</f>
        <v/>
      </c>
      <c r="BW13" s="5" t="str">
        <f t="shared" si="4"/>
        <v/>
      </c>
      <c r="BX13" s="5" t="str">
        <f t="shared" si="5"/>
        <v/>
      </c>
      <c r="BY13" s="14" t="str">
        <f t="shared" si="6"/>
        <v/>
      </c>
      <c r="BZ13" s="28"/>
      <c r="CA13" s="15"/>
      <c r="CB13" s="5" t="str">
        <f t="shared" si="7"/>
        <v/>
      </c>
      <c r="CE13" s="5" t="str">
        <f t="shared" si="15"/>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IF(REPORTE!AH$2="si",IF(C13=VALUE(REPORTE!C$11),IF(SUM(DD14:DD$1993),CONCATENATE(INT(B13),", "),INT(B13)),""),IF(C13=VALUE(REPORTE!C$10),IF(SUM(DD14:DD$1993),CONCATENATE(INT(B13),", "),INT(B13)),""))</f>
        <v>#VALUE!</v>
      </c>
      <c r="DH13" s="5" t="str">
        <f t="shared" si="8"/>
        <v/>
      </c>
    </row>
    <row r="14" spans="1:114" s="5" customFormat="1" ht="15" customHeight="1">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4"/>
        <v/>
      </c>
      <c r="BJ14" s="123" t="str">
        <f t="shared" si="3"/>
        <v/>
      </c>
      <c r="BK14" s="140" t="str">
        <f t="shared" si="10"/>
        <v/>
      </c>
      <c r="BL14" s="5" t="s">
        <v>5</v>
      </c>
      <c r="BQ14" s="4" t="str">
        <f>IF(IFERROR(VLOOKUP(C14,C15:C$1993,1,0),"")="","",COUNTIF(C:C,C14))</f>
        <v/>
      </c>
      <c r="BR14" s="4"/>
      <c r="BV14" s="5" t="str">
        <f>IF(B14="","",IF(BQ14="",1+(MAX(BV$2:BV13)),""))</f>
        <v/>
      </c>
      <c r="BW14" s="5" t="str">
        <f t="shared" si="4"/>
        <v/>
      </c>
      <c r="BX14" s="5" t="str">
        <f t="shared" si="5"/>
        <v/>
      </c>
      <c r="BY14" s="14" t="str">
        <f t="shared" si="6"/>
        <v/>
      </c>
      <c r="BZ14" s="28"/>
      <c r="CA14" s="15"/>
      <c r="CB14" s="5" t="str">
        <f t="shared" si="7"/>
        <v/>
      </c>
      <c r="CE14" s="5" t="str">
        <f t="shared" si="15"/>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IF(REPORTE!AH$2="si",IF(C14=VALUE(REPORTE!C$11),IF(SUM(DD15:DD$1993),CONCATENATE(INT(B14),", "),INT(B14)),""),IF(C14=VALUE(REPORTE!C$10),IF(SUM(DD15:DD$1993),CONCATENATE(INT(B14),", "),INT(B14)),""))</f>
        <v>#VALUE!</v>
      </c>
      <c r="DH14" s="5" t="str">
        <f t="shared" si="8"/>
        <v/>
      </c>
    </row>
    <row r="15" spans="1:114" s="5" customFormat="1" ht="15" customHeight="1">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4"/>
        <v/>
      </c>
      <c r="BJ15" s="123" t="str">
        <f t="shared" si="3"/>
        <v/>
      </c>
      <c r="BK15" s="140" t="str">
        <f t="shared" si="10"/>
        <v/>
      </c>
      <c r="BL15" s="5" t="s">
        <v>169</v>
      </c>
      <c r="BQ15" s="4" t="str">
        <f>IF(IFERROR(VLOOKUP(C15,C16:C$1993,1,0),"")="","",COUNTIF(C:C,C15))</f>
        <v/>
      </c>
      <c r="BR15" s="4"/>
      <c r="BV15" s="5" t="str">
        <f>IF(B15="","",IF(BQ15="",1+(MAX(BV$2:BV14)),""))</f>
        <v/>
      </c>
      <c r="BW15" s="5" t="str">
        <f t="shared" si="4"/>
        <v/>
      </c>
      <c r="BX15" s="5" t="str">
        <f t="shared" si="5"/>
        <v/>
      </c>
      <c r="BY15" s="14" t="str">
        <f t="shared" si="6"/>
        <v/>
      </c>
      <c r="BZ15" s="28"/>
      <c r="CA15" s="15"/>
      <c r="CB15" s="5" t="str">
        <f t="shared" si="7"/>
        <v/>
      </c>
      <c r="CE15" s="5" t="str">
        <f t="shared" si="15"/>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IF(REPORTE!AH$2="si",IF(C15=VALUE(REPORTE!C$11),IF(SUM(DD16:DD$1993),CONCATENATE(INT(B15),", "),INT(B15)),""),IF(C15=VALUE(REPORTE!C$10),IF(SUM(DD16:DD$1993),CONCATENATE(INT(B15),", "),INT(B15)),""))</f>
        <v>#VALUE!</v>
      </c>
      <c r="DH15" s="5" t="str">
        <f t="shared" si="8"/>
        <v/>
      </c>
    </row>
    <row r="16" spans="1:114" s="5" customFormat="1" ht="15" customHeight="1">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4"/>
        <v/>
      </c>
      <c r="BJ16" s="123" t="str">
        <f t="shared" si="3"/>
        <v/>
      </c>
      <c r="BK16" s="140" t="str">
        <f>IFERROR(IF(AA16/Z16=0,"",AA16/Z16),"")</f>
        <v/>
      </c>
      <c r="BQ16" s="4" t="str">
        <f>IF(IFERROR(VLOOKUP(C16,C17:C$1993,1,0),"")="","",COUNTIF(C:C,C16))</f>
        <v/>
      </c>
      <c r="BR16" s="4"/>
      <c r="BV16" s="5" t="str">
        <f>IF(B16="","",IF(BQ16="",1+(MAX(BV$2:BV15)),""))</f>
        <v/>
      </c>
      <c r="BW16" s="5" t="str">
        <f t="shared" si="4"/>
        <v/>
      </c>
      <c r="BX16" s="5" t="str">
        <f t="shared" si="5"/>
        <v/>
      </c>
      <c r="BY16" s="14" t="str">
        <f t="shared" si="6"/>
        <v/>
      </c>
      <c r="BZ16" s="28"/>
      <c r="CA16" s="15"/>
      <c r="CB16" s="5" t="str">
        <f t="shared" si="7"/>
        <v/>
      </c>
      <c r="CE16" s="5" t="str">
        <f t="shared" si="15"/>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IF(REPORTE!AH$2="si",IF(C16=VALUE(REPORTE!C$11),IF(SUM(DD17:DD$1993),CONCATENATE(INT(B16),", "),INT(B16)),""),IF(C16=VALUE(REPORTE!C$10),IF(SUM(DD17:DD$1993),CONCATENATE(INT(B16),", "),INT(B16)),""))</f>
        <v>#VALUE!</v>
      </c>
      <c r="DH16" s="5" t="str">
        <f t="shared" si="8"/>
        <v/>
      </c>
      <c r="DJ16" s="5" t="s">
        <v>198</v>
      </c>
    </row>
    <row r="17" spans="1:112" s="5" customFormat="1" ht="15" customHeight="1">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4"/>
        <v/>
      </c>
      <c r="BJ17" s="123" t="str">
        <f t="shared" si="3"/>
        <v/>
      </c>
      <c r="BK17" s="140" t="str">
        <f t="shared" si="10"/>
        <v/>
      </c>
      <c r="BQ17" s="4" t="str">
        <f>IF(IFERROR(VLOOKUP(C17,C18:C$1993,1,0),"")="","",COUNTIF(C:C,C17))</f>
        <v/>
      </c>
      <c r="BR17" s="4"/>
      <c r="BV17" s="5" t="str">
        <f>IF(B17="","",IF(BQ17="",1+(MAX(BV$2:BV16)),""))</f>
        <v/>
      </c>
      <c r="BW17" s="5" t="str">
        <f t="shared" si="4"/>
        <v/>
      </c>
      <c r="BX17" s="5" t="str">
        <f t="shared" si="5"/>
        <v/>
      </c>
      <c r="BY17" s="14" t="str">
        <f t="shared" si="6"/>
        <v/>
      </c>
      <c r="BZ17" s="28"/>
      <c r="CA17" s="15"/>
      <c r="CB17" s="5" t="str">
        <f t="shared" si="7"/>
        <v/>
      </c>
      <c r="CE17" s="5" t="str">
        <f t="shared" si="15"/>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IF(REPORTE!AH$2="si",IF(C17=VALUE(REPORTE!C$11),IF(SUM(DD18:DD$1993),CONCATENATE(INT(B17),", "),INT(B17)),""),IF(C17=VALUE(REPORTE!C$10),IF(SUM(DD18:DD$1993),CONCATENATE(INT(B17),", "),INT(B17)),""))</f>
        <v>#VALUE!</v>
      </c>
      <c r="DH17" s="5" t="str">
        <f t="shared" si="8"/>
        <v/>
      </c>
    </row>
    <row r="18" spans="1:112" s="5" customFormat="1" ht="15" customHeight="1">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c r="BJ18" s="123" t="str">
        <f t="shared" si="3"/>
        <v/>
      </c>
      <c r="BK18" s="140" t="str">
        <f t="shared" si="10"/>
        <v/>
      </c>
      <c r="BQ18" s="4" t="str">
        <f>IF(IFERROR(VLOOKUP(C18,C19:C$1993,1,0),"")="","",COUNTIF(C:C,C18))</f>
        <v/>
      </c>
      <c r="BR18" s="4"/>
      <c r="BV18" s="5" t="str">
        <f>IF(B18="","",IF(BQ18="",1+(MAX(BV$2:BV17)),""))</f>
        <v/>
      </c>
      <c r="BW18" s="5" t="str">
        <f t="shared" si="4"/>
        <v/>
      </c>
      <c r="BX18" s="5" t="str">
        <f t="shared" si="5"/>
        <v/>
      </c>
      <c r="BY18" s="14" t="str">
        <f t="shared" si="6"/>
        <v/>
      </c>
      <c r="BZ18" s="28"/>
      <c r="CA18" s="15"/>
      <c r="CB18" s="5" t="str">
        <f t="shared" si="7"/>
        <v/>
      </c>
      <c r="CE18" s="5" t="str">
        <f t="shared" si="15"/>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IF(REPORTE!AH$2="si",IF(C18=VALUE(REPORTE!C$11),IF(SUM(DD19:DD$1993),CONCATENATE(INT(B18),", "),INT(B18)),""),IF(C18=VALUE(REPORTE!C$10),IF(SUM(DD19:DD$1993),CONCATENATE(INT(B18),", "),INT(B18)),""))</f>
        <v>#VALUE!</v>
      </c>
      <c r="DH18" s="5" t="str">
        <f t="shared" si="8"/>
        <v/>
      </c>
    </row>
    <row r="19" spans="1:112" s="5" customFormat="1" ht="15" customHeight="1">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6">IFERROR(IF(AA19=0,"",AA19/BB19),"")</f>
        <v/>
      </c>
      <c r="BJ19" s="123" t="str">
        <f t="shared" si="3"/>
        <v/>
      </c>
      <c r="BK19" s="140" t="str">
        <f t="shared" si="10"/>
        <v/>
      </c>
      <c r="BQ19" s="4" t="str">
        <f>IF(IFERROR(VLOOKUP(C19,C20:C$1993,1,0),"")="","",COUNTIF(C:C,C19))</f>
        <v/>
      </c>
      <c r="BR19" s="4"/>
      <c r="BV19" s="5" t="str">
        <f>IF(B19="","",IF(BQ19="",1+(MAX(BV$2:BV18)),""))</f>
        <v/>
      </c>
      <c r="BW19" s="5" t="str">
        <f t="shared" si="4"/>
        <v/>
      </c>
      <c r="BX19" s="5" t="str">
        <f t="shared" si="5"/>
        <v/>
      </c>
      <c r="BY19" s="14" t="str">
        <f t="shared" si="6"/>
        <v/>
      </c>
      <c r="BZ19" s="28"/>
      <c r="CA19" s="15"/>
      <c r="CB19" s="5" t="str">
        <f t="shared" si="7"/>
        <v/>
      </c>
      <c r="CE19" s="5" t="str">
        <f t="shared" si="15"/>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IF(REPORTE!AH$2="si",IF(C19=VALUE(REPORTE!C$11),IF(SUM(DD20:DD$1993),CONCATENATE(INT(B19),", "),INT(B19)),""),IF(C19=VALUE(REPORTE!C$10),IF(SUM(DD20:DD$1993),CONCATENATE(INT(B19),", "),INT(B19)),""))</f>
        <v>#VALUE!</v>
      </c>
      <c r="DH19" s="5" t="str">
        <f t="shared" si="8"/>
        <v/>
      </c>
    </row>
    <row r="20" spans="1:112" s="5" customFormat="1" ht="15" customHeight="1">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6"/>
        <v/>
      </c>
      <c r="BJ20" s="123" t="str">
        <f t="shared" si="3"/>
        <v/>
      </c>
      <c r="BK20" s="140" t="str">
        <f t="shared" si="10"/>
        <v/>
      </c>
      <c r="BQ20" s="4" t="str">
        <f>IF(IFERROR(VLOOKUP(C20,C21:C$1993,1,0),"")="","",COUNTIF(C:C,C20))</f>
        <v/>
      </c>
      <c r="BR20" s="4"/>
      <c r="BV20" s="5" t="str">
        <f>IF(B20="","",IF(BQ20="",1+(MAX(BV$2:BV19)),""))</f>
        <v/>
      </c>
      <c r="BW20" s="5" t="str">
        <f t="shared" si="4"/>
        <v/>
      </c>
      <c r="BX20" s="5" t="str">
        <f t="shared" si="5"/>
        <v/>
      </c>
      <c r="BY20" s="14" t="str">
        <f t="shared" si="6"/>
        <v/>
      </c>
      <c r="BZ20" s="28"/>
      <c r="CA20" s="15"/>
      <c r="CB20" s="5" t="str">
        <f t="shared" si="7"/>
        <v/>
      </c>
      <c r="CE20" s="5" t="str">
        <f t="shared" si="15"/>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IF(REPORTE!AH$2="si",IF(C20=VALUE(REPORTE!C$11),IF(SUM(DD21:DD$1993),CONCATENATE(INT(B20),", "),INT(B20)),""),IF(C20=VALUE(REPORTE!C$10),IF(SUM(DD21:DD$1993),CONCATENATE(INT(B20),", "),INT(B20)),""))</f>
        <v>#VALUE!</v>
      </c>
      <c r="DH20" s="5" t="str">
        <f t="shared" si="8"/>
        <v/>
      </c>
    </row>
    <row r="21" spans="1:112" s="5" customFormat="1" ht="15" customHeight="1">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6"/>
        <v/>
      </c>
      <c r="BJ21" s="123" t="str">
        <f t="shared" si="3"/>
        <v/>
      </c>
      <c r="BK21" s="140" t="str">
        <f t="shared" si="10"/>
        <v/>
      </c>
      <c r="BQ21" s="4" t="str">
        <f>IF(IFERROR(VLOOKUP(C21,C22:C$1993,1,0),"")="","",COUNTIF(C:C,C21))</f>
        <v/>
      </c>
      <c r="BR21" s="4"/>
      <c r="BV21" s="5" t="str">
        <f>IF(B21="","",IF(BQ21="",1+(MAX(BV$2:BV20)),""))</f>
        <v/>
      </c>
      <c r="BW21" s="5" t="str">
        <f t="shared" si="4"/>
        <v/>
      </c>
      <c r="BX21" s="5" t="str">
        <f t="shared" si="5"/>
        <v/>
      </c>
      <c r="BY21" s="14" t="str">
        <f t="shared" si="6"/>
        <v/>
      </c>
      <c r="BZ21" s="28"/>
      <c r="CA21" s="15"/>
      <c r="CB21" s="5" t="str">
        <f t="shared" si="7"/>
        <v/>
      </c>
      <c r="CE21" s="5" t="str">
        <f t="shared" si="15"/>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IF(REPORTE!AH$2="si",IF(C21=VALUE(REPORTE!C$11),IF(SUM(DD22:DD$1993),CONCATENATE(INT(B21),", "),INT(B21)),""),IF(C21=VALUE(REPORTE!C$10),IF(SUM(DD22:DD$1993),CONCATENATE(INT(B21),", "),INT(B21)),""))</f>
        <v>#VALUE!</v>
      </c>
      <c r="DH21" s="5" t="str">
        <f t="shared" si="8"/>
        <v/>
      </c>
    </row>
    <row r="22" spans="1:112" s="5" customFormat="1" ht="15" customHeight="1">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6"/>
        <v/>
      </c>
      <c r="BJ22" s="123" t="str">
        <f t="shared" si="3"/>
        <v/>
      </c>
      <c r="BK22" s="140" t="str">
        <f>IFERROR(IF(AA22/Z22=0,"",AA22/Z22),"")</f>
        <v/>
      </c>
      <c r="BQ22" s="4" t="str">
        <f>IF(IFERROR(VLOOKUP(C22,C23:C$1993,1,0),"")="","",COUNTIF(C:C,C22))</f>
        <v/>
      </c>
      <c r="BR22" s="4"/>
      <c r="BV22" s="5" t="str">
        <f>IF(B22="","",IF(BQ22="",1+(MAX(BV$2:BV21)),""))</f>
        <v/>
      </c>
      <c r="BW22" s="5" t="str">
        <f t="shared" si="4"/>
        <v/>
      </c>
      <c r="BX22" s="5" t="str">
        <f t="shared" si="5"/>
        <v/>
      </c>
      <c r="BY22" s="14" t="str">
        <f t="shared" si="6"/>
        <v/>
      </c>
      <c r="BZ22" s="28"/>
      <c r="CA22" s="15"/>
      <c r="CB22" s="5" t="str">
        <f t="shared" si="7"/>
        <v/>
      </c>
      <c r="CE22" s="5" t="str">
        <f t="shared" si="15"/>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IF(REPORTE!AH$2="si",IF(C22=VALUE(REPORTE!C$11),IF(SUM(DD23:DD$1993),CONCATENATE(INT(B22),", "),INT(B22)),""),IF(C22=VALUE(REPORTE!C$10),IF(SUM(DD23:DD$1993),CONCATENATE(INT(B22),", "),INT(B22)),""))</f>
        <v>#VALUE!</v>
      </c>
      <c r="DH22" s="5" t="str">
        <f t="shared" si="8"/>
        <v/>
      </c>
    </row>
    <row r="23" spans="1:112" s="5" customFormat="1" ht="15" customHeight="1">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6"/>
        <v/>
      </c>
      <c r="BJ23" s="123" t="str">
        <f t="shared" si="3"/>
        <v/>
      </c>
      <c r="BK23" s="140" t="str">
        <f t="shared" si="10"/>
        <v/>
      </c>
      <c r="BQ23" s="4" t="str">
        <f>IF(IFERROR(VLOOKUP(C23,C24:C$1993,1,0),"")="","",COUNTIF(C:C,C23))</f>
        <v/>
      </c>
      <c r="BR23" s="4"/>
      <c r="BV23" s="5" t="str">
        <f>IF(B23="","",IF(BQ23="",1+(MAX(BV$2:BV22)),""))</f>
        <v/>
      </c>
      <c r="BW23" s="5" t="str">
        <f t="shared" si="4"/>
        <v/>
      </c>
      <c r="BX23" s="5" t="str">
        <f t="shared" si="5"/>
        <v/>
      </c>
      <c r="BY23" s="14" t="str">
        <f t="shared" si="6"/>
        <v/>
      </c>
      <c r="BZ23" s="28"/>
      <c r="CA23" s="15"/>
      <c r="CB23" s="5" t="str">
        <f t="shared" si="7"/>
        <v/>
      </c>
      <c r="CE23" s="5" t="str">
        <f t="shared" si="15"/>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IF(REPORTE!AH$2="si",IF(C23=VALUE(REPORTE!C$11),IF(SUM(DD24:DD$1993),CONCATENATE(INT(B23),", "),INT(B23)),""),IF(C23=VALUE(REPORTE!C$10),IF(SUM(DD24:DD$1993),CONCATENATE(INT(B23),", "),INT(B23)),""))</f>
        <v>#VALUE!</v>
      </c>
      <c r="DH23" s="5" t="str">
        <f t="shared" si="8"/>
        <v/>
      </c>
    </row>
    <row r="24" spans="1:112" s="5" customFormat="1" ht="15" customHeight="1">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6"/>
        <v/>
      </c>
      <c r="BJ24" s="123" t="str">
        <f t="shared" si="3"/>
        <v/>
      </c>
      <c r="BK24" s="140" t="str">
        <f t="shared" si="10"/>
        <v/>
      </c>
      <c r="BQ24" s="4" t="str">
        <f>IF(IFERROR(VLOOKUP(C24,C25:C$1993,1,0),"")="","",COUNTIF(C:C,C24))</f>
        <v/>
      </c>
      <c r="BR24" s="4"/>
      <c r="BV24" s="5" t="str">
        <f>IF(B24="","",IF(BQ24="",1+(MAX(BV$2:BV23)),""))</f>
        <v/>
      </c>
      <c r="BW24" s="5" t="str">
        <f t="shared" si="4"/>
        <v/>
      </c>
      <c r="BX24" s="5" t="str">
        <f t="shared" si="5"/>
        <v/>
      </c>
      <c r="BY24" s="14" t="str">
        <f t="shared" si="6"/>
        <v/>
      </c>
      <c r="BZ24" s="28"/>
      <c r="CA24" s="15"/>
      <c r="CB24" s="5" t="str">
        <f t="shared" si="7"/>
        <v/>
      </c>
      <c r="CE24" s="5" t="str">
        <f t="shared" si="15"/>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IF(REPORTE!AH$2="si",IF(C24=VALUE(REPORTE!C$11),IF(SUM(DD25:DD$1993),CONCATENATE(INT(B24),", "),INT(B24)),""),IF(C24=VALUE(REPORTE!C$10),IF(SUM(DD25:DD$1993),CONCATENATE(INT(B24),", "),INT(B24)),""))</f>
        <v>#VALUE!</v>
      </c>
      <c r="DH24" s="5" t="str">
        <f t="shared" si="8"/>
        <v/>
      </c>
    </row>
    <row r="25" spans="1:112" s="5" customFormat="1" ht="15" customHeight="1">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6"/>
        <v/>
      </c>
      <c r="BJ25" s="123" t="str">
        <f t="shared" si="3"/>
        <v/>
      </c>
      <c r="BK25" s="140" t="str">
        <f t="shared" si="10"/>
        <v/>
      </c>
      <c r="BQ25" s="4" t="str">
        <f>IF(IFERROR(VLOOKUP(C25,C26:C$1993,1,0),"")="","",COUNTIF(C:C,C25))</f>
        <v/>
      </c>
      <c r="BR25" s="4"/>
      <c r="BV25" s="5" t="str">
        <f>IF(B25="","",IF(BQ25="",1+(MAX(BV$2:BV24)),""))</f>
        <v/>
      </c>
      <c r="BW25" s="5" t="str">
        <f t="shared" si="4"/>
        <v/>
      </c>
      <c r="BX25" s="5" t="str">
        <f t="shared" si="5"/>
        <v/>
      </c>
      <c r="BY25" s="14" t="str">
        <f t="shared" si="6"/>
        <v/>
      </c>
      <c r="BZ25" s="28"/>
      <c r="CA25" s="15"/>
      <c r="CB25" s="5" t="str">
        <f t="shared" si="7"/>
        <v/>
      </c>
      <c r="CE25" s="5" t="str">
        <f t="shared" si="15"/>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IF(REPORTE!AH$2="si",IF(C25=VALUE(REPORTE!C$11),IF(SUM(DD26:DD$1993),CONCATENATE(INT(B25),", "),INT(B25)),""),IF(C25=VALUE(REPORTE!C$10),IF(SUM(DD26:DD$1993),CONCATENATE(INT(B25),", "),INT(B25)),""))</f>
        <v>#VALUE!</v>
      </c>
      <c r="DH25" s="5" t="str">
        <f t="shared" si="8"/>
        <v/>
      </c>
    </row>
    <row r="26" spans="1:112" s="5" customFormat="1" ht="15" customHeight="1">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6"/>
        <v/>
      </c>
      <c r="BJ26" s="123" t="str">
        <f t="shared" si="3"/>
        <v/>
      </c>
      <c r="BK26" s="140" t="str">
        <f t="shared" si="10"/>
        <v/>
      </c>
      <c r="BQ26" s="4" t="str">
        <f>IF(IFERROR(VLOOKUP(C26,C27:C$1993,1,0),"")="","",COUNTIF(C:C,C26))</f>
        <v/>
      </c>
      <c r="BR26" s="4"/>
      <c r="BV26" s="5" t="str">
        <f>IF(B26="","",IF(BQ26="",1+(MAX(BV$2:BV25)),""))</f>
        <v/>
      </c>
      <c r="BW26" s="5" t="str">
        <f t="shared" si="4"/>
        <v/>
      </c>
      <c r="BX26" s="5" t="str">
        <f t="shared" si="5"/>
        <v/>
      </c>
      <c r="BY26" s="14" t="str">
        <f t="shared" si="6"/>
        <v/>
      </c>
      <c r="BZ26" s="28"/>
      <c r="CA26" s="15"/>
      <c r="CB26" s="5" t="str">
        <f t="shared" si="7"/>
        <v/>
      </c>
      <c r="CE26" s="5" t="str">
        <f t="shared" si="15"/>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IF(REPORTE!AH$2="si",IF(C26=VALUE(REPORTE!C$11),IF(SUM(DD27:DD$1993),CONCATENATE(INT(B26),", "),INT(B26)),""),IF(C26=VALUE(REPORTE!C$10),IF(SUM(DD27:DD$1993),CONCATENATE(INT(B26),", "),INT(B26)),""))</f>
        <v>#VALUE!</v>
      </c>
      <c r="DH26" s="5" t="str">
        <f t="shared" si="8"/>
        <v/>
      </c>
    </row>
    <row r="27" spans="1:112" s="5" customFormat="1" ht="15" customHeight="1">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6"/>
        <v/>
      </c>
      <c r="BJ27" s="123" t="str">
        <f t="shared" si="3"/>
        <v/>
      </c>
      <c r="BK27" s="140" t="str">
        <f t="shared" si="10"/>
        <v/>
      </c>
      <c r="BQ27" s="4" t="str">
        <f>IF(IFERROR(VLOOKUP(C27,C28:C$1993,1,0),"")="","",COUNTIF(C:C,C27))</f>
        <v/>
      </c>
      <c r="BR27" s="4"/>
      <c r="BV27" s="5" t="str">
        <f>IF(B27="","",IF(BQ27="",1+(MAX(BV$2:BV26)),""))</f>
        <v/>
      </c>
      <c r="BW27" s="5" t="str">
        <f t="shared" si="4"/>
        <v/>
      </c>
      <c r="BX27" s="5" t="str">
        <f t="shared" si="5"/>
        <v/>
      </c>
      <c r="BY27" s="14" t="str">
        <f t="shared" si="6"/>
        <v/>
      </c>
      <c r="BZ27" s="28"/>
      <c r="CA27" s="15"/>
      <c r="CB27" s="5" t="str">
        <f t="shared" si="7"/>
        <v/>
      </c>
      <c r="CE27" s="5" t="str">
        <f t="shared" si="15"/>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IF(REPORTE!AH$2="si",IF(C27=VALUE(REPORTE!C$11),IF(SUM(DD28:DD$1993),CONCATENATE(INT(B27),", "),INT(B27)),""),IF(C27=VALUE(REPORTE!C$10),IF(SUM(DD28:DD$1993),CONCATENATE(INT(B27),", "),INT(B27)),""))</f>
        <v>#VALUE!</v>
      </c>
      <c r="DH27" s="5" t="str">
        <f t="shared" si="8"/>
        <v/>
      </c>
    </row>
    <row r="28" spans="1:112" s="5" customFormat="1" ht="15" customHeight="1">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6"/>
        <v/>
      </c>
      <c r="BJ28" s="123" t="str">
        <f t="shared" si="3"/>
        <v/>
      </c>
      <c r="BK28" s="140" t="str">
        <f t="shared" si="10"/>
        <v/>
      </c>
      <c r="BQ28" s="4" t="str">
        <f>IF(IFERROR(VLOOKUP(C28,C29:C$1993,1,0),"")="","",COUNTIF(C:C,C28))</f>
        <v/>
      </c>
      <c r="BR28" s="4"/>
      <c r="BV28" s="5" t="str">
        <f>IF(B28="","",IF(BQ28="",1+(MAX(BV$2:BV27)),""))</f>
        <v/>
      </c>
      <c r="BW28" s="5" t="str">
        <f t="shared" si="4"/>
        <v/>
      </c>
      <c r="BX28" s="5" t="str">
        <f t="shared" si="5"/>
        <v/>
      </c>
      <c r="BY28" s="14" t="str">
        <f t="shared" si="6"/>
        <v/>
      </c>
      <c r="BZ28" s="28"/>
      <c r="CA28" s="15"/>
      <c r="CB28" s="5" t="str">
        <f t="shared" si="7"/>
        <v/>
      </c>
      <c r="CE28" s="5" t="str">
        <f t="shared" si="15"/>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IF(REPORTE!AH$2="si",IF(C28=VALUE(REPORTE!C$11),IF(SUM(DD29:DD$1993),CONCATENATE(INT(B28),", "),INT(B28)),""),IF(C28=VALUE(REPORTE!C$10),IF(SUM(DD29:DD$1993),CONCATENATE(INT(B28),", "),INT(B28)),""))</f>
        <v>#VALUE!</v>
      </c>
      <c r="DH28" s="5" t="str">
        <f t="shared" si="8"/>
        <v/>
      </c>
    </row>
    <row r="29" spans="1:112" s="5" customFormat="1" ht="15" customHeight="1">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6"/>
        <v/>
      </c>
      <c r="BJ29" s="123" t="str">
        <f t="shared" si="3"/>
        <v/>
      </c>
      <c r="BK29" s="140" t="str">
        <f t="shared" si="10"/>
        <v/>
      </c>
      <c r="BQ29" s="4" t="str">
        <f>IF(IFERROR(VLOOKUP(C29,C30:C$1993,1,0),"")="","",COUNTIF(C:C,C29))</f>
        <v/>
      </c>
      <c r="BR29" s="4"/>
      <c r="BV29" s="5" t="str">
        <f>IF(B29="","",IF(BQ29="",1+(MAX(BV$2:BV28)),""))</f>
        <v/>
      </c>
      <c r="BW29" s="5" t="str">
        <f t="shared" si="4"/>
        <v/>
      </c>
      <c r="BX29" s="5" t="str">
        <f t="shared" si="5"/>
        <v/>
      </c>
      <c r="BY29" s="14" t="str">
        <f t="shared" si="6"/>
        <v/>
      </c>
      <c r="BZ29" s="28"/>
      <c r="CA29" s="15"/>
      <c r="CB29" s="5" t="str">
        <f t="shared" si="7"/>
        <v/>
      </c>
      <c r="CE29" s="5" t="str">
        <f t="shared" si="15"/>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8"/>
        <v/>
      </c>
    </row>
    <row r="30" spans="1:112" s="5" customFormat="1" ht="15" customHeight="1">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6"/>
        <v/>
      </c>
      <c r="BJ30" s="123" t="str">
        <f t="shared" si="3"/>
        <v/>
      </c>
      <c r="BK30" s="140" t="str">
        <f>IFERROR(IF(AA30/Z30=0,"",AA30/Z30),"")</f>
        <v/>
      </c>
      <c r="BQ30" s="4" t="str">
        <f>IF(IFERROR(VLOOKUP(C30,C31:C$1993,1,0),"")="","",COUNTIF(C:C,C30))</f>
        <v/>
      </c>
      <c r="BR30" s="4"/>
      <c r="BV30" s="5" t="str">
        <f>IF(B30="","",IF(BQ30="",1+(MAX(BV$2:BV29)),""))</f>
        <v/>
      </c>
      <c r="BW30" s="5" t="str">
        <f t="shared" si="4"/>
        <v/>
      </c>
      <c r="BX30" s="5" t="str">
        <f t="shared" si="5"/>
        <v/>
      </c>
      <c r="BY30" s="14" t="str">
        <f t="shared" si="6"/>
        <v/>
      </c>
      <c r="BZ30" s="28"/>
      <c r="CA30" s="15"/>
      <c r="CB30" s="5" t="str">
        <f t="shared" si="7"/>
        <v/>
      </c>
      <c r="CE30" s="5" t="str">
        <f t="shared" si="15"/>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8"/>
        <v/>
      </c>
    </row>
    <row r="31" spans="1:112" s="5" customFormat="1" ht="15" customHeight="1">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6"/>
        <v/>
      </c>
      <c r="BJ31" s="123" t="str">
        <f t="shared" si="3"/>
        <v/>
      </c>
      <c r="BK31" s="140" t="str">
        <f t="shared" si="10"/>
        <v/>
      </c>
      <c r="BQ31" s="4" t="str">
        <f>IF(IFERROR(VLOOKUP(C31,C32:C$1993,1,0),"")="","",COUNTIF(C:C,C31))</f>
        <v/>
      </c>
      <c r="BR31" s="4"/>
      <c r="BV31" s="5" t="str">
        <f>IF(B31="","",IF(BQ31="",1+(MAX(BV$2:BV30)),""))</f>
        <v/>
      </c>
      <c r="BW31" s="5" t="str">
        <f t="shared" si="4"/>
        <v/>
      </c>
      <c r="BX31" s="5" t="str">
        <f t="shared" si="5"/>
        <v/>
      </c>
      <c r="BY31" s="14" t="str">
        <f t="shared" si="6"/>
        <v/>
      </c>
      <c r="BZ31" s="28"/>
      <c r="CA31" s="15"/>
      <c r="CB31" s="5" t="str">
        <f t="shared" si="7"/>
        <v/>
      </c>
      <c r="CE31" s="5" t="str">
        <f t="shared" si="15"/>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8"/>
        <v/>
      </c>
    </row>
    <row r="32" spans="1:112" s="5" customFormat="1" ht="15" customHeight="1">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6"/>
        <v/>
      </c>
      <c r="BJ32" s="123" t="str">
        <f t="shared" si="3"/>
        <v/>
      </c>
      <c r="BK32" s="140" t="str">
        <f t="shared" si="10"/>
        <v/>
      </c>
      <c r="BQ32" s="4" t="str">
        <f>IF(IFERROR(VLOOKUP(C32,C33:C$1993,1,0),"")="","",COUNTIF(C:C,C32))</f>
        <v/>
      </c>
      <c r="BR32" s="4"/>
      <c r="BV32" s="5" t="str">
        <f>IF(B32="","",IF(BQ32="",1+(MAX(BV$2:BV31)),""))</f>
        <v/>
      </c>
      <c r="BW32" s="5" t="str">
        <f t="shared" si="4"/>
        <v/>
      </c>
      <c r="BX32" s="5" t="str">
        <f t="shared" si="5"/>
        <v/>
      </c>
      <c r="BY32" s="14" t="str">
        <f t="shared" si="6"/>
        <v/>
      </c>
      <c r="BZ32" s="28"/>
      <c r="CA32" s="15"/>
      <c r="CB32" s="5" t="str">
        <f t="shared" si="7"/>
        <v/>
      </c>
      <c r="CE32" s="5" t="str">
        <f t="shared" si="15"/>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8"/>
        <v/>
      </c>
    </row>
    <row r="33" spans="1:112" s="5" customFormat="1" ht="15" customHeight="1">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6"/>
        <v/>
      </c>
      <c r="BJ33" s="123" t="str">
        <f t="shared" si="3"/>
        <v/>
      </c>
      <c r="BK33" s="140" t="str">
        <f t="shared" si="10"/>
        <v/>
      </c>
      <c r="BQ33" s="4" t="str">
        <f>IF(IFERROR(VLOOKUP(C33,C34:C$1993,1,0),"")="","",COUNTIF(C:C,C33))</f>
        <v/>
      </c>
      <c r="BR33" s="4"/>
      <c r="BV33" s="5" t="str">
        <f>IF(B33="","",IF(BQ33="",1+(MAX(BV$2:BV32)),""))</f>
        <v/>
      </c>
      <c r="BW33" s="5" t="str">
        <f t="shared" si="4"/>
        <v/>
      </c>
      <c r="BX33" s="5" t="str">
        <f t="shared" si="5"/>
        <v/>
      </c>
      <c r="BY33" s="14" t="str">
        <f t="shared" si="6"/>
        <v/>
      </c>
      <c r="BZ33" s="28"/>
      <c r="CA33" s="15"/>
      <c r="CB33" s="5" t="str">
        <f t="shared" si="7"/>
        <v/>
      </c>
      <c r="CE33" s="5" t="str">
        <f t="shared" si="15"/>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8"/>
        <v/>
      </c>
    </row>
    <row r="34" spans="1:112" s="5" customFormat="1" ht="15" customHeight="1">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6"/>
        <v/>
      </c>
      <c r="BJ34" s="123" t="str">
        <f t="shared" si="3"/>
        <v/>
      </c>
      <c r="BK34" s="140" t="str">
        <f t="shared" si="10"/>
        <v/>
      </c>
      <c r="BQ34" s="4" t="str">
        <f>IF(IFERROR(VLOOKUP(C34,C35:C$1993,1,0),"")="","",COUNTIF(C:C,C34))</f>
        <v/>
      </c>
      <c r="BR34" s="4"/>
      <c r="BV34" s="5" t="str">
        <f>IF(B34="","",IF(BQ34="",1+(MAX(BV$2:BV33)),""))</f>
        <v/>
      </c>
      <c r="BW34" s="5" t="str">
        <f t="shared" si="4"/>
        <v/>
      </c>
      <c r="BX34" s="5" t="str">
        <f t="shared" si="5"/>
        <v/>
      </c>
      <c r="BY34" s="14" t="str">
        <f t="shared" si="6"/>
        <v/>
      </c>
      <c r="BZ34" s="28"/>
      <c r="CA34" s="15"/>
      <c r="CB34" s="5" t="str">
        <f t="shared" ref="CB34:CB65" si="17">CONCATENATE(AI34,AJ34,AK34,AL34,AM34)</f>
        <v/>
      </c>
      <c r="CE34" s="5" t="str">
        <f t="shared" si="15"/>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6"/>
        <v/>
      </c>
      <c r="BJ35" s="123" t="str">
        <f t="shared" si="3"/>
        <v/>
      </c>
      <c r="BK35" s="140" t="str">
        <f t="shared" si="10"/>
        <v/>
      </c>
      <c r="BQ35" s="4" t="str">
        <f>IF(IFERROR(VLOOKUP(C35,C36:C$1993,1,0),"")="","",COUNTIF(C:C,C35))</f>
        <v/>
      </c>
      <c r="BR35" s="4"/>
      <c r="BV35" s="5" t="str">
        <f>IF(B35="","",IF(BQ35="",1+(MAX(BV$2:BV34)),""))</f>
        <v/>
      </c>
      <c r="BW35" s="5" t="str">
        <f t="shared" si="4"/>
        <v/>
      </c>
      <c r="BX35" s="5" t="str">
        <f t="shared" si="5"/>
        <v/>
      </c>
      <c r="BY35" s="14" t="str">
        <f t="shared" si="6"/>
        <v/>
      </c>
      <c r="BZ35" s="28"/>
      <c r="CA35" s="15"/>
      <c r="CB35" s="5" t="str">
        <f t="shared" si="17"/>
        <v/>
      </c>
      <c r="CE35" s="5" t="str">
        <f t="shared" si="15"/>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6"/>
        <v/>
      </c>
      <c r="BJ36" s="123" t="str">
        <f t="shared" si="3"/>
        <v/>
      </c>
      <c r="BK36" s="140" t="str">
        <f t="shared" si="10"/>
        <v/>
      </c>
      <c r="BQ36" s="4" t="str">
        <f>IF(IFERROR(VLOOKUP(C36,C37:C$1993,1,0),"")="","",COUNTIF(C:C,C36))</f>
        <v/>
      </c>
      <c r="BR36" s="4"/>
      <c r="BV36" s="5" t="str">
        <f>IF(B36="","",IF(BQ36="",1+(MAX(BV$2:BV35)),""))</f>
        <v/>
      </c>
      <c r="BW36" s="5" t="str">
        <f t="shared" si="4"/>
        <v/>
      </c>
      <c r="BX36" s="5" t="str">
        <f t="shared" si="5"/>
        <v/>
      </c>
      <c r="BY36" s="14" t="str">
        <f t="shared" si="6"/>
        <v/>
      </c>
      <c r="BZ36" s="28"/>
      <c r="CA36" s="15"/>
      <c r="CB36" s="5" t="str">
        <f t="shared" si="17"/>
        <v/>
      </c>
      <c r="CE36" s="5" t="str">
        <f t="shared" si="15"/>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6"/>
        <v/>
      </c>
      <c r="BJ37" s="123" t="str">
        <f t="shared" si="3"/>
        <v/>
      </c>
      <c r="BK37" s="140" t="str">
        <f t="shared" si="10"/>
        <v/>
      </c>
      <c r="BQ37" s="4" t="str">
        <f>IF(IFERROR(VLOOKUP(C37,C38:C$1993,1,0),"")="","",COUNTIF(C:C,C37))</f>
        <v/>
      </c>
      <c r="BR37" s="4"/>
      <c r="BV37" s="5" t="str">
        <f>IF(B37="","",IF(BQ37="",1+(MAX(BV$2:BV36)),""))</f>
        <v/>
      </c>
      <c r="BW37" s="5" t="str">
        <f t="shared" si="4"/>
        <v/>
      </c>
      <c r="BX37" s="5" t="str">
        <f t="shared" si="5"/>
        <v/>
      </c>
      <c r="BY37" s="14" t="str">
        <f t="shared" si="6"/>
        <v/>
      </c>
      <c r="BZ37" s="28"/>
      <c r="CA37" s="15"/>
      <c r="CB37" s="5" t="str">
        <f t="shared" si="17"/>
        <v/>
      </c>
      <c r="CE37" s="5" t="str">
        <f t="shared" si="15"/>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6"/>
        <v/>
      </c>
      <c r="BJ38" s="123" t="str">
        <f t="shared" si="3"/>
        <v/>
      </c>
      <c r="BK38" s="140" t="str">
        <f>IFERROR(IF(AA38/Z38=0,"",AA38/Z38),"")</f>
        <v/>
      </c>
      <c r="BQ38" s="4" t="str">
        <f>IF(IFERROR(VLOOKUP(C38,C39:C$1993,1,0),"")="","",COUNTIF(C:C,C38))</f>
        <v/>
      </c>
      <c r="BR38" s="4"/>
      <c r="BV38" s="5" t="str">
        <f>IF(B38="","",IF(BQ38="",1+(MAX(BV$2:BV37)),""))</f>
        <v/>
      </c>
      <c r="BW38" s="5" t="str">
        <f t="shared" si="4"/>
        <v/>
      </c>
      <c r="BX38" s="5" t="str">
        <f t="shared" si="5"/>
        <v/>
      </c>
      <c r="BY38" s="14" t="str">
        <f t="shared" si="6"/>
        <v/>
      </c>
      <c r="BZ38" s="28"/>
      <c r="CA38" s="15"/>
      <c r="CB38" s="5" t="str">
        <f t="shared" si="17"/>
        <v/>
      </c>
      <c r="CE38" s="5" t="str">
        <f t="shared" si="15"/>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6"/>
        <v/>
      </c>
      <c r="BJ39" s="123" t="str">
        <f t="shared" si="3"/>
        <v/>
      </c>
      <c r="BK39" s="140" t="str">
        <f t="shared" si="10"/>
        <v/>
      </c>
      <c r="BQ39" s="4" t="str">
        <f>IF(IFERROR(VLOOKUP(C39,C40:C$1993,1,0),"")="","",COUNTIF(C:C,C39))</f>
        <v/>
      </c>
      <c r="BR39" s="4"/>
      <c r="BV39" s="5" t="str">
        <f>IF(B39="","",IF(BQ39="",1+(MAX(BV$2:BV38)),""))</f>
        <v/>
      </c>
      <c r="BW39" s="5" t="str">
        <f t="shared" si="4"/>
        <v/>
      </c>
      <c r="BX39" s="5" t="str">
        <f t="shared" si="5"/>
        <v/>
      </c>
      <c r="BY39" s="14" t="str">
        <f t="shared" si="6"/>
        <v/>
      </c>
      <c r="BZ39" s="28"/>
      <c r="CA39" s="15"/>
      <c r="CB39" s="5" t="str">
        <f t="shared" si="17"/>
        <v/>
      </c>
      <c r="CE39" s="5" t="str">
        <f t="shared" si="15"/>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6"/>
        <v/>
      </c>
      <c r="BJ40" s="123" t="str">
        <f t="shared" si="3"/>
        <v/>
      </c>
      <c r="BK40" s="140" t="str">
        <f t="shared" si="10"/>
        <v/>
      </c>
      <c r="BQ40" s="4" t="str">
        <f>IF(IFERROR(VLOOKUP(C40,C41:C$1993,1,0),"")="","",COUNTIF(C:C,C40))</f>
        <v/>
      </c>
      <c r="BR40" s="4"/>
      <c r="BV40" s="5" t="str">
        <f>IF(B40="","",IF(BQ40="",1+(MAX(BV$2:BV39)),""))</f>
        <v/>
      </c>
      <c r="BW40" s="5" t="str">
        <f t="shared" si="4"/>
        <v/>
      </c>
      <c r="BX40" s="5" t="str">
        <f t="shared" si="5"/>
        <v/>
      </c>
      <c r="BY40" s="14" t="str">
        <f t="shared" si="6"/>
        <v/>
      </c>
      <c r="BZ40" s="28"/>
      <c r="CA40" s="15"/>
      <c r="CB40" s="5" t="str">
        <f t="shared" si="17"/>
        <v/>
      </c>
      <c r="CE40" s="5" t="str">
        <f t="shared" si="15"/>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6"/>
        <v/>
      </c>
      <c r="BJ41" s="123" t="str">
        <f t="shared" si="3"/>
        <v/>
      </c>
      <c r="BK41" s="140" t="str">
        <f t="shared" si="10"/>
        <v/>
      </c>
      <c r="BQ41" s="4" t="str">
        <f>IF(IFERROR(VLOOKUP(C41,C42:C$1993,1,0),"")="","",COUNTIF(C:C,C41))</f>
        <v/>
      </c>
      <c r="BR41" s="4"/>
      <c r="BV41" s="5" t="str">
        <f>IF(B41="","",IF(BQ41="",1+(MAX(BV$2:BV40)),""))</f>
        <v/>
      </c>
      <c r="BW41" s="5" t="str">
        <f t="shared" si="4"/>
        <v/>
      </c>
      <c r="BX41" s="5" t="str">
        <f t="shared" si="5"/>
        <v/>
      </c>
      <c r="BY41" s="14" t="str">
        <f t="shared" si="6"/>
        <v/>
      </c>
      <c r="BZ41" s="28"/>
      <c r="CA41" s="15"/>
      <c r="CB41" s="5" t="str">
        <f t="shared" si="17"/>
        <v/>
      </c>
      <c r="CE41" s="5" t="str">
        <f t="shared" si="15"/>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6"/>
        <v/>
      </c>
      <c r="BJ42" s="123" t="str">
        <f t="shared" si="3"/>
        <v/>
      </c>
      <c r="BK42" s="140" t="str">
        <f t="shared" si="10"/>
        <v/>
      </c>
      <c r="BQ42" s="4" t="str">
        <f>IF(IFERROR(VLOOKUP(C42,C43:C$1993,1,0),"")="","",COUNTIF(C:C,C42))</f>
        <v/>
      </c>
      <c r="BR42" s="4"/>
      <c r="BV42" s="5" t="str">
        <f>IF(B42="","",IF(BQ42="",1+(MAX(BV$2:BV41)),""))</f>
        <v/>
      </c>
      <c r="BW42" s="5" t="str">
        <f t="shared" si="4"/>
        <v/>
      </c>
      <c r="BX42" s="5" t="str">
        <f t="shared" si="5"/>
        <v/>
      </c>
      <c r="BY42" s="14" t="str">
        <f t="shared" si="6"/>
        <v/>
      </c>
      <c r="BZ42" s="28"/>
      <c r="CA42" s="15"/>
      <c r="CB42" s="5" t="str">
        <f t="shared" si="17"/>
        <v/>
      </c>
      <c r="CE42" s="5" t="str">
        <f t="shared" si="15"/>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6"/>
        <v/>
      </c>
      <c r="BJ43" s="123" t="str">
        <f t="shared" si="3"/>
        <v/>
      </c>
      <c r="BK43" s="140" t="str">
        <f>IFERROR(IF(AA43/Z43=0,"",AA43/Z43),"")</f>
        <v/>
      </c>
      <c r="BQ43" s="4" t="str">
        <f>IF(IFERROR(VLOOKUP(C43,C44:C$1993,1,0),"")="","",COUNTIF(C:C,C43))</f>
        <v/>
      </c>
      <c r="BR43" s="4"/>
      <c r="BV43" s="5" t="str">
        <f>IF(B43="","",IF(BQ43="",1+(MAX(BV$2:BV42)),""))</f>
        <v/>
      </c>
      <c r="BW43" s="5" t="str">
        <f t="shared" si="4"/>
        <v/>
      </c>
      <c r="BX43" s="5" t="str">
        <f t="shared" si="5"/>
        <v/>
      </c>
      <c r="BY43" s="14" t="str">
        <f t="shared" si="6"/>
        <v/>
      </c>
      <c r="BZ43" s="28"/>
      <c r="CA43" s="15"/>
      <c r="CB43" s="5" t="str">
        <f t="shared" si="17"/>
        <v/>
      </c>
      <c r="CE43" s="5" t="str">
        <f t="shared" si="15"/>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6"/>
        <v/>
      </c>
      <c r="BJ44" s="123" t="str">
        <f t="shared" si="3"/>
        <v/>
      </c>
      <c r="BK44" s="140" t="str">
        <f t="shared" si="10"/>
        <v/>
      </c>
      <c r="BQ44" s="4" t="str">
        <f>IF(IFERROR(VLOOKUP(C44,C45:C$1993,1,0),"")="","",COUNTIF(C:C,C44))</f>
        <v/>
      </c>
      <c r="BR44" s="4"/>
      <c r="BV44" s="5" t="str">
        <f>IF(B44="","",IF(BQ44="",1+(MAX(BV$2:BV43)),""))</f>
        <v/>
      </c>
      <c r="BW44" s="5" t="str">
        <f t="shared" si="4"/>
        <v/>
      </c>
      <c r="BX44" s="5" t="str">
        <f t="shared" si="5"/>
        <v/>
      </c>
      <c r="BY44" s="14" t="str">
        <f t="shared" si="6"/>
        <v/>
      </c>
      <c r="BZ44" s="28"/>
      <c r="CA44" s="15"/>
      <c r="CB44" s="5" t="str">
        <f t="shared" si="17"/>
        <v/>
      </c>
      <c r="CE44" s="5" t="str">
        <f t="shared" si="15"/>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6"/>
        <v/>
      </c>
      <c r="BJ45" s="123" t="str">
        <f t="shared" si="3"/>
        <v/>
      </c>
      <c r="BK45" s="140" t="str">
        <f t="shared" si="10"/>
        <v/>
      </c>
      <c r="BQ45" s="4" t="str">
        <f>IF(IFERROR(VLOOKUP(C45,C46:C$1993,1,0),"")="","",COUNTIF(C:C,C45))</f>
        <v/>
      </c>
      <c r="BR45" s="4"/>
      <c r="BV45" s="5" t="str">
        <f>IF(B45="","",IF(BQ45="",1+(MAX(BV$2:BV44)),""))</f>
        <v/>
      </c>
      <c r="BW45" s="5" t="str">
        <f t="shared" si="4"/>
        <v/>
      </c>
      <c r="BX45" s="5" t="str">
        <f t="shared" si="5"/>
        <v/>
      </c>
      <c r="BY45" s="14" t="str">
        <f t="shared" si="6"/>
        <v/>
      </c>
      <c r="BZ45" s="28"/>
      <c r="CA45" s="15"/>
      <c r="CB45" s="5" t="str">
        <f t="shared" si="17"/>
        <v/>
      </c>
      <c r="CE45" s="5" t="str">
        <f t="shared" si="15"/>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6"/>
        <v/>
      </c>
      <c r="BJ46" s="123" t="str">
        <f t="shared" si="3"/>
        <v/>
      </c>
      <c r="BK46" s="140" t="str">
        <f t="shared" si="10"/>
        <v/>
      </c>
      <c r="BQ46" s="4" t="str">
        <f>IF(IFERROR(VLOOKUP(C46,C47:C$1993,1,0),"")="","",COUNTIF(C:C,C46))</f>
        <v/>
      </c>
      <c r="BR46" s="4"/>
      <c r="BV46" s="5" t="str">
        <f>IF(B46="","",IF(BQ46="",1+(MAX(BV$2:BV45)),""))</f>
        <v/>
      </c>
      <c r="BW46" s="5" t="str">
        <f t="shared" si="4"/>
        <v/>
      </c>
      <c r="BX46" s="5" t="str">
        <f t="shared" si="5"/>
        <v/>
      </c>
      <c r="BY46" s="14" t="str">
        <f t="shared" si="6"/>
        <v/>
      </c>
      <c r="BZ46" s="28"/>
      <c r="CA46" s="15"/>
      <c r="CB46" s="5" t="str">
        <f t="shared" si="17"/>
        <v/>
      </c>
      <c r="CE46" s="5" t="str">
        <f t="shared" si="15"/>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6"/>
        <v/>
      </c>
      <c r="BJ47" s="123" t="str">
        <f t="shared" si="3"/>
        <v/>
      </c>
      <c r="BK47" s="140" t="str">
        <f t="shared" si="10"/>
        <v/>
      </c>
      <c r="BQ47" s="4" t="str">
        <f>IF(IFERROR(VLOOKUP(C47,C48:C$1993,1,0),"")="","",COUNTIF(C:C,C47))</f>
        <v/>
      </c>
      <c r="BR47" s="4"/>
      <c r="BV47" s="5" t="str">
        <f>IF(B47="","",IF(BQ47="",1+(MAX(BV$2:BV46)),""))</f>
        <v/>
      </c>
      <c r="BW47" s="5" t="str">
        <f t="shared" si="4"/>
        <v/>
      </c>
      <c r="BX47" s="5" t="str">
        <f t="shared" si="5"/>
        <v/>
      </c>
      <c r="BY47" s="14" t="str">
        <f t="shared" si="6"/>
        <v/>
      </c>
      <c r="BZ47" s="28"/>
      <c r="CA47" s="15"/>
      <c r="CB47" s="5" t="str">
        <f t="shared" si="17"/>
        <v/>
      </c>
      <c r="CE47" s="5" t="str">
        <f t="shared" si="15"/>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6"/>
        <v/>
      </c>
      <c r="BJ48" s="123" t="str">
        <f t="shared" si="3"/>
        <v/>
      </c>
      <c r="BK48" s="140" t="str">
        <f t="shared" si="10"/>
        <v/>
      </c>
      <c r="BQ48" s="4" t="str">
        <f>IF(IFERROR(VLOOKUP(C48,C49:C$1993,1,0),"")="","",COUNTIF(C:C,C48))</f>
        <v/>
      </c>
      <c r="BR48" s="4"/>
      <c r="BV48" s="5" t="str">
        <f>IF(B48="","",IF(BQ48="",1+(MAX(BV$2:BV47)),""))</f>
        <v/>
      </c>
      <c r="BW48" s="5" t="str">
        <f t="shared" si="4"/>
        <v/>
      </c>
      <c r="BX48" s="5" t="str">
        <f t="shared" si="5"/>
        <v/>
      </c>
      <c r="BY48" s="14" t="str">
        <f t="shared" si="6"/>
        <v/>
      </c>
      <c r="BZ48" s="28"/>
      <c r="CA48" s="15"/>
      <c r="CB48" s="5" t="str">
        <f t="shared" si="17"/>
        <v/>
      </c>
      <c r="CE48" s="5" t="str">
        <f t="shared" si="15"/>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6"/>
        <v/>
      </c>
      <c r="BJ49" s="123" t="str">
        <f t="shared" si="3"/>
        <v/>
      </c>
      <c r="BK49" s="140" t="str">
        <f>IFERROR(IF(AA49/Z49=0,"",AA49/Z49),"")</f>
        <v/>
      </c>
      <c r="BQ49" s="4" t="str">
        <f>IF(IFERROR(VLOOKUP(C49,C50:C$1993,1,0),"")="","",COUNTIF(C:C,C49))</f>
        <v/>
      </c>
      <c r="BR49" s="4"/>
      <c r="BV49" s="5" t="str">
        <f>IF(B49="","",IF(BQ49="",1+(MAX(BV$2:BV48)),""))</f>
        <v/>
      </c>
      <c r="BW49" s="5" t="str">
        <f t="shared" si="4"/>
        <v/>
      </c>
      <c r="BX49" s="5" t="str">
        <f t="shared" si="5"/>
        <v/>
      </c>
      <c r="BY49" s="14" t="str">
        <f t="shared" si="6"/>
        <v/>
      </c>
      <c r="BZ49" s="28"/>
      <c r="CA49" s="15"/>
      <c r="CB49" s="5" t="str">
        <f t="shared" si="17"/>
        <v/>
      </c>
      <c r="CE49" s="5" t="str">
        <f t="shared" si="15"/>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6"/>
        <v/>
      </c>
      <c r="BJ50" s="123" t="str">
        <f t="shared" si="3"/>
        <v/>
      </c>
      <c r="BK50" s="140" t="str">
        <f t="shared" si="10"/>
        <v/>
      </c>
      <c r="BQ50" s="4" t="str">
        <f>IF(IFERROR(VLOOKUP(C50,C51:C$1993,1,0),"")="","",COUNTIF(C:C,C50))</f>
        <v/>
      </c>
      <c r="BR50" s="4"/>
      <c r="BV50" s="5" t="str">
        <f>IF(B50="","",IF(BQ50="",1+(MAX(BV$2:BV49)),""))</f>
        <v/>
      </c>
      <c r="BW50" s="5" t="str">
        <f t="shared" si="4"/>
        <v/>
      </c>
      <c r="BX50" s="5" t="str">
        <f t="shared" si="5"/>
        <v/>
      </c>
      <c r="BY50" s="14" t="str">
        <f t="shared" si="6"/>
        <v/>
      </c>
      <c r="BZ50" s="28"/>
      <c r="CA50" s="15"/>
      <c r="CB50" s="5" t="str">
        <f t="shared" si="17"/>
        <v/>
      </c>
      <c r="CE50" s="5" t="str">
        <f t="shared" si="15"/>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6"/>
        <v/>
      </c>
      <c r="BJ51" s="123" t="str">
        <f t="shared" si="3"/>
        <v/>
      </c>
      <c r="BK51" s="140" t="str">
        <f t="shared" si="10"/>
        <v/>
      </c>
      <c r="BQ51" s="4" t="str">
        <f>IF(IFERROR(VLOOKUP(C51,C52:C$1993,1,0),"")="","",COUNTIF(C:C,C51))</f>
        <v/>
      </c>
      <c r="BR51" s="4"/>
      <c r="BV51" s="5" t="str">
        <f>IF(B51="","",IF(BQ51="",1+(MAX(BV$2:BV50)),""))</f>
        <v/>
      </c>
      <c r="BW51" s="5" t="str">
        <f t="shared" si="4"/>
        <v/>
      </c>
      <c r="BX51" s="5" t="str">
        <f t="shared" si="5"/>
        <v/>
      </c>
      <c r="BY51" s="14" t="str">
        <f t="shared" si="6"/>
        <v/>
      </c>
      <c r="BZ51" s="28"/>
      <c r="CA51" s="15"/>
      <c r="CB51" s="5" t="str">
        <f t="shared" si="17"/>
        <v/>
      </c>
      <c r="CE51" s="5" t="str">
        <f t="shared" si="15"/>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6"/>
        <v/>
      </c>
      <c r="BJ52" s="123" t="str">
        <f t="shared" si="3"/>
        <v/>
      </c>
      <c r="BK52" s="140" t="str">
        <f t="shared" si="10"/>
        <v/>
      </c>
      <c r="BQ52" s="4" t="str">
        <f>IF(IFERROR(VLOOKUP(C52,C53:C$1993,1,0),"")="","",COUNTIF(C:C,C52))</f>
        <v/>
      </c>
      <c r="BR52" s="4"/>
      <c r="BV52" s="5" t="str">
        <f>IF(B52="","",IF(BQ52="",1+(MAX(BV$2:BV51)),""))</f>
        <v/>
      </c>
      <c r="BW52" s="5" t="str">
        <f t="shared" si="4"/>
        <v/>
      </c>
      <c r="BX52" s="5" t="str">
        <f t="shared" si="5"/>
        <v/>
      </c>
      <c r="BY52" s="14" t="str">
        <f t="shared" si="6"/>
        <v/>
      </c>
      <c r="BZ52" s="28"/>
      <c r="CA52" s="15"/>
      <c r="CB52" s="5" t="str">
        <f t="shared" si="17"/>
        <v/>
      </c>
      <c r="CE52" s="5" t="str">
        <f t="shared" si="15"/>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6"/>
        <v/>
      </c>
      <c r="BJ53" s="123" t="str">
        <f t="shared" si="3"/>
        <v/>
      </c>
      <c r="BK53" s="140" t="str">
        <f t="shared" si="10"/>
        <v/>
      </c>
      <c r="BQ53" s="4" t="str">
        <f>IF(IFERROR(VLOOKUP(C53,C54:C$1993,1,0),"")="","",COUNTIF(C:C,C53))</f>
        <v/>
      </c>
      <c r="BR53" s="4"/>
      <c r="BV53" s="5" t="str">
        <f>IF(B53="","",IF(BQ53="",1+(MAX(BV$2:BV52)),""))</f>
        <v/>
      </c>
      <c r="BW53" s="5" t="str">
        <f t="shared" si="4"/>
        <v/>
      </c>
      <c r="BX53" s="5" t="str">
        <f t="shared" si="5"/>
        <v/>
      </c>
      <c r="BY53" s="14" t="str">
        <f t="shared" si="6"/>
        <v/>
      </c>
      <c r="BZ53" s="28"/>
      <c r="CA53" s="15"/>
      <c r="CB53" s="5" t="str">
        <f t="shared" si="17"/>
        <v/>
      </c>
      <c r="CE53" s="5" t="str">
        <f t="shared" si="15"/>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6"/>
        <v/>
      </c>
      <c r="BJ54" s="123" t="str">
        <f t="shared" si="3"/>
        <v/>
      </c>
      <c r="BK54" s="140" t="str">
        <f t="shared" si="10"/>
        <v/>
      </c>
      <c r="BQ54" s="4" t="str">
        <f>IF(IFERROR(VLOOKUP(C54,C55:C$1993,1,0),"")="","",COUNTIF(C:C,C54))</f>
        <v/>
      </c>
      <c r="BR54" s="4"/>
      <c r="BV54" s="5" t="str">
        <f>IF(B54="","",IF(BQ54="",1+(MAX(BV$2:BV53)),""))</f>
        <v/>
      </c>
      <c r="BW54" s="5" t="str">
        <f t="shared" si="4"/>
        <v/>
      </c>
      <c r="BX54" s="5" t="str">
        <f t="shared" si="5"/>
        <v/>
      </c>
      <c r="BY54" s="14" t="str">
        <f t="shared" si="6"/>
        <v/>
      </c>
      <c r="BZ54" s="28"/>
      <c r="CA54" s="15"/>
      <c r="CB54" s="5" t="str">
        <f t="shared" si="17"/>
        <v/>
      </c>
      <c r="CE54" s="5" t="str">
        <f t="shared" si="15"/>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6"/>
        <v/>
      </c>
      <c r="BJ55" s="123" t="str">
        <f t="shared" si="3"/>
        <v/>
      </c>
      <c r="BK55" s="140" t="str">
        <f t="shared" si="10"/>
        <v/>
      </c>
      <c r="BQ55" s="4" t="str">
        <f>IF(IFERROR(VLOOKUP(C55,C56:C$1993,1,0),"")="","",COUNTIF(C:C,C55))</f>
        <v/>
      </c>
      <c r="BR55" s="4"/>
      <c r="BV55" s="5" t="str">
        <f>IF(B55="","",IF(BQ55="",1+(MAX(BV$2:BV54)),""))</f>
        <v/>
      </c>
      <c r="BW55" s="5" t="str">
        <f t="shared" si="4"/>
        <v/>
      </c>
      <c r="BX55" s="5" t="str">
        <f t="shared" si="5"/>
        <v/>
      </c>
      <c r="BY55" s="14" t="str">
        <f t="shared" si="6"/>
        <v/>
      </c>
      <c r="BZ55" s="28"/>
      <c r="CA55" s="15"/>
      <c r="CB55" s="5" t="str">
        <f t="shared" si="17"/>
        <v/>
      </c>
      <c r="CE55" s="5" t="str">
        <f t="shared" si="15"/>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6"/>
        <v/>
      </c>
      <c r="BJ56" s="123" t="str">
        <f t="shared" si="3"/>
        <v/>
      </c>
      <c r="BK56" s="140" t="str">
        <f t="shared" si="10"/>
        <v/>
      </c>
      <c r="BQ56" s="4" t="str">
        <f>IF(IFERROR(VLOOKUP(C56,C57:C$1993,1,0),"")="","",COUNTIF(C:C,C56))</f>
        <v/>
      </c>
      <c r="BR56" s="4"/>
      <c r="BV56" s="5" t="str">
        <f>IF(B56="","",IF(BQ56="",1+(MAX(BV$2:BV55)),""))</f>
        <v/>
      </c>
      <c r="BW56" s="5" t="str">
        <f t="shared" si="4"/>
        <v/>
      </c>
      <c r="BX56" s="5" t="str">
        <f t="shared" si="5"/>
        <v/>
      </c>
      <c r="BY56" s="14" t="str">
        <f t="shared" si="6"/>
        <v/>
      </c>
      <c r="BZ56" s="28"/>
      <c r="CA56" s="15"/>
      <c r="CB56" s="5" t="str">
        <f t="shared" si="17"/>
        <v/>
      </c>
      <c r="CE56" s="5" t="str">
        <f t="shared" si="15"/>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6"/>
        <v/>
      </c>
      <c r="BJ57" s="123" t="str">
        <f t="shared" si="3"/>
        <v/>
      </c>
      <c r="BK57" s="140" t="str">
        <f t="shared" si="10"/>
        <v/>
      </c>
      <c r="BQ57" s="4" t="str">
        <f>IF(IFERROR(VLOOKUP(C57,C58:C$1993,1,0),"")="","",COUNTIF(C:C,C57))</f>
        <v/>
      </c>
      <c r="BR57" s="4"/>
      <c r="BV57" s="5" t="str">
        <f>IF(B57="","",IF(BQ57="",1+(MAX(BV$2:BV56)),""))</f>
        <v/>
      </c>
      <c r="BW57" s="5" t="str">
        <f t="shared" si="4"/>
        <v/>
      </c>
      <c r="BX57" s="5" t="str">
        <f t="shared" si="5"/>
        <v/>
      </c>
      <c r="BY57" s="14" t="str">
        <f t="shared" si="6"/>
        <v/>
      </c>
      <c r="BZ57" s="28"/>
      <c r="CA57" s="15"/>
      <c r="CB57" s="5" t="str">
        <f t="shared" si="17"/>
        <v/>
      </c>
      <c r="CE57" s="5" t="str">
        <f t="shared" si="15"/>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6"/>
        <v/>
      </c>
      <c r="BJ58" s="123" t="str">
        <f t="shared" si="3"/>
        <v/>
      </c>
      <c r="BK58" s="140" t="str">
        <f t="shared" si="10"/>
        <v/>
      </c>
      <c r="BQ58" s="4" t="str">
        <f>IF(IFERROR(VLOOKUP(C58,C59:C$1993,1,0),"")="","",COUNTIF(C:C,C58))</f>
        <v/>
      </c>
      <c r="BR58" s="4"/>
      <c r="BV58" s="5" t="str">
        <f>IF(B58="","",IF(BQ58="",1+(MAX(BV$2:BV57)),""))</f>
        <v/>
      </c>
      <c r="BW58" s="5" t="str">
        <f t="shared" si="4"/>
        <v/>
      </c>
      <c r="BX58" s="5" t="str">
        <f t="shared" si="5"/>
        <v/>
      </c>
      <c r="BY58" s="14" t="str">
        <f t="shared" si="6"/>
        <v/>
      </c>
      <c r="BZ58" s="28"/>
      <c r="CA58" s="15"/>
      <c r="CB58" s="5" t="str">
        <f t="shared" si="17"/>
        <v/>
      </c>
      <c r="CE58" s="5" t="str">
        <f t="shared" si="15"/>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6"/>
        <v/>
      </c>
      <c r="BJ59" s="123" t="str">
        <f t="shared" si="3"/>
        <v/>
      </c>
      <c r="BK59" s="140" t="str">
        <f t="shared" si="10"/>
        <v/>
      </c>
      <c r="BQ59" s="4" t="str">
        <f>IF(IFERROR(VLOOKUP(C59,C60:C$1993,1,0),"")="","",COUNTIF(C:C,C59))</f>
        <v/>
      </c>
      <c r="BR59" s="4"/>
      <c r="BV59" s="5" t="str">
        <f>IF(B59="","",IF(BQ59="",1+(MAX(BV$2:BV58)),""))</f>
        <v/>
      </c>
      <c r="BW59" s="5" t="str">
        <f t="shared" si="4"/>
        <v/>
      </c>
      <c r="BX59" s="5" t="str">
        <f t="shared" si="5"/>
        <v/>
      </c>
      <c r="BY59" s="14" t="str">
        <f t="shared" si="6"/>
        <v/>
      </c>
      <c r="BZ59" s="28"/>
      <c r="CA59" s="15"/>
      <c r="CB59" s="5" t="str">
        <f t="shared" si="17"/>
        <v/>
      </c>
      <c r="CE59" s="5" t="str">
        <f t="shared" si="15"/>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6"/>
        <v/>
      </c>
      <c r="BJ60" s="123" t="str">
        <f t="shared" si="3"/>
        <v/>
      </c>
      <c r="BK60" s="140" t="str">
        <f t="shared" si="10"/>
        <v/>
      </c>
      <c r="BQ60" s="4" t="str">
        <f>IF(IFERROR(VLOOKUP(C60,C61:C$1993,1,0),"")="","",COUNTIF(C:C,C60))</f>
        <v/>
      </c>
      <c r="BR60" s="4"/>
      <c r="BV60" s="5" t="str">
        <f>IF(B60="","",IF(BQ60="",1+(MAX(BV$2:BV59)),""))</f>
        <v/>
      </c>
      <c r="BW60" s="5" t="str">
        <f t="shared" si="4"/>
        <v/>
      </c>
      <c r="BX60" s="5" t="str">
        <f t="shared" si="5"/>
        <v/>
      </c>
      <c r="BY60" s="14" t="str">
        <f t="shared" si="6"/>
        <v/>
      </c>
      <c r="BZ60" s="28"/>
      <c r="CA60" s="15"/>
      <c r="CB60" s="5" t="str">
        <f t="shared" si="17"/>
        <v/>
      </c>
      <c r="CE60" s="5" t="str">
        <f t="shared" si="15"/>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6"/>
        <v/>
      </c>
      <c r="BJ61" s="123" t="str">
        <f t="shared" si="3"/>
        <v/>
      </c>
      <c r="BK61" s="140" t="str">
        <f t="shared" si="10"/>
        <v/>
      </c>
      <c r="BQ61" s="4" t="str">
        <f>IF(IFERROR(VLOOKUP(C61,C62:C$1993,1,0),"")="","",COUNTIF(C:C,C61))</f>
        <v/>
      </c>
      <c r="BR61" s="4"/>
      <c r="BV61" s="5" t="str">
        <f>IF(B61="","",IF(BQ61="",1+(MAX(BV$2:BV60)),""))</f>
        <v/>
      </c>
      <c r="BW61" s="5" t="str">
        <f t="shared" si="4"/>
        <v/>
      </c>
      <c r="BX61" s="5" t="str">
        <f t="shared" si="5"/>
        <v/>
      </c>
      <c r="BY61" s="14" t="str">
        <f t="shared" si="6"/>
        <v/>
      </c>
      <c r="BZ61" s="28"/>
      <c r="CA61" s="15"/>
      <c r="CB61" s="5" t="str">
        <f t="shared" si="17"/>
        <v/>
      </c>
      <c r="CE61" s="5" t="str">
        <f t="shared" si="15"/>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6"/>
        <v/>
      </c>
      <c r="BJ62" s="123" t="str">
        <f t="shared" si="3"/>
        <v/>
      </c>
      <c r="BK62" s="140" t="str">
        <f t="shared" si="10"/>
        <v/>
      </c>
      <c r="BQ62" s="4" t="str">
        <f>IF(IFERROR(VLOOKUP(C62,C63:C$1993,1,0),"")="","",COUNTIF(C:C,C62))</f>
        <v/>
      </c>
      <c r="BR62" s="4"/>
      <c r="BV62" s="5" t="str">
        <f>IF(B62="","",IF(BQ62="",1+(MAX(BV$2:BV61)),""))</f>
        <v/>
      </c>
      <c r="BW62" s="5" t="str">
        <f t="shared" si="4"/>
        <v/>
      </c>
      <c r="BX62" s="5" t="str">
        <f t="shared" si="5"/>
        <v/>
      </c>
      <c r="BY62" s="14" t="str">
        <f t="shared" si="6"/>
        <v/>
      </c>
      <c r="BZ62" s="28"/>
      <c r="CA62" s="15"/>
      <c r="CB62" s="5" t="str">
        <f t="shared" si="17"/>
        <v/>
      </c>
      <c r="CE62" s="5" t="str">
        <f t="shared" si="15"/>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6"/>
        <v/>
      </c>
      <c r="BJ63" s="123" t="str">
        <f t="shared" si="3"/>
        <v/>
      </c>
      <c r="BK63" s="140" t="str">
        <f t="shared" si="10"/>
        <v/>
      </c>
      <c r="BQ63" s="4" t="str">
        <f>IF(IFERROR(VLOOKUP(C63,C64:C$1993,1,0),"")="","",COUNTIF(C:C,C63))</f>
        <v/>
      </c>
      <c r="BR63" s="4"/>
      <c r="BV63" s="5" t="str">
        <f>IF(B63="","",IF(BQ63="",1+(MAX(BV$2:BV62)),""))</f>
        <v/>
      </c>
      <c r="BW63" s="5" t="str">
        <f t="shared" si="4"/>
        <v/>
      </c>
      <c r="BX63" s="5" t="str">
        <f t="shared" si="5"/>
        <v/>
      </c>
      <c r="BY63" s="14" t="str">
        <f t="shared" si="6"/>
        <v/>
      </c>
      <c r="BZ63" s="28"/>
      <c r="CA63" s="15"/>
      <c r="CB63" s="5" t="str">
        <f t="shared" si="17"/>
        <v/>
      </c>
      <c r="CE63" s="5" t="str">
        <f t="shared" si="15"/>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6"/>
        <v/>
      </c>
      <c r="BJ64" s="123" t="str">
        <f t="shared" si="3"/>
        <v/>
      </c>
      <c r="BK64" s="140" t="str">
        <f t="shared" si="10"/>
        <v/>
      </c>
      <c r="BQ64" s="4" t="str">
        <f>IF(IFERROR(VLOOKUP(C64,C65:C$1993,1,0),"")="","",COUNTIF(C:C,C64))</f>
        <v/>
      </c>
      <c r="BR64" s="4"/>
      <c r="BV64" s="5" t="str">
        <f>IF(B64="","",IF(BQ64="",1+(MAX(BV$2:BV63)),""))</f>
        <v/>
      </c>
      <c r="BW64" s="5" t="str">
        <f t="shared" si="4"/>
        <v/>
      </c>
      <c r="BX64" s="5" t="str">
        <f t="shared" si="5"/>
        <v/>
      </c>
      <c r="BY64" s="14" t="str">
        <f t="shared" si="6"/>
        <v/>
      </c>
      <c r="BZ64" s="28"/>
      <c r="CA64" s="15"/>
      <c r="CB64" s="5" t="str">
        <f t="shared" si="17"/>
        <v/>
      </c>
      <c r="CE64" s="5" t="str">
        <f t="shared" si="15"/>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6"/>
        <v/>
      </c>
      <c r="BJ65" s="123" t="str">
        <f t="shared" si="3"/>
        <v/>
      </c>
      <c r="BK65" s="140" t="str">
        <f t="shared" si="10"/>
        <v/>
      </c>
      <c r="BQ65" s="4" t="str">
        <f>IF(IFERROR(VLOOKUP(C65,C66:C$1993,1,0),"")="","",COUNTIF(C:C,C65))</f>
        <v/>
      </c>
      <c r="BR65" s="4"/>
      <c r="BV65" s="5" t="str">
        <f>IF(B65="","",IF(BQ65="",1+(MAX(BV$2:BV64)),""))</f>
        <v/>
      </c>
      <c r="BW65" s="5" t="str">
        <f t="shared" si="4"/>
        <v/>
      </c>
      <c r="BX65" s="5" t="str">
        <f t="shared" si="5"/>
        <v/>
      </c>
      <c r="BY65" s="14" t="str">
        <f t="shared" si="6"/>
        <v/>
      </c>
      <c r="BZ65" s="28"/>
      <c r="CA65" s="15"/>
      <c r="CB65" s="5" t="str">
        <f t="shared" si="17"/>
        <v/>
      </c>
      <c r="CE65" s="5" t="str">
        <f t="shared" si="15"/>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c r="A66" s="4" t="str">
        <f t="shared" ref="A66:A129" si="18">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T66" s="2" t="str">
        <f>IFERROR(INDEX('padron cfe'!D:D,MATCH(DATOS!C66,'padron cfe'!A:A,0),1),"")</f>
        <v/>
      </c>
      <c r="U66" s="4"/>
      <c r="V66" s="4"/>
      <c r="W66" s="4"/>
      <c r="X66" s="6" t="s">
        <v>157</v>
      </c>
      <c r="Y66" s="4"/>
      <c r="Z66" s="4" t="str">
        <f t="shared" ref="Z66:Z129" si="19">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0">IFERROR(IF(BE66="","",IF(BA66=5,"",IF(BE66-TODAY()&gt;0,"VIGENTE","VENCIDO"))),"")</f>
        <v/>
      </c>
      <c r="BI66" s="4" t="str">
        <f t="shared" si="16"/>
        <v/>
      </c>
      <c r="BJ66" s="123" t="str">
        <f t="shared" ref="BJ66:BJ129" si="21">IFERROR(IF(AA66="","",AA66/V66),"")</f>
        <v/>
      </c>
      <c r="BK66" s="140" t="str">
        <f t="shared" si="10"/>
        <v/>
      </c>
      <c r="BQ66" s="4" t="str">
        <f>IF(IFERROR(VLOOKUP(C66,C67:C$1993,1,0),"")="","",COUNTIF(C:C,C66))</f>
        <v/>
      </c>
      <c r="BR66" s="4"/>
      <c r="BV66" s="5" t="str">
        <f>IF(B66="","",IF(BQ66="",1+(MAX(BV$2:BV65)),""))</f>
        <v/>
      </c>
      <c r="BW66" s="5" t="str">
        <f t="shared" ref="BW66:BW129" si="22">IF(BV66="","",Z66)</f>
        <v/>
      </c>
      <c r="BX66" s="5" t="str">
        <f t="shared" ref="BX66:BX129" si="23">IF(BV66="","",H66)</f>
        <v/>
      </c>
      <c r="BY66" s="14" t="str">
        <f t="shared" ref="BY66:BY129" si="24">IF(BV66="","",C66)</f>
        <v/>
      </c>
      <c r="BZ66" s="28"/>
      <c r="CA66" s="15"/>
      <c r="CB66" s="5" t="str">
        <f t="shared" ref="CB66:CB97" si="25">CONCATENATE(AI66,AJ66,AK66,AL66,AM66)</f>
        <v/>
      </c>
      <c r="CE66" s="5" t="str">
        <f t="shared" si="15"/>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c r="A67" s="4" t="str">
        <f t="shared" si="18"/>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T67" s="2" t="str">
        <f>IFERROR(INDEX('padron cfe'!D:D,MATCH(DATOS!C67,'padron cfe'!A:A,0),1),"")</f>
        <v/>
      </c>
      <c r="U67" s="4"/>
      <c r="V67" s="4"/>
      <c r="W67" s="4"/>
      <c r="X67" s="6" t="s">
        <v>157</v>
      </c>
      <c r="Y67" s="4"/>
      <c r="Z67" s="4" t="str">
        <f t="shared" si="19"/>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0"/>
        <v/>
      </c>
      <c r="BI67" s="4" t="str">
        <f t="shared" si="16"/>
        <v/>
      </c>
      <c r="BJ67" s="123" t="str">
        <f t="shared" si="21"/>
        <v/>
      </c>
      <c r="BK67" s="140" t="str">
        <f t="shared" ref="BK67:BK130" si="26">IFERROR(IF(AA67/Z67=0,"",AA67/Z67),"")</f>
        <v/>
      </c>
      <c r="BQ67" s="4" t="str">
        <f>IF(IFERROR(VLOOKUP(C67,C68:C$1993,1,0),"")="","",COUNTIF(C:C,C67))</f>
        <v/>
      </c>
      <c r="BR67" s="4"/>
      <c r="BV67" s="5" t="str">
        <f>IF(B67="","",IF(BQ67="",1+(MAX(BV$2:BV66)),""))</f>
        <v/>
      </c>
      <c r="BW67" s="5" t="str">
        <f t="shared" si="22"/>
        <v/>
      </c>
      <c r="BX67" s="5" t="str">
        <f t="shared" si="23"/>
        <v/>
      </c>
      <c r="BY67" s="14" t="str">
        <f t="shared" si="24"/>
        <v/>
      </c>
      <c r="BZ67" s="28"/>
      <c r="CA67" s="15"/>
      <c r="CB67" s="5" t="str">
        <f t="shared" si="25"/>
        <v/>
      </c>
      <c r="CE67" s="5" t="str">
        <f t="shared" si="15"/>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c r="A68" s="4" t="str">
        <f t="shared" si="18"/>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T68" s="2" t="str">
        <f>IFERROR(INDEX('padron cfe'!D:D,MATCH(DATOS!C68,'padron cfe'!A:A,0),1),"")</f>
        <v/>
      </c>
      <c r="U68" s="4"/>
      <c r="V68" s="4"/>
      <c r="W68" s="4"/>
      <c r="X68" s="6" t="s">
        <v>157</v>
      </c>
      <c r="Y68" s="4"/>
      <c r="Z68" s="4" t="str">
        <f t="shared" si="19"/>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0"/>
        <v/>
      </c>
      <c r="BI68" s="4" t="str">
        <f t="shared" si="16"/>
        <v/>
      </c>
      <c r="BJ68" s="123" t="str">
        <f t="shared" si="21"/>
        <v/>
      </c>
      <c r="BK68" s="140" t="str">
        <f t="shared" si="26"/>
        <v/>
      </c>
      <c r="BQ68" s="4" t="str">
        <f>IF(IFERROR(VLOOKUP(C68,C69:C$1993,1,0),"")="","",COUNTIF(C:C,C68))</f>
        <v/>
      </c>
      <c r="BR68" s="4"/>
      <c r="BV68" s="5" t="str">
        <f>IF(B68="","",IF(BQ68="",1+(MAX(BV$2:BV67)),""))</f>
        <v/>
      </c>
      <c r="BW68" s="5" t="str">
        <f t="shared" si="22"/>
        <v/>
      </c>
      <c r="BX68" s="5" t="str">
        <f t="shared" si="23"/>
        <v/>
      </c>
      <c r="BY68" s="14" t="str">
        <f t="shared" si="24"/>
        <v/>
      </c>
      <c r="BZ68" s="28"/>
      <c r="CA68" s="15"/>
      <c r="CB68" s="5" t="str">
        <f t="shared" si="25"/>
        <v/>
      </c>
      <c r="CE68" s="5" t="str">
        <f t="shared" si="15"/>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c r="A69" s="4" t="str">
        <f t="shared" si="18"/>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T69" s="2" t="str">
        <f>IFERROR(INDEX('padron cfe'!D:D,MATCH(DATOS!C69,'padron cfe'!A:A,0),1),"")</f>
        <v/>
      </c>
      <c r="U69" s="4"/>
      <c r="V69" s="4"/>
      <c r="W69" s="4"/>
      <c r="X69" s="6" t="s">
        <v>157</v>
      </c>
      <c r="Y69" s="4"/>
      <c r="Z69" s="4" t="str">
        <f t="shared" si="19"/>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0"/>
        <v/>
      </c>
      <c r="BI69" s="4" t="str">
        <f t="shared" si="16"/>
        <v/>
      </c>
      <c r="BJ69" s="123" t="str">
        <f t="shared" si="21"/>
        <v/>
      </c>
      <c r="BK69" s="140" t="str">
        <f t="shared" si="26"/>
        <v/>
      </c>
      <c r="BQ69" s="4" t="str">
        <f>IF(IFERROR(VLOOKUP(C69,C70:C$1993,1,0),"")="","",COUNTIF(C:C,C69))</f>
        <v/>
      </c>
      <c r="BR69" s="4"/>
      <c r="BV69" s="5" t="str">
        <f>IF(B69="","",IF(BQ69="",1+(MAX(BV$2:BV68)),""))</f>
        <v/>
      </c>
      <c r="BW69" s="5" t="str">
        <f t="shared" si="22"/>
        <v/>
      </c>
      <c r="BX69" s="5" t="str">
        <f t="shared" si="23"/>
        <v/>
      </c>
      <c r="BY69" s="14" t="str">
        <f t="shared" si="24"/>
        <v/>
      </c>
      <c r="BZ69" s="28"/>
      <c r="CA69" s="15"/>
      <c r="CB69" s="5" t="str">
        <f t="shared" si="25"/>
        <v/>
      </c>
      <c r="CE69" s="5" t="str">
        <f t="shared" si="15"/>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c r="A70" s="4" t="str">
        <f t="shared" si="18"/>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T70" s="2" t="str">
        <f>IFERROR(INDEX('padron cfe'!D:D,MATCH(DATOS!C70,'padron cfe'!A:A,0),1),"")</f>
        <v/>
      </c>
      <c r="U70" s="4"/>
      <c r="V70" s="4"/>
      <c r="W70" s="4"/>
      <c r="X70" s="6" t="s">
        <v>157</v>
      </c>
      <c r="Y70" s="4"/>
      <c r="Z70" s="4" t="str">
        <f t="shared" si="19"/>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0"/>
        <v/>
      </c>
      <c r="BI70" s="4" t="str">
        <f t="shared" si="16"/>
        <v/>
      </c>
      <c r="BJ70" s="123" t="str">
        <f t="shared" si="21"/>
        <v/>
      </c>
      <c r="BK70" s="140" t="str">
        <f t="shared" si="26"/>
        <v/>
      </c>
      <c r="BQ70" s="4" t="str">
        <f>IF(IFERROR(VLOOKUP(C70,C71:C$1993,1,0),"")="","",COUNTIF(C:C,C70))</f>
        <v/>
      </c>
      <c r="BR70" s="4"/>
      <c r="BV70" s="5" t="str">
        <f>IF(B70="","",IF(BQ70="",1+(MAX(BV$2:BV69)),""))</f>
        <v/>
      </c>
      <c r="BW70" s="5" t="str">
        <f t="shared" si="22"/>
        <v/>
      </c>
      <c r="BX70" s="5" t="str">
        <f t="shared" si="23"/>
        <v/>
      </c>
      <c r="BY70" s="14" t="str">
        <f t="shared" si="24"/>
        <v/>
      </c>
      <c r="BZ70" s="28"/>
      <c r="CA70" s="15"/>
      <c r="CB70" s="5" t="str">
        <f t="shared" si="25"/>
        <v/>
      </c>
      <c r="CE70" s="5" t="str">
        <f t="shared" si="15"/>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c r="A71" s="4" t="str">
        <f t="shared" si="18"/>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T71" s="2" t="str">
        <f>IFERROR(INDEX('padron cfe'!D:D,MATCH(DATOS!C71,'padron cfe'!A:A,0),1),"")</f>
        <v/>
      </c>
      <c r="U71" s="4"/>
      <c r="V71" s="4"/>
      <c r="W71" s="4"/>
      <c r="X71" s="6" t="s">
        <v>157</v>
      </c>
      <c r="Y71" s="4"/>
      <c r="Z71" s="4" t="str">
        <f t="shared" si="19"/>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0"/>
        <v/>
      </c>
      <c r="BI71" s="4" t="str">
        <f t="shared" si="16"/>
        <v/>
      </c>
      <c r="BJ71" s="123" t="str">
        <f t="shared" si="21"/>
        <v/>
      </c>
      <c r="BK71" s="140" t="str">
        <f t="shared" si="26"/>
        <v/>
      </c>
      <c r="BQ71" s="4" t="str">
        <f>IF(IFERROR(VLOOKUP(C71,C72:C$1993,1,0),"")="","",COUNTIF(C:C,C71))</f>
        <v/>
      </c>
      <c r="BR71" s="4"/>
      <c r="BV71" s="5" t="str">
        <f>IF(B71="","",IF(BQ71="",1+(MAX(BV$2:BV70)),""))</f>
        <v/>
      </c>
      <c r="BW71" s="5" t="str">
        <f t="shared" si="22"/>
        <v/>
      </c>
      <c r="BX71" s="5" t="str">
        <f t="shared" si="23"/>
        <v/>
      </c>
      <c r="BY71" s="14" t="str">
        <f t="shared" si="24"/>
        <v/>
      </c>
      <c r="BZ71" s="28"/>
      <c r="CA71" s="15"/>
      <c r="CB71" s="5" t="str">
        <f t="shared" si="25"/>
        <v/>
      </c>
      <c r="CE71" s="5" t="str">
        <f t="shared" si="15"/>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c r="A72" s="4" t="str">
        <f t="shared" si="18"/>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T72" s="2" t="str">
        <f>IFERROR(INDEX('padron cfe'!D:D,MATCH(DATOS!C72,'padron cfe'!A:A,0),1),"")</f>
        <v/>
      </c>
      <c r="U72" s="4"/>
      <c r="V72" s="4"/>
      <c r="W72" s="4"/>
      <c r="X72" s="6" t="s">
        <v>157</v>
      </c>
      <c r="Y72" s="4"/>
      <c r="Z72" s="4" t="str">
        <f t="shared" si="19"/>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0"/>
        <v/>
      </c>
      <c r="BI72" s="4" t="str">
        <f t="shared" si="16"/>
        <v/>
      </c>
      <c r="BJ72" s="123" t="str">
        <f t="shared" si="21"/>
        <v/>
      </c>
      <c r="BK72" s="140" t="str">
        <f t="shared" si="26"/>
        <v/>
      </c>
      <c r="BQ72" s="4" t="str">
        <f>IF(IFERROR(VLOOKUP(C72,C73:C$1993,1,0),"")="","",COUNTIF(C:C,C72))</f>
        <v/>
      </c>
      <c r="BR72" s="4"/>
      <c r="BV72" s="5" t="str">
        <f>IF(B72="","",IF(BQ72="",1+(MAX(BV$2:BV71)),""))</f>
        <v/>
      </c>
      <c r="BW72" s="5" t="str">
        <f t="shared" si="22"/>
        <v/>
      </c>
      <c r="BX72" s="5" t="str">
        <f t="shared" si="23"/>
        <v/>
      </c>
      <c r="BY72" s="14" t="str">
        <f t="shared" si="24"/>
        <v/>
      </c>
      <c r="BZ72" s="28"/>
      <c r="CA72" s="15"/>
      <c r="CB72" s="5" t="str">
        <f t="shared" si="25"/>
        <v/>
      </c>
      <c r="CE72" s="5" t="str">
        <f t="shared" si="15"/>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c r="A73" s="4" t="str">
        <f t="shared" si="18"/>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T73" s="2" t="str">
        <f>IFERROR(INDEX('padron cfe'!D:D,MATCH(DATOS!C73,'padron cfe'!A:A,0),1),"")</f>
        <v/>
      </c>
      <c r="U73" s="4"/>
      <c r="V73" s="4"/>
      <c r="W73" s="4"/>
      <c r="X73" s="6" t="s">
        <v>157</v>
      </c>
      <c r="Y73" s="4"/>
      <c r="Z73" s="4" t="str">
        <f t="shared" si="19"/>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0"/>
        <v/>
      </c>
      <c r="BI73" s="4" t="str">
        <f t="shared" si="16"/>
        <v/>
      </c>
      <c r="BJ73" s="123" t="str">
        <f t="shared" si="21"/>
        <v/>
      </c>
      <c r="BK73" s="140" t="str">
        <f t="shared" si="26"/>
        <v/>
      </c>
      <c r="BQ73" s="4" t="str">
        <f>IF(IFERROR(VLOOKUP(C73,C74:C$1993,1,0),"")="","",COUNTIF(C:C,C73))</f>
        <v/>
      </c>
      <c r="BR73" s="4"/>
      <c r="BV73" s="5" t="str">
        <f>IF(B73="","",IF(BQ73="",1+(MAX(BV$2:BV72)),""))</f>
        <v/>
      </c>
      <c r="BW73" s="5" t="str">
        <f t="shared" si="22"/>
        <v/>
      </c>
      <c r="BX73" s="5" t="str">
        <f t="shared" si="23"/>
        <v/>
      </c>
      <c r="BY73" s="14" t="str">
        <f t="shared" si="24"/>
        <v/>
      </c>
      <c r="BZ73" s="28"/>
      <c r="CA73" s="15"/>
      <c r="CB73" s="5" t="str">
        <f t="shared" si="25"/>
        <v/>
      </c>
      <c r="CE73" s="5" t="str">
        <f t="shared" si="15"/>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c r="A74" s="4" t="str">
        <f t="shared" si="18"/>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T74" s="2" t="str">
        <f>IFERROR(INDEX('padron cfe'!D:D,MATCH(DATOS!C74,'padron cfe'!A:A,0),1),"")</f>
        <v/>
      </c>
      <c r="U74" s="4"/>
      <c r="V74" s="4"/>
      <c r="W74" s="4"/>
      <c r="X74" s="6" t="s">
        <v>157</v>
      </c>
      <c r="Y74" s="4"/>
      <c r="Z74" s="4" t="str">
        <f t="shared" si="19"/>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0"/>
        <v/>
      </c>
      <c r="BI74" s="4" t="str">
        <f t="shared" si="16"/>
        <v/>
      </c>
      <c r="BJ74" s="123" t="str">
        <f t="shared" si="21"/>
        <v/>
      </c>
      <c r="BK74" s="140" t="str">
        <f t="shared" si="26"/>
        <v/>
      </c>
      <c r="BQ74" s="4" t="str">
        <f>IF(IFERROR(VLOOKUP(C74,C75:C$1993,1,0),"")="","",COUNTIF(C:C,C74))</f>
        <v/>
      </c>
      <c r="BR74" s="4"/>
      <c r="BV74" s="5" t="str">
        <f>IF(B74="","",IF(BQ74="",1+(MAX(BV$2:BV73)),""))</f>
        <v/>
      </c>
      <c r="BW74" s="5" t="str">
        <f t="shared" si="22"/>
        <v/>
      </c>
      <c r="BX74" s="5" t="str">
        <f t="shared" si="23"/>
        <v/>
      </c>
      <c r="BY74" s="14" t="str">
        <f t="shared" si="24"/>
        <v/>
      </c>
      <c r="BZ74" s="28"/>
      <c r="CA74" s="15"/>
      <c r="CB74" s="5" t="str">
        <f t="shared" si="25"/>
        <v/>
      </c>
      <c r="CE74" s="5" t="str">
        <f t="shared" si="15"/>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c r="A75" s="4" t="str">
        <f t="shared" si="18"/>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T75" s="2" t="str">
        <f>IFERROR(INDEX('padron cfe'!D:D,MATCH(DATOS!C75,'padron cfe'!A:A,0),1),"")</f>
        <v/>
      </c>
      <c r="U75" s="4"/>
      <c r="V75" s="4"/>
      <c r="W75" s="4"/>
      <c r="X75" s="6" t="s">
        <v>157</v>
      </c>
      <c r="Y75" s="4"/>
      <c r="Z75" s="4" t="str">
        <f t="shared" si="19"/>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0"/>
        <v/>
      </c>
      <c r="BI75" s="4" t="str">
        <f t="shared" si="16"/>
        <v/>
      </c>
      <c r="BJ75" s="123" t="str">
        <f t="shared" si="21"/>
        <v/>
      </c>
      <c r="BK75" s="140" t="str">
        <f t="shared" si="26"/>
        <v/>
      </c>
      <c r="BQ75" s="4" t="str">
        <f>IF(IFERROR(VLOOKUP(C75,C76:C$1993,1,0),"")="","",COUNTIF(C:C,C75))</f>
        <v/>
      </c>
      <c r="BR75" s="4"/>
      <c r="BV75" s="5" t="str">
        <f>IF(B75="","",IF(BQ75="",1+(MAX(BV$2:BV74)),""))</f>
        <v/>
      </c>
      <c r="BW75" s="5" t="str">
        <f t="shared" si="22"/>
        <v/>
      </c>
      <c r="BX75" s="5" t="str">
        <f t="shared" si="23"/>
        <v/>
      </c>
      <c r="BY75" s="14" t="str">
        <f t="shared" si="24"/>
        <v/>
      </c>
      <c r="BZ75" s="28"/>
      <c r="CA75" s="15"/>
      <c r="CB75" s="5" t="str">
        <f t="shared" si="25"/>
        <v/>
      </c>
      <c r="CE75" s="5" t="str">
        <f t="shared" ref="CE75:CE138" si="27">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c r="A76" s="4" t="str">
        <f t="shared" si="18"/>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T76" s="2" t="str">
        <f>IFERROR(INDEX('padron cfe'!D:D,MATCH(DATOS!C76,'padron cfe'!A:A,0),1),"")</f>
        <v/>
      </c>
      <c r="U76" s="4"/>
      <c r="V76" s="4"/>
      <c r="W76" s="4"/>
      <c r="X76" s="6" t="s">
        <v>157</v>
      </c>
      <c r="Y76" s="4"/>
      <c r="Z76" s="4" t="str">
        <f t="shared" si="19"/>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0"/>
        <v/>
      </c>
      <c r="BI76" s="4" t="str">
        <f t="shared" si="16"/>
        <v/>
      </c>
      <c r="BJ76" s="123" t="str">
        <f t="shared" si="21"/>
        <v/>
      </c>
      <c r="BK76" s="140" t="str">
        <f t="shared" si="26"/>
        <v/>
      </c>
      <c r="BQ76" s="4" t="str">
        <f>IF(IFERROR(VLOOKUP(C76,C77:C$1993,1,0),"")="","",COUNTIF(C:C,C76))</f>
        <v/>
      </c>
      <c r="BR76" s="4"/>
      <c r="BV76" s="5" t="str">
        <f>IF(B76="","",IF(BQ76="",1+(MAX(BV$2:BV75)),""))</f>
        <v/>
      </c>
      <c r="BW76" s="5" t="str">
        <f t="shared" si="22"/>
        <v/>
      </c>
      <c r="BX76" s="5" t="str">
        <f t="shared" si="23"/>
        <v/>
      </c>
      <c r="BY76" s="14" t="str">
        <f t="shared" si="24"/>
        <v/>
      </c>
      <c r="BZ76" s="28"/>
      <c r="CA76" s="15"/>
      <c r="CB76" s="5" t="str">
        <f t="shared" si="25"/>
        <v/>
      </c>
      <c r="CE76" s="5" t="str">
        <f t="shared" si="27"/>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c r="A77" s="4" t="str">
        <f t="shared" si="18"/>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T77" s="2" t="str">
        <f>IFERROR(INDEX('padron cfe'!D:D,MATCH(DATOS!C77,'padron cfe'!A:A,0),1),"")</f>
        <v/>
      </c>
      <c r="U77" s="4"/>
      <c r="V77" s="4"/>
      <c r="W77" s="4"/>
      <c r="X77" s="6" t="s">
        <v>157</v>
      </c>
      <c r="Y77" s="4"/>
      <c r="Z77" s="4" t="str">
        <f t="shared" si="19"/>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0"/>
        <v/>
      </c>
      <c r="BI77" s="4" t="str">
        <f t="shared" si="16"/>
        <v/>
      </c>
      <c r="BJ77" s="123" t="str">
        <f t="shared" si="21"/>
        <v/>
      </c>
      <c r="BK77" s="140" t="str">
        <f t="shared" si="26"/>
        <v/>
      </c>
      <c r="BQ77" s="4" t="str">
        <f>IF(IFERROR(VLOOKUP(C77,C78:C$1993,1,0),"")="","",COUNTIF(C:C,C77))</f>
        <v/>
      </c>
      <c r="BR77" s="4"/>
      <c r="BV77" s="5" t="str">
        <f>IF(B77="","",IF(BQ77="",1+(MAX(BV$2:BV76)),""))</f>
        <v/>
      </c>
      <c r="BW77" s="5" t="str">
        <f t="shared" si="22"/>
        <v/>
      </c>
      <c r="BX77" s="5" t="str">
        <f t="shared" si="23"/>
        <v/>
      </c>
      <c r="BY77" s="14" t="str">
        <f t="shared" si="24"/>
        <v/>
      </c>
      <c r="BZ77" s="28"/>
      <c r="CA77" s="15"/>
      <c r="CB77" s="5" t="str">
        <f t="shared" si="25"/>
        <v/>
      </c>
      <c r="CE77" s="5" t="str">
        <f t="shared" si="27"/>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c r="A78" s="4" t="str">
        <f t="shared" si="18"/>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T78" s="2" t="str">
        <f>IFERROR(INDEX('padron cfe'!D:D,MATCH(DATOS!C78,'padron cfe'!A:A,0),1),"")</f>
        <v/>
      </c>
      <c r="U78" s="4"/>
      <c r="V78" s="4"/>
      <c r="W78" s="4"/>
      <c r="X78" s="6" t="s">
        <v>157</v>
      </c>
      <c r="Y78" s="4"/>
      <c r="Z78" s="4" t="str">
        <f t="shared" si="19"/>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0"/>
        <v/>
      </c>
      <c r="BI78" s="4" t="str">
        <f t="shared" si="16"/>
        <v/>
      </c>
      <c r="BJ78" s="123" t="str">
        <f t="shared" si="21"/>
        <v/>
      </c>
      <c r="BK78" s="140" t="str">
        <f t="shared" si="26"/>
        <v/>
      </c>
      <c r="BQ78" s="4" t="str">
        <f>IF(IFERROR(VLOOKUP(C78,C79:C$1993,1,0),"")="","",COUNTIF(C:C,C78))</f>
        <v/>
      </c>
      <c r="BR78" s="4"/>
      <c r="BV78" s="5" t="str">
        <f>IF(B78="","",IF(BQ78="",1+(MAX(BV$2:BV77)),""))</f>
        <v/>
      </c>
      <c r="BW78" s="5" t="str">
        <f t="shared" si="22"/>
        <v/>
      </c>
      <c r="BX78" s="5" t="str">
        <f t="shared" si="23"/>
        <v/>
      </c>
      <c r="BY78" s="14" t="str">
        <f t="shared" si="24"/>
        <v/>
      </c>
      <c r="BZ78" s="28"/>
      <c r="CA78" s="15"/>
      <c r="CB78" s="5" t="str">
        <f t="shared" si="25"/>
        <v/>
      </c>
      <c r="CE78" s="5" t="str">
        <f t="shared" si="27"/>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c r="A79" s="4" t="str">
        <f t="shared" si="18"/>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T79" s="2" t="str">
        <f>IFERROR(INDEX('padron cfe'!D:D,MATCH(DATOS!C79,'padron cfe'!A:A,0),1),"")</f>
        <v/>
      </c>
      <c r="U79" s="4"/>
      <c r="V79" s="4"/>
      <c r="W79" s="4"/>
      <c r="X79" s="6" t="s">
        <v>157</v>
      </c>
      <c r="Y79" s="4"/>
      <c r="Z79" s="4" t="str">
        <f t="shared" si="19"/>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0"/>
        <v/>
      </c>
      <c r="BI79" s="4" t="str">
        <f t="shared" si="16"/>
        <v/>
      </c>
      <c r="BJ79" s="123" t="str">
        <f t="shared" si="21"/>
        <v/>
      </c>
      <c r="BK79" s="140" t="str">
        <f t="shared" si="26"/>
        <v/>
      </c>
      <c r="BQ79" s="4" t="str">
        <f>IF(IFERROR(VLOOKUP(C79,C80:C$1993,1,0),"")="","",COUNTIF(C:C,C79))</f>
        <v/>
      </c>
      <c r="BR79" s="4"/>
      <c r="BV79" s="5" t="str">
        <f>IF(B79="","",IF(BQ79="",1+(MAX(BV$2:BV78)),""))</f>
        <v/>
      </c>
      <c r="BW79" s="5" t="str">
        <f t="shared" si="22"/>
        <v/>
      </c>
      <c r="BX79" s="5" t="str">
        <f t="shared" si="23"/>
        <v/>
      </c>
      <c r="BY79" s="14" t="str">
        <f t="shared" si="24"/>
        <v/>
      </c>
      <c r="BZ79" s="28"/>
      <c r="CA79" s="15"/>
      <c r="CB79" s="5" t="str">
        <f t="shared" si="25"/>
        <v/>
      </c>
      <c r="CE79" s="5" t="str">
        <f t="shared" si="27"/>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c r="A80" s="4" t="str">
        <f t="shared" si="18"/>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T80" s="2" t="str">
        <f>IFERROR(INDEX('padron cfe'!D:D,MATCH(DATOS!C80,'padron cfe'!A:A,0),1),"")</f>
        <v/>
      </c>
      <c r="U80" s="4"/>
      <c r="V80" s="4"/>
      <c r="W80" s="4"/>
      <c r="X80" s="6" t="s">
        <v>157</v>
      </c>
      <c r="Y80" s="4"/>
      <c r="Z80" s="4" t="str">
        <f t="shared" si="19"/>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0"/>
        <v/>
      </c>
      <c r="BI80" s="4" t="str">
        <f t="shared" si="16"/>
        <v/>
      </c>
      <c r="BJ80" s="123" t="str">
        <f t="shared" si="21"/>
        <v/>
      </c>
      <c r="BK80" s="140" t="str">
        <f t="shared" si="26"/>
        <v/>
      </c>
      <c r="BQ80" s="4" t="str">
        <f>IF(IFERROR(VLOOKUP(C80,C81:C$1993,1,0),"")="","",COUNTIF(C:C,C80))</f>
        <v/>
      </c>
      <c r="BR80" s="4"/>
      <c r="BV80" s="5" t="str">
        <f>IF(B80="","",IF(BQ80="",1+(MAX(BV$2:BV79)),""))</f>
        <v/>
      </c>
      <c r="BW80" s="5" t="str">
        <f t="shared" si="22"/>
        <v/>
      </c>
      <c r="BX80" s="5" t="str">
        <f t="shared" si="23"/>
        <v/>
      </c>
      <c r="BY80" s="14" t="str">
        <f t="shared" si="24"/>
        <v/>
      </c>
      <c r="BZ80" s="28"/>
      <c r="CA80" s="15"/>
      <c r="CB80" s="5" t="str">
        <f t="shared" si="25"/>
        <v/>
      </c>
      <c r="CE80" s="5" t="str">
        <f t="shared" si="27"/>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c r="A81" s="4" t="str">
        <f t="shared" si="18"/>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T81" s="2" t="str">
        <f>IFERROR(INDEX('padron cfe'!D:D,MATCH(DATOS!C81,'padron cfe'!A:A,0),1),"")</f>
        <v/>
      </c>
      <c r="U81" s="4"/>
      <c r="V81" s="4"/>
      <c r="W81" s="4"/>
      <c r="X81" s="6" t="s">
        <v>157</v>
      </c>
      <c r="Y81" s="4"/>
      <c r="Z81" s="4" t="str">
        <f t="shared" si="19"/>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0"/>
        <v/>
      </c>
      <c r="BI81" s="4" t="str">
        <f t="shared" si="16"/>
        <v/>
      </c>
      <c r="BJ81" s="123" t="str">
        <f t="shared" si="21"/>
        <v/>
      </c>
      <c r="BK81" s="140" t="str">
        <f t="shared" si="26"/>
        <v/>
      </c>
      <c r="BQ81" s="4" t="str">
        <f>IF(IFERROR(VLOOKUP(C81,C82:C$1993,1,0),"")="","",COUNTIF(C:C,C81))</f>
        <v/>
      </c>
      <c r="BR81" s="4"/>
      <c r="BV81" s="5" t="str">
        <f>IF(B81="","",IF(BQ81="",1+(MAX(BV$2:BV80)),""))</f>
        <v/>
      </c>
      <c r="BW81" s="5" t="str">
        <f t="shared" si="22"/>
        <v/>
      </c>
      <c r="BX81" s="5" t="str">
        <f t="shared" si="23"/>
        <v/>
      </c>
      <c r="BY81" s="14" t="str">
        <f t="shared" si="24"/>
        <v/>
      </c>
      <c r="BZ81" s="28"/>
      <c r="CA81" s="15"/>
      <c r="CB81" s="5" t="str">
        <f t="shared" si="25"/>
        <v/>
      </c>
      <c r="CE81" s="5" t="str">
        <f t="shared" si="27"/>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c r="A82" s="4" t="str">
        <f t="shared" si="18"/>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T82" s="2" t="str">
        <f>IFERROR(INDEX('padron cfe'!D:D,MATCH(DATOS!C82,'padron cfe'!A:A,0),1),"")</f>
        <v/>
      </c>
      <c r="U82" s="4"/>
      <c r="V82" s="4"/>
      <c r="W82" s="4"/>
      <c r="X82" s="6" t="s">
        <v>157</v>
      </c>
      <c r="Y82" s="4"/>
      <c r="Z82" s="4" t="str">
        <f t="shared" si="19"/>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0"/>
        <v/>
      </c>
      <c r="BI82" s="4" t="str">
        <f t="shared" si="16"/>
        <v/>
      </c>
      <c r="BJ82" s="123" t="str">
        <f t="shared" si="21"/>
        <v/>
      </c>
      <c r="BK82" s="140" t="str">
        <f t="shared" si="26"/>
        <v/>
      </c>
      <c r="BQ82" s="4" t="str">
        <f>IF(IFERROR(VLOOKUP(C82,C83:C$1993,1,0),"")="","",COUNTIF(C:C,C82))</f>
        <v/>
      </c>
      <c r="BR82" s="4"/>
      <c r="BV82" s="5" t="str">
        <f>IF(B82="","",IF(BQ82="",1+(MAX(BV$2:BV81)),""))</f>
        <v/>
      </c>
      <c r="BW82" s="5" t="str">
        <f t="shared" si="22"/>
        <v/>
      </c>
      <c r="BX82" s="5" t="str">
        <f t="shared" si="23"/>
        <v/>
      </c>
      <c r="BY82" s="14" t="str">
        <f t="shared" si="24"/>
        <v/>
      </c>
      <c r="BZ82" s="28"/>
      <c r="CA82" s="15"/>
      <c r="CB82" s="5" t="str">
        <f t="shared" si="25"/>
        <v/>
      </c>
      <c r="CE82" s="5" t="str">
        <f t="shared" si="27"/>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c r="A83" s="4" t="str">
        <f t="shared" si="18"/>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T83" s="2" t="str">
        <f>IFERROR(INDEX('padron cfe'!D:D,MATCH(DATOS!C83,'padron cfe'!A:A,0),1),"")</f>
        <v/>
      </c>
      <c r="U83" s="4"/>
      <c r="V83" s="4"/>
      <c r="W83" s="4"/>
      <c r="X83" s="6" t="s">
        <v>157</v>
      </c>
      <c r="Y83" s="4"/>
      <c r="Z83" s="4" t="str">
        <f t="shared" si="19"/>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0"/>
        <v/>
      </c>
      <c r="BI83" s="4" t="str">
        <f t="shared" ref="BI83:BI146" si="28">IFERROR(IF(AA83=0,"",AA83/BB83),"")</f>
        <v/>
      </c>
      <c r="BJ83" s="123" t="str">
        <f t="shared" si="21"/>
        <v/>
      </c>
      <c r="BK83" s="140" t="str">
        <f t="shared" si="26"/>
        <v/>
      </c>
      <c r="BQ83" s="4" t="str">
        <f>IF(IFERROR(VLOOKUP(C83,C84:C$1993,1,0),"")="","",COUNTIF(C:C,C83))</f>
        <v/>
      </c>
      <c r="BR83" s="4"/>
      <c r="BV83" s="5" t="str">
        <f>IF(B83="","",IF(BQ83="",1+(MAX(BV$2:BV82)),""))</f>
        <v/>
      </c>
      <c r="BW83" s="5" t="str">
        <f t="shared" si="22"/>
        <v/>
      </c>
      <c r="BX83" s="5" t="str">
        <f t="shared" si="23"/>
        <v/>
      </c>
      <c r="BY83" s="14" t="str">
        <f t="shared" si="24"/>
        <v/>
      </c>
      <c r="BZ83" s="28"/>
      <c r="CA83" s="15"/>
      <c r="CB83" s="5" t="str">
        <f t="shared" si="25"/>
        <v/>
      </c>
      <c r="CE83" s="5" t="str">
        <f t="shared" si="27"/>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c r="A84" s="4" t="str">
        <f t="shared" si="18"/>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T84" s="2" t="str">
        <f>IFERROR(INDEX('padron cfe'!D:D,MATCH(DATOS!C84,'padron cfe'!A:A,0),1),"")</f>
        <v/>
      </c>
      <c r="U84" s="4"/>
      <c r="V84" s="4"/>
      <c r="W84" s="4"/>
      <c r="X84" s="6" t="s">
        <v>157</v>
      </c>
      <c r="Y84" s="4"/>
      <c r="Z84" s="4" t="str">
        <f t="shared" si="19"/>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0"/>
        <v/>
      </c>
      <c r="BI84" s="4" t="str">
        <f t="shared" si="28"/>
        <v/>
      </c>
      <c r="BJ84" s="123" t="str">
        <f t="shared" si="21"/>
        <v/>
      </c>
      <c r="BK84" s="140" t="str">
        <f t="shared" si="26"/>
        <v/>
      </c>
      <c r="BQ84" s="4" t="str">
        <f>IF(IFERROR(VLOOKUP(C84,C85:C$1993,1,0),"")="","",COUNTIF(C:C,C84))</f>
        <v/>
      </c>
      <c r="BR84" s="4"/>
      <c r="BV84" s="5" t="str">
        <f>IF(B84="","",IF(BQ84="",1+(MAX(BV$2:BV83)),""))</f>
        <v/>
      </c>
      <c r="BW84" s="5" t="str">
        <f t="shared" si="22"/>
        <v/>
      </c>
      <c r="BX84" s="5" t="str">
        <f t="shared" si="23"/>
        <v/>
      </c>
      <c r="BY84" s="14" t="str">
        <f t="shared" si="24"/>
        <v/>
      </c>
      <c r="BZ84" s="28"/>
      <c r="CA84" s="15"/>
      <c r="CB84" s="5" t="str">
        <f t="shared" si="25"/>
        <v/>
      </c>
      <c r="CE84" s="5" t="str">
        <f t="shared" si="27"/>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c r="A85" s="4" t="str">
        <f t="shared" si="18"/>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T85" s="2" t="str">
        <f>IFERROR(INDEX('padron cfe'!D:D,MATCH(DATOS!C85,'padron cfe'!A:A,0),1),"")</f>
        <v/>
      </c>
      <c r="U85" s="4"/>
      <c r="V85" s="4"/>
      <c r="W85" s="4"/>
      <c r="X85" s="6" t="s">
        <v>157</v>
      </c>
      <c r="Y85" s="4"/>
      <c r="Z85" s="4" t="str">
        <f t="shared" si="19"/>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0"/>
        <v/>
      </c>
      <c r="BI85" s="4" t="str">
        <f t="shared" si="28"/>
        <v/>
      </c>
      <c r="BJ85" s="123" t="str">
        <f t="shared" si="21"/>
        <v/>
      </c>
      <c r="BK85" s="140" t="str">
        <f t="shared" si="26"/>
        <v/>
      </c>
      <c r="BQ85" s="4" t="str">
        <f>IF(IFERROR(VLOOKUP(C85,C86:C$1993,1,0),"")="","",COUNTIF(C:C,C85))</f>
        <v/>
      </c>
      <c r="BR85" s="4"/>
      <c r="BV85" s="5" t="str">
        <f>IF(B85="","",IF(BQ85="",1+(MAX(BV$2:BV84)),""))</f>
        <v/>
      </c>
      <c r="BW85" s="5" t="str">
        <f t="shared" si="22"/>
        <v/>
      </c>
      <c r="BX85" s="5" t="str">
        <f t="shared" si="23"/>
        <v/>
      </c>
      <c r="BY85" s="14" t="str">
        <f t="shared" si="24"/>
        <v/>
      </c>
      <c r="BZ85" s="28"/>
      <c r="CA85" s="15"/>
      <c r="CB85" s="5" t="str">
        <f t="shared" si="25"/>
        <v/>
      </c>
      <c r="CE85" s="5" t="str">
        <f t="shared" si="27"/>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c r="A86" s="4" t="str">
        <f t="shared" si="18"/>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T86" s="2" t="str">
        <f>IFERROR(INDEX('padron cfe'!D:D,MATCH(DATOS!C86,'padron cfe'!A:A,0),1),"")</f>
        <v/>
      </c>
      <c r="U86" s="4"/>
      <c r="V86" s="4"/>
      <c r="W86" s="4"/>
      <c r="X86" s="6" t="s">
        <v>157</v>
      </c>
      <c r="Y86" s="4"/>
      <c r="Z86" s="4" t="str">
        <f t="shared" si="19"/>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0"/>
        <v/>
      </c>
      <c r="BI86" s="4" t="str">
        <f t="shared" si="28"/>
        <v/>
      </c>
      <c r="BJ86" s="123" t="str">
        <f t="shared" si="21"/>
        <v/>
      </c>
      <c r="BK86" s="140" t="str">
        <f t="shared" si="26"/>
        <v/>
      </c>
      <c r="BQ86" s="4" t="str">
        <f>IF(IFERROR(VLOOKUP(C86,C87:C$1993,1,0),"")="","",COUNTIF(C:C,C86))</f>
        <v/>
      </c>
      <c r="BR86" s="4"/>
      <c r="BV86" s="5" t="str">
        <f>IF(B86="","",IF(BQ86="",1+(MAX(BV$2:BV85)),""))</f>
        <v/>
      </c>
      <c r="BW86" s="5" t="str">
        <f t="shared" si="22"/>
        <v/>
      </c>
      <c r="BX86" s="5" t="str">
        <f t="shared" si="23"/>
        <v/>
      </c>
      <c r="BY86" s="14" t="str">
        <f t="shared" si="24"/>
        <v/>
      </c>
      <c r="BZ86" s="28"/>
      <c r="CA86" s="15"/>
      <c r="CB86" s="5" t="str">
        <f t="shared" si="25"/>
        <v/>
      </c>
      <c r="CE86" s="5" t="str">
        <f t="shared" si="27"/>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c r="A87" s="4" t="str">
        <f t="shared" si="18"/>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T87" s="2" t="str">
        <f>IFERROR(INDEX('padron cfe'!D:D,MATCH(DATOS!C87,'padron cfe'!A:A,0),1),"")</f>
        <v/>
      </c>
      <c r="U87" s="4"/>
      <c r="V87" s="4"/>
      <c r="W87" s="4"/>
      <c r="X87" s="6" t="s">
        <v>157</v>
      </c>
      <c r="Y87" s="4"/>
      <c r="Z87" s="4" t="str">
        <f t="shared" si="19"/>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0"/>
        <v/>
      </c>
      <c r="BI87" s="4" t="str">
        <f t="shared" si="28"/>
        <v/>
      </c>
      <c r="BJ87" s="123" t="str">
        <f t="shared" si="21"/>
        <v/>
      </c>
      <c r="BK87" s="140" t="str">
        <f t="shared" si="26"/>
        <v/>
      </c>
      <c r="BQ87" s="4" t="str">
        <f>IF(IFERROR(VLOOKUP(C87,C88:C$1993,1,0),"")="","",COUNTIF(C:C,C87))</f>
        <v/>
      </c>
      <c r="BR87" s="4"/>
      <c r="BV87" s="5" t="str">
        <f>IF(B87="","",IF(BQ87="",1+(MAX(BV$2:BV86)),""))</f>
        <v/>
      </c>
      <c r="BW87" s="5" t="str">
        <f t="shared" si="22"/>
        <v/>
      </c>
      <c r="BX87" s="5" t="str">
        <f t="shared" si="23"/>
        <v/>
      </c>
      <c r="BY87" s="14" t="str">
        <f t="shared" si="24"/>
        <v/>
      </c>
      <c r="BZ87" s="28"/>
      <c r="CA87" s="15"/>
      <c r="CB87" s="5" t="str">
        <f t="shared" si="25"/>
        <v/>
      </c>
      <c r="CE87" s="5" t="str">
        <f t="shared" si="27"/>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c r="A88" s="4" t="str">
        <f t="shared" si="18"/>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T88" s="2" t="str">
        <f>IFERROR(INDEX('padron cfe'!D:D,MATCH(DATOS!C88,'padron cfe'!A:A,0),1),"")</f>
        <v/>
      </c>
      <c r="U88" s="4"/>
      <c r="V88" s="4"/>
      <c r="W88" s="4"/>
      <c r="X88" s="6" t="s">
        <v>157</v>
      </c>
      <c r="Y88" s="4"/>
      <c r="Z88" s="4" t="str">
        <f t="shared" si="19"/>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0"/>
        <v/>
      </c>
      <c r="BI88" s="4" t="str">
        <f t="shared" si="28"/>
        <v/>
      </c>
      <c r="BJ88" s="123" t="str">
        <f t="shared" si="21"/>
        <v/>
      </c>
      <c r="BK88" s="140" t="str">
        <f t="shared" si="26"/>
        <v/>
      </c>
      <c r="BQ88" s="4" t="str">
        <f>IF(IFERROR(VLOOKUP(C88,C89:C$1993,1,0),"")="","",COUNTIF(C:C,C88))</f>
        <v/>
      </c>
      <c r="BR88" s="4"/>
      <c r="BV88" s="5" t="str">
        <f>IF(B88="","",IF(BQ88="",1+(MAX(BV$2:BV87)),""))</f>
        <v/>
      </c>
      <c r="BW88" s="5" t="str">
        <f t="shared" si="22"/>
        <v/>
      </c>
      <c r="BX88" s="5" t="str">
        <f t="shared" si="23"/>
        <v/>
      </c>
      <c r="BY88" s="14" t="str">
        <f t="shared" si="24"/>
        <v/>
      </c>
      <c r="BZ88" s="28"/>
      <c r="CA88" s="15"/>
      <c r="CB88" s="5" t="str">
        <f t="shared" si="25"/>
        <v/>
      </c>
      <c r="CE88" s="5" t="str">
        <f t="shared" si="27"/>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c r="A89" s="4" t="str">
        <f t="shared" si="18"/>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T89" s="2" t="str">
        <f>IFERROR(INDEX('padron cfe'!D:D,MATCH(DATOS!C89,'padron cfe'!A:A,0),1),"")</f>
        <v/>
      </c>
      <c r="U89" s="4"/>
      <c r="V89" s="4"/>
      <c r="W89" s="4"/>
      <c r="X89" s="6" t="s">
        <v>157</v>
      </c>
      <c r="Y89" s="4"/>
      <c r="Z89" s="4" t="str">
        <f t="shared" si="19"/>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0"/>
        <v/>
      </c>
      <c r="BI89" s="4" t="str">
        <f t="shared" si="28"/>
        <v/>
      </c>
      <c r="BJ89" s="123" t="str">
        <f t="shared" si="21"/>
        <v/>
      </c>
      <c r="BK89" s="140" t="str">
        <f t="shared" si="26"/>
        <v/>
      </c>
      <c r="BQ89" s="4" t="str">
        <f>IF(IFERROR(VLOOKUP(C89,C90:C$1993,1,0),"")="","",COUNTIF(C:C,C89))</f>
        <v/>
      </c>
      <c r="BR89" s="4"/>
      <c r="BV89" s="5" t="str">
        <f>IF(B89="","",IF(BQ89="",1+(MAX(BV$2:BV88)),""))</f>
        <v/>
      </c>
      <c r="BW89" s="5" t="str">
        <f t="shared" si="22"/>
        <v/>
      </c>
      <c r="BX89" s="5" t="str">
        <f t="shared" si="23"/>
        <v/>
      </c>
      <c r="BY89" s="14" t="str">
        <f t="shared" si="24"/>
        <v/>
      </c>
      <c r="BZ89" s="28"/>
      <c r="CA89" s="15"/>
      <c r="CB89" s="5" t="str">
        <f t="shared" si="25"/>
        <v/>
      </c>
      <c r="CE89" s="5" t="str">
        <f t="shared" si="27"/>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c r="A90" s="4" t="str">
        <f t="shared" si="18"/>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T90" s="2" t="str">
        <f>IFERROR(INDEX('padron cfe'!D:D,MATCH(DATOS!C90,'padron cfe'!A:A,0),1),"")</f>
        <v/>
      </c>
      <c r="U90" s="4"/>
      <c r="V90" s="4"/>
      <c r="W90" s="4"/>
      <c r="X90" s="6" t="s">
        <v>157</v>
      </c>
      <c r="Y90" s="4"/>
      <c r="Z90" s="4" t="str">
        <f t="shared" si="19"/>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0"/>
        <v/>
      </c>
      <c r="BI90" s="4" t="str">
        <f t="shared" si="28"/>
        <v/>
      </c>
      <c r="BJ90" s="123" t="str">
        <f t="shared" si="21"/>
        <v/>
      </c>
      <c r="BK90" s="140" t="str">
        <f t="shared" si="26"/>
        <v/>
      </c>
      <c r="BQ90" s="4" t="str">
        <f>IF(IFERROR(VLOOKUP(C90,C91:C$1993,1,0),"")="","",COUNTIF(C:C,C90))</f>
        <v/>
      </c>
      <c r="BR90" s="4"/>
      <c r="BV90" s="5" t="str">
        <f>IF(B90="","",IF(BQ90="",1+(MAX(BV$2:BV89)),""))</f>
        <v/>
      </c>
      <c r="BW90" s="5" t="str">
        <f t="shared" si="22"/>
        <v/>
      </c>
      <c r="BX90" s="5" t="str">
        <f t="shared" si="23"/>
        <v/>
      </c>
      <c r="BY90" s="14" t="str">
        <f t="shared" si="24"/>
        <v/>
      </c>
      <c r="BZ90" s="28"/>
      <c r="CA90" s="15"/>
      <c r="CB90" s="5" t="str">
        <f t="shared" si="25"/>
        <v/>
      </c>
      <c r="CE90" s="5" t="str">
        <f t="shared" si="27"/>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c r="A91" s="4" t="str">
        <f t="shared" si="18"/>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T91" s="2" t="str">
        <f>IFERROR(INDEX('padron cfe'!D:D,MATCH(DATOS!C91,'padron cfe'!A:A,0),1),"")</f>
        <v/>
      </c>
      <c r="U91" s="4"/>
      <c r="V91" s="4"/>
      <c r="W91" s="4"/>
      <c r="X91" s="6" t="s">
        <v>157</v>
      </c>
      <c r="Y91" s="4"/>
      <c r="Z91" s="4" t="str">
        <f t="shared" si="19"/>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0"/>
        <v/>
      </c>
      <c r="BI91" s="4" t="str">
        <f t="shared" si="28"/>
        <v/>
      </c>
      <c r="BJ91" s="123" t="str">
        <f t="shared" si="21"/>
        <v/>
      </c>
      <c r="BK91" s="140" t="str">
        <f t="shared" si="26"/>
        <v/>
      </c>
      <c r="BQ91" s="4" t="str">
        <f>IF(IFERROR(VLOOKUP(C91,C92:C$1993,1,0),"")="","",COUNTIF(C:C,C91))</f>
        <v/>
      </c>
      <c r="BR91" s="4"/>
      <c r="BV91" s="5" t="str">
        <f>IF(B91="","",IF(BQ91="",1+(MAX(BV$2:BV90)),""))</f>
        <v/>
      </c>
      <c r="BW91" s="5" t="str">
        <f t="shared" si="22"/>
        <v/>
      </c>
      <c r="BX91" s="5" t="str">
        <f t="shared" si="23"/>
        <v/>
      </c>
      <c r="BY91" s="14" t="str">
        <f t="shared" si="24"/>
        <v/>
      </c>
      <c r="BZ91" s="28"/>
      <c r="CA91" s="15"/>
      <c r="CB91" s="5" t="str">
        <f t="shared" si="25"/>
        <v/>
      </c>
      <c r="CE91" s="5" t="str">
        <f t="shared" si="27"/>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c r="A92" s="4" t="str">
        <f t="shared" si="18"/>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T92" s="2" t="str">
        <f>IFERROR(INDEX('padron cfe'!D:D,MATCH(DATOS!C92,'padron cfe'!A:A,0),1),"")</f>
        <v/>
      </c>
      <c r="U92" s="4"/>
      <c r="V92" s="4"/>
      <c r="W92" s="4"/>
      <c r="X92" s="6" t="s">
        <v>157</v>
      </c>
      <c r="Y92" s="4"/>
      <c r="Z92" s="4" t="str">
        <f t="shared" si="19"/>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0"/>
        <v/>
      </c>
      <c r="BI92" s="4" t="str">
        <f t="shared" si="28"/>
        <v/>
      </c>
      <c r="BJ92" s="123" t="str">
        <f t="shared" si="21"/>
        <v/>
      </c>
      <c r="BK92" s="140" t="str">
        <f t="shared" si="26"/>
        <v/>
      </c>
      <c r="BQ92" s="4" t="str">
        <f>IF(IFERROR(VLOOKUP(C92,C93:C$1993,1,0),"")="","",COUNTIF(C:C,C92))</f>
        <v/>
      </c>
      <c r="BR92" s="4"/>
      <c r="BV92" s="5" t="str">
        <f>IF(B92="","",IF(BQ92="",1+(MAX(BV$2:BV91)),""))</f>
        <v/>
      </c>
      <c r="BW92" s="5" t="str">
        <f t="shared" si="22"/>
        <v/>
      </c>
      <c r="BX92" s="5" t="str">
        <f t="shared" si="23"/>
        <v/>
      </c>
      <c r="BY92" s="14" t="str">
        <f t="shared" si="24"/>
        <v/>
      </c>
      <c r="BZ92" s="28"/>
      <c r="CA92" s="15"/>
      <c r="CB92" s="5" t="str">
        <f t="shared" si="25"/>
        <v/>
      </c>
      <c r="CE92" s="5" t="str">
        <f t="shared" si="27"/>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c r="A93" s="4" t="str">
        <f t="shared" si="18"/>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T93" s="2" t="str">
        <f>IFERROR(INDEX('padron cfe'!D:D,MATCH(DATOS!C93,'padron cfe'!A:A,0),1),"")</f>
        <v/>
      </c>
      <c r="U93" s="4"/>
      <c r="V93" s="4"/>
      <c r="W93" s="4"/>
      <c r="X93" s="6" t="s">
        <v>157</v>
      </c>
      <c r="Y93" s="4"/>
      <c r="Z93" s="4" t="str">
        <f t="shared" si="19"/>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0"/>
        <v/>
      </c>
      <c r="BI93" s="4" t="str">
        <f t="shared" si="28"/>
        <v/>
      </c>
      <c r="BJ93" s="123" t="str">
        <f t="shared" si="21"/>
        <v/>
      </c>
      <c r="BK93" s="140" t="str">
        <f t="shared" si="26"/>
        <v/>
      </c>
      <c r="BQ93" s="4" t="str">
        <f>IF(IFERROR(VLOOKUP(C93,C94:C$1993,1,0),"")="","",COUNTIF(C:C,C93))</f>
        <v/>
      </c>
      <c r="BR93" s="4"/>
      <c r="BV93" s="5" t="str">
        <f>IF(B93="","",IF(BQ93="",1+(MAX(BV$2:BV92)),""))</f>
        <v/>
      </c>
      <c r="BW93" s="5" t="str">
        <f t="shared" si="22"/>
        <v/>
      </c>
      <c r="BX93" s="5" t="str">
        <f t="shared" si="23"/>
        <v/>
      </c>
      <c r="BY93" s="14" t="str">
        <f t="shared" si="24"/>
        <v/>
      </c>
      <c r="BZ93" s="28"/>
      <c r="CA93" s="15"/>
      <c r="CB93" s="5" t="str">
        <f t="shared" si="25"/>
        <v/>
      </c>
      <c r="CE93" s="5" t="str">
        <f t="shared" si="27"/>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c r="A94" s="4" t="str">
        <f t="shared" si="18"/>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T94" s="2" t="str">
        <f>IFERROR(INDEX('padron cfe'!D:D,MATCH(DATOS!C94,'padron cfe'!A:A,0),1),"")</f>
        <v/>
      </c>
      <c r="U94" s="4"/>
      <c r="V94" s="4"/>
      <c r="W94" s="4"/>
      <c r="X94" s="6" t="s">
        <v>157</v>
      </c>
      <c r="Y94" s="4"/>
      <c r="Z94" s="4" t="str">
        <f t="shared" si="19"/>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0"/>
        <v/>
      </c>
      <c r="BI94" s="4" t="str">
        <f t="shared" si="28"/>
        <v/>
      </c>
      <c r="BJ94" s="123" t="str">
        <f t="shared" si="21"/>
        <v/>
      </c>
      <c r="BK94" s="140" t="str">
        <f t="shared" si="26"/>
        <v/>
      </c>
      <c r="BQ94" s="4" t="str">
        <f>IF(IFERROR(VLOOKUP(C94,C95:C$1993,1,0),"")="","",COUNTIF(C:C,C94))</f>
        <v/>
      </c>
      <c r="BR94" s="4"/>
      <c r="BV94" s="5" t="str">
        <f>IF(B94="","",IF(BQ94="",1+(MAX(BV$2:BV93)),""))</f>
        <v/>
      </c>
      <c r="BW94" s="5" t="str">
        <f t="shared" si="22"/>
        <v/>
      </c>
      <c r="BX94" s="5" t="str">
        <f t="shared" si="23"/>
        <v/>
      </c>
      <c r="BY94" s="14" t="str">
        <f t="shared" si="24"/>
        <v/>
      </c>
      <c r="BZ94" s="28"/>
      <c r="CA94" s="15"/>
      <c r="CB94" s="5" t="str">
        <f t="shared" si="25"/>
        <v/>
      </c>
      <c r="CE94" s="5" t="str">
        <f t="shared" si="27"/>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c r="A95" s="4" t="str">
        <f t="shared" si="18"/>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T95" s="2" t="str">
        <f>IFERROR(INDEX('padron cfe'!D:D,MATCH(DATOS!C95,'padron cfe'!A:A,0),1),"")</f>
        <v/>
      </c>
      <c r="U95" s="4"/>
      <c r="V95" s="4"/>
      <c r="W95" s="4"/>
      <c r="X95" s="6" t="s">
        <v>157</v>
      </c>
      <c r="Y95" s="4"/>
      <c r="Z95" s="4" t="str">
        <f t="shared" si="19"/>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0"/>
        <v/>
      </c>
      <c r="BI95" s="4" t="str">
        <f t="shared" si="28"/>
        <v/>
      </c>
      <c r="BJ95" s="123" t="str">
        <f t="shared" si="21"/>
        <v/>
      </c>
      <c r="BK95" s="140" t="str">
        <f t="shared" si="26"/>
        <v/>
      </c>
      <c r="BQ95" s="4" t="str">
        <f>IF(IFERROR(VLOOKUP(C95,C96:C$1993,1,0),"")="","",COUNTIF(C:C,C95))</f>
        <v/>
      </c>
      <c r="BR95" s="4"/>
      <c r="BV95" s="5" t="str">
        <f>IF(B95="","",IF(BQ95="",1+(MAX(BV$2:BV94)),""))</f>
        <v/>
      </c>
      <c r="BW95" s="5" t="str">
        <f t="shared" si="22"/>
        <v/>
      </c>
      <c r="BX95" s="5" t="str">
        <f t="shared" si="23"/>
        <v/>
      </c>
      <c r="BY95" s="14" t="str">
        <f t="shared" si="24"/>
        <v/>
      </c>
      <c r="BZ95" s="28"/>
      <c r="CA95" s="15"/>
      <c r="CB95" s="5" t="str">
        <f t="shared" si="25"/>
        <v/>
      </c>
      <c r="CE95" s="5" t="str">
        <f t="shared" si="27"/>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c r="A96" s="4" t="str">
        <f t="shared" si="18"/>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T96" s="2" t="str">
        <f>IFERROR(INDEX('padron cfe'!D:D,MATCH(DATOS!C96,'padron cfe'!A:A,0),1),"")</f>
        <v/>
      </c>
      <c r="U96" s="4"/>
      <c r="V96" s="4"/>
      <c r="W96" s="4"/>
      <c r="X96" s="6" t="s">
        <v>157</v>
      </c>
      <c r="Y96" s="4"/>
      <c r="Z96" s="4" t="str">
        <f t="shared" si="19"/>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0"/>
        <v/>
      </c>
      <c r="BI96" s="4" t="str">
        <f t="shared" si="28"/>
        <v/>
      </c>
      <c r="BJ96" s="123" t="str">
        <f t="shared" si="21"/>
        <v/>
      </c>
      <c r="BK96" s="140" t="str">
        <f t="shared" si="26"/>
        <v/>
      </c>
      <c r="BQ96" s="4" t="str">
        <f>IF(IFERROR(VLOOKUP(C96,C97:C$1993,1,0),"")="","",COUNTIF(C:C,C96))</f>
        <v/>
      </c>
      <c r="BR96" s="4"/>
      <c r="BV96" s="5" t="str">
        <f>IF(B96="","",IF(BQ96="",1+(MAX(BV$2:BV95)),""))</f>
        <v/>
      </c>
      <c r="BW96" s="5" t="str">
        <f t="shared" si="22"/>
        <v/>
      </c>
      <c r="BX96" s="5" t="str">
        <f t="shared" si="23"/>
        <v/>
      </c>
      <c r="BY96" s="14" t="str">
        <f t="shared" si="24"/>
        <v/>
      </c>
      <c r="BZ96" s="28"/>
      <c r="CA96" s="15"/>
      <c r="CB96" s="5" t="str">
        <f t="shared" si="25"/>
        <v/>
      </c>
      <c r="CE96" s="5" t="str">
        <f t="shared" si="27"/>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c r="A97" s="4" t="str">
        <f t="shared" si="18"/>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T97" s="2" t="str">
        <f>IFERROR(INDEX('padron cfe'!D:D,MATCH(DATOS!C97,'padron cfe'!A:A,0),1),"")</f>
        <v/>
      </c>
      <c r="U97" s="4"/>
      <c r="V97" s="4"/>
      <c r="W97" s="4"/>
      <c r="X97" s="6" t="s">
        <v>157</v>
      </c>
      <c r="Y97" s="4"/>
      <c r="Z97" s="4" t="str">
        <f t="shared" si="19"/>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0"/>
        <v/>
      </c>
      <c r="BI97" s="4" t="str">
        <f t="shared" si="28"/>
        <v/>
      </c>
      <c r="BJ97" s="123" t="str">
        <f t="shared" si="21"/>
        <v/>
      </c>
      <c r="BK97" s="140" t="str">
        <f t="shared" si="26"/>
        <v/>
      </c>
      <c r="BQ97" s="4" t="str">
        <f>IF(IFERROR(VLOOKUP(C97,C98:C$1993,1,0),"")="","",COUNTIF(C:C,C97))</f>
        <v/>
      </c>
      <c r="BR97" s="4"/>
      <c r="BV97" s="5" t="str">
        <f>IF(B97="","",IF(BQ97="",1+(MAX(BV$2:BV96)),""))</f>
        <v/>
      </c>
      <c r="BW97" s="5" t="str">
        <f t="shared" si="22"/>
        <v/>
      </c>
      <c r="BX97" s="5" t="str">
        <f t="shared" si="23"/>
        <v/>
      </c>
      <c r="BY97" s="14" t="str">
        <f t="shared" si="24"/>
        <v/>
      </c>
      <c r="BZ97" s="28"/>
      <c r="CA97" s="15"/>
      <c r="CB97" s="5" t="str">
        <f t="shared" si="25"/>
        <v/>
      </c>
      <c r="CE97" s="5" t="str">
        <f t="shared" si="27"/>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c r="A98" s="4" t="str">
        <f t="shared" si="18"/>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T98" s="2" t="str">
        <f>IFERROR(INDEX('padron cfe'!D:D,MATCH(DATOS!C98,'padron cfe'!A:A,0),1),"")</f>
        <v/>
      </c>
      <c r="U98" s="4"/>
      <c r="V98" s="4"/>
      <c r="W98" s="4"/>
      <c r="X98" s="6" t="s">
        <v>157</v>
      </c>
      <c r="Y98" s="4"/>
      <c r="Z98" s="4" t="str">
        <f t="shared" si="19"/>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0"/>
        <v/>
      </c>
      <c r="BI98" s="4" t="str">
        <f t="shared" si="28"/>
        <v/>
      </c>
      <c r="BJ98" s="123" t="str">
        <f t="shared" si="21"/>
        <v/>
      </c>
      <c r="BK98" s="140" t="str">
        <f t="shared" si="26"/>
        <v/>
      </c>
      <c r="BQ98" s="4" t="str">
        <f>IF(IFERROR(VLOOKUP(C98,C99:C$1993,1,0),"")="","",COUNTIF(C:C,C98))</f>
        <v/>
      </c>
      <c r="BR98" s="4"/>
      <c r="BV98" s="5" t="str">
        <f>IF(B98="","",IF(BQ98="",1+(MAX(BV$2:BV97)),""))</f>
        <v/>
      </c>
      <c r="BW98" s="5" t="str">
        <f t="shared" si="22"/>
        <v/>
      </c>
      <c r="BX98" s="5" t="str">
        <f t="shared" si="23"/>
        <v/>
      </c>
      <c r="BY98" s="14" t="str">
        <f t="shared" si="24"/>
        <v/>
      </c>
      <c r="BZ98" s="28"/>
      <c r="CA98" s="15"/>
      <c r="CB98" s="5" t="str">
        <f t="shared" ref="CB98:CB118" si="29">CONCATENATE(AI98,AJ98,AK98,AL98,AM98)</f>
        <v/>
      </c>
      <c r="CE98" s="5" t="str">
        <f t="shared" si="27"/>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c r="A99" s="4" t="str">
        <f t="shared" si="18"/>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T99" s="2" t="str">
        <f>IFERROR(INDEX('padron cfe'!D:D,MATCH(DATOS!C99,'padron cfe'!A:A,0),1),"")</f>
        <v/>
      </c>
      <c r="U99" s="4"/>
      <c r="V99" s="4"/>
      <c r="W99" s="4"/>
      <c r="X99" s="6" t="s">
        <v>157</v>
      </c>
      <c r="Y99" s="4"/>
      <c r="Z99" s="4" t="str">
        <f t="shared" si="19"/>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0"/>
        <v/>
      </c>
      <c r="BI99" s="4" t="str">
        <f t="shared" si="28"/>
        <v/>
      </c>
      <c r="BJ99" s="123" t="str">
        <f t="shared" si="21"/>
        <v/>
      </c>
      <c r="BK99" s="140" t="str">
        <f t="shared" si="26"/>
        <v/>
      </c>
      <c r="BQ99" s="4" t="str">
        <f>IF(IFERROR(VLOOKUP(C99,C100:C$1993,1,0),"")="","",COUNTIF(C:C,C99))</f>
        <v/>
      </c>
      <c r="BR99" s="4"/>
      <c r="BV99" s="5" t="str">
        <f>IF(B99="","",IF(BQ99="",1+(MAX(BV$2:BV98)),""))</f>
        <v/>
      </c>
      <c r="BW99" s="5" t="str">
        <f t="shared" si="22"/>
        <v/>
      </c>
      <c r="BX99" s="5" t="str">
        <f t="shared" si="23"/>
        <v/>
      </c>
      <c r="BY99" s="14" t="str">
        <f t="shared" si="24"/>
        <v/>
      </c>
      <c r="BZ99" s="28"/>
      <c r="CA99" s="15"/>
      <c r="CB99" s="5" t="str">
        <f t="shared" si="29"/>
        <v/>
      </c>
      <c r="CE99" s="5" t="str">
        <f t="shared" si="27"/>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c r="A100" s="4" t="str">
        <f t="shared" si="18"/>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T100" s="2" t="str">
        <f>IFERROR(INDEX('padron cfe'!D:D,MATCH(DATOS!C100,'padron cfe'!A:A,0),1),"")</f>
        <v/>
      </c>
      <c r="U100" s="4"/>
      <c r="V100" s="4"/>
      <c r="W100" s="4"/>
      <c r="X100" s="6" t="s">
        <v>157</v>
      </c>
      <c r="Y100" s="4"/>
      <c r="Z100" s="4" t="str">
        <f t="shared" si="19"/>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0"/>
        <v/>
      </c>
      <c r="BI100" s="4" t="str">
        <f t="shared" si="28"/>
        <v/>
      </c>
      <c r="BJ100" s="123" t="str">
        <f t="shared" si="21"/>
        <v/>
      </c>
      <c r="BK100" s="140" t="str">
        <f t="shared" si="26"/>
        <v/>
      </c>
      <c r="BQ100" s="4" t="str">
        <f>IF(IFERROR(VLOOKUP(C100,C101:C$1993,1,0),"")="","",COUNTIF(C:C,C100))</f>
        <v/>
      </c>
      <c r="BR100" s="4"/>
      <c r="BV100" s="5" t="str">
        <f>IF(B100="","",IF(BQ100="",1+(MAX(BV$2:BV99)),""))</f>
        <v/>
      </c>
      <c r="BW100" s="5" t="str">
        <f t="shared" si="22"/>
        <v/>
      </c>
      <c r="BX100" s="5" t="str">
        <f t="shared" si="23"/>
        <v/>
      </c>
      <c r="BY100" s="14" t="str">
        <f t="shared" si="24"/>
        <v/>
      </c>
      <c r="BZ100" s="28"/>
      <c r="CA100" s="15"/>
      <c r="CB100" s="5" t="str">
        <f t="shared" si="29"/>
        <v/>
      </c>
      <c r="CE100" s="5" t="str">
        <f t="shared" si="27"/>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c r="A101" s="4" t="str">
        <f t="shared" si="18"/>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T101" s="2" t="str">
        <f>IFERROR(INDEX('padron cfe'!D:D,MATCH(DATOS!C101,'padron cfe'!A:A,0),1),"")</f>
        <v/>
      </c>
      <c r="U101" s="4"/>
      <c r="V101" s="4"/>
      <c r="W101" s="4"/>
      <c r="X101" s="6" t="s">
        <v>157</v>
      </c>
      <c r="Y101" s="4"/>
      <c r="Z101" s="4" t="str">
        <f t="shared" si="19"/>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0"/>
        <v/>
      </c>
      <c r="BI101" s="4" t="str">
        <f t="shared" si="28"/>
        <v/>
      </c>
      <c r="BJ101" s="123" t="str">
        <f t="shared" si="21"/>
        <v/>
      </c>
      <c r="BK101" s="140" t="str">
        <f t="shared" si="26"/>
        <v/>
      </c>
      <c r="BQ101" s="4" t="str">
        <f>IF(IFERROR(VLOOKUP(C101,C102:C$1993,1,0),"")="","",COUNTIF(C:C,C101))</f>
        <v/>
      </c>
      <c r="BR101" s="4"/>
      <c r="BV101" s="5" t="str">
        <f>IF(B101="","",IF(BQ101="",1+(MAX(BV$2:BV100)),""))</f>
        <v/>
      </c>
      <c r="BW101" s="5" t="str">
        <f t="shared" si="22"/>
        <v/>
      </c>
      <c r="BX101" s="5" t="str">
        <f t="shared" si="23"/>
        <v/>
      </c>
      <c r="BY101" s="14" t="str">
        <f t="shared" si="24"/>
        <v/>
      </c>
      <c r="BZ101" s="28"/>
      <c r="CA101" s="15"/>
      <c r="CB101" s="5" t="str">
        <f t="shared" si="29"/>
        <v/>
      </c>
      <c r="CE101" s="5" t="str">
        <f t="shared" si="27"/>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c r="A102" s="4" t="str">
        <f t="shared" si="18"/>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T102" s="2" t="str">
        <f>IFERROR(INDEX('padron cfe'!D:D,MATCH(DATOS!C102,'padron cfe'!A:A,0),1),"")</f>
        <v/>
      </c>
      <c r="U102" s="4"/>
      <c r="V102" s="4"/>
      <c r="W102" s="4"/>
      <c r="X102" s="6" t="s">
        <v>157</v>
      </c>
      <c r="Y102" s="4"/>
      <c r="Z102" s="4" t="str">
        <f t="shared" si="19"/>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0"/>
        <v/>
      </c>
      <c r="BI102" s="4" t="str">
        <f t="shared" si="28"/>
        <v/>
      </c>
      <c r="BJ102" s="123" t="str">
        <f t="shared" si="21"/>
        <v/>
      </c>
      <c r="BK102" s="140" t="str">
        <f t="shared" si="26"/>
        <v/>
      </c>
      <c r="BQ102" s="4" t="str">
        <f>IF(IFERROR(VLOOKUP(C102,C103:C$1993,1,0),"")="","",COUNTIF(C:C,C102))</f>
        <v/>
      </c>
      <c r="BR102" s="4"/>
      <c r="BV102" s="5" t="str">
        <f>IF(B102="","",IF(BQ102="",1+(MAX(BV$2:BV101)),""))</f>
        <v/>
      </c>
      <c r="BW102" s="5" t="str">
        <f t="shared" si="22"/>
        <v/>
      </c>
      <c r="BX102" s="5" t="str">
        <f t="shared" si="23"/>
        <v/>
      </c>
      <c r="BY102" s="14" t="str">
        <f t="shared" si="24"/>
        <v/>
      </c>
      <c r="BZ102" s="28"/>
      <c r="CA102" s="15"/>
      <c r="CB102" s="5" t="str">
        <f t="shared" si="29"/>
        <v/>
      </c>
      <c r="CE102" s="5" t="str">
        <f t="shared" si="27"/>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c r="A103" s="4" t="str">
        <f t="shared" si="18"/>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T103" s="2" t="str">
        <f>IFERROR(INDEX('padron cfe'!D:D,MATCH(DATOS!C103,'padron cfe'!A:A,0),1),"")</f>
        <v/>
      </c>
      <c r="U103" s="4"/>
      <c r="V103" s="4"/>
      <c r="W103" s="4"/>
      <c r="X103" s="6" t="s">
        <v>157</v>
      </c>
      <c r="Y103" s="4"/>
      <c r="Z103" s="4" t="str">
        <f t="shared" si="19"/>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0"/>
        <v/>
      </c>
      <c r="BI103" s="4" t="str">
        <f t="shared" si="28"/>
        <v/>
      </c>
      <c r="BJ103" s="123" t="str">
        <f t="shared" si="21"/>
        <v/>
      </c>
      <c r="BK103" s="140" t="str">
        <f t="shared" si="26"/>
        <v/>
      </c>
      <c r="BQ103" s="4" t="str">
        <f>IF(IFERROR(VLOOKUP(C103,C104:C$1993,1,0),"")="","",COUNTIF(C:C,C103))</f>
        <v/>
      </c>
      <c r="BR103" s="4"/>
      <c r="BV103" s="5" t="str">
        <f>IF(B103="","",IF(BQ103="",1+(MAX(BV$2:BV102)),""))</f>
        <v/>
      </c>
      <c r="BW103" s="5" t="str">
        <f t="shared" si="22"/>
        <v/>
      </c>
      <c r="BX103" s="5" t="str">
        <f t="shared" si="23"/>
        <v/>
      </c>
      <c r="BY103" s="14" t="str">
        <f t="shared" si="24"/>
        <v/>
      </c>
      <c r="BZ103" s="28"/>
      <c r="CA103" s="15"/>
      <c r="CB103" s="5" t="str">
        <f t="shared" si="29"/>
        <v/>
      </c>
      <c r="CE103" s="5" t="str">
        <f t="shared" si="27"/>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c r="A104" s="4" t="str">
        <f t="shared" si="18"/>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T104" s="2" t="str">
        <f>IFERROR(INDEX('padron cfe'!D:D,MATCH(DATOS!C104,'padron cfe'!A:A,0),1),"")</f>
        <v/>
      </c>
      <c r="U104" s="4"/>
      <c r="V104" s="4"/>
      <c r="W104" s="4"/>
      <c r="X104" s="6" t="s">
        <v>157</v>
      </c>
      <c r="Y104" s="4"/>
      <c r="Z104" s="4" t="str">
        <f t="shared" si="19"/>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0"/>
        <v/>
      </c>
      <c r="BI104" s="4" t="str">
        <f t="shared" si="28"/>
        <v/>
      </c>
      <c r="BJ104" s="123" t="str">
        <f t="shared" si="21"/>
        <v/>
      </c>
      <c r="BK104" s="140" t="str">
        <f t="shared" si="26"/>
        <v/>
      </c>
      <c r="BQ104" s="4" t="str">
        <f>IF(IFERROR(VLOOKUP(C104,C105:C$1993,1,0),"")="","",COUNTIF(C:C,C104))</f>
        <v/>
      </c>
      <c r="BR104" s="4"/>
      <c r="BV104" s="5" t="str">
        <f>IF(B104="","",IF(BQ104="",1+(MAX(BV$2:BV103)),""))</f>
        <v/>
      </c>
      <c r="BW104" s="5" t="str">
        <f t="shared" si="22"/>
        <v/>
      </c>
      <c r="BX104" s="5" t="str">
        <f t="shared" si="23"/>
        <v/>
      </c>
      <c r="BY104" s="14" t="str">
        <f t="shared" si="24"/>
        <v/>
      </c>
      <c r="BZ104" s="28"/>
      <c r="CA104" s="15"/>
      <c r="CB104" s="5" t="str">
        <f t="shared" si="29"/>
        <v/>
      </c>
      <c r="CE104" s="5" t="str">
        <f t="shared" si="27"/>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c r="A105" s="4" t="str">
        <f t="shared" si="18"/>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T105" s="2" t="str">
        <f>IFERROR(INDEX('padron cfe'!D:D,MATCH(DATOS!C105,'padron cfe'!A:A,0),1),"")</f>
        <v/>
      </c>
      <c r="U105" s="4"/>
      <c r="V105" s="4"/>
      <c r="W105" s="4"/>
      <c r="X105" s="6" t="s">
        <v>157</v>
      </c>
      <c r="Y105" s="4"/>
      <c r="Z105" s="4" t="str">
        <f t="shared" si="19"/>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0"/>
        <v/>
      </c>
      <c r="BI105" s="4" t="str">
        <f t="shared" si="28"/>
        <v/>
      </c>
      <c r="BJ105" s="123" t="str">
        <f t="shared" si="21"/>
        <v/>
      </c>
      <c r="BK105" s="140" t="str">
        <f t="shared" si="26"/>
        <v/>
      </c>
      <c r="BQ105" s="4" t="str">
        <f>IF(IFERROR(VLOOKUP(C105,C106:C$1993,1,0),"")="","",COUNTIF(C:C,C105))</f>
        <v/>
      </c>
      <c r="BR105" s="4"/>
      <c r="BV105" s="5" t="str">
        <f>IF(B105="","",IF(BQ105="",1+(MAX(BV$2:BV104)),""))</f>
        <v/>
      </c>
      <c r="BW105" s="5" t="str">
        <f t="shared" si="22"/>
        <v/>
      </c>
      <c r="BX105" s="5" t="str">
        <f t="shared" si="23"/>
        <v/>
      </c>
      <c r="BY105" s="14" t="str">
        <f t="shared" si="24"/>
        <v/>
      </c>
      <c r="BZ105" s="28"/>
      <c r="CA105" s="15"/>
      <c r="CB105" s="5" t="str">
        <f t="shared" si="29"/>
        <v/>
      </c>
      <c r="CE105" s="5" t="str">
        <f t="shared" si="27"/>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c r="A106" s="4" t="str">
        <f t="shared" si="18"/>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T106" s="2" t="str">
        <f>IFERROR(INDEX('padron cfe'!D:D,MATCH(DATOS!C106,'padron cfe'!A:A,0),1),"")</f>
        <v/>
      </c>
      <c r="U106" s="4"/>
      <c r="V106" s="4"/>
      <c r="W106" s="4"/>
      <c r="X106" s="6" t="s">
        <v>157</v>
      </c>
      <c r="Y106" s="4"/>
      <c r="Z106" s="4" t="str">
        <f t="shared" si="19"/>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0"/>
        <v/>
      </c>
      <c r="BI106" s="4" t="str">
        <f t="shared" si="28"/>
        <v/>
      </c>
      <c r="BJ106" s="123" t="str">
        <f t="shared" si="21"/>
        <v/>
      </c>
      <c r="BK106" s="140" t="str">
        <f t="shared" si="26"/>
        <v/>
      </c>
      <c r="BQ106" s="4" t="str">
        <f>IF(IFERROR(VLOOKUP(C106,C107:C$1993,1,0),"")="","",COUNTIF(C:C,C106))</f>
        <v/>
      </c>
      <c r="BR106" s="4"/>
      <c r="BV106" s="5" t="str">
        <f>IF(B106="","",IF(BQ106="",1+(MAX(BV$2:BV105)),""))</f>
        <v/>
      </c>
      <c r="BW106" s="5" t="str">
        <f t="shared" si="22"/>
        <v/>
      </c>
      <c r="BX106" s="5" t="str">
        <f t="shared" si="23"/>
        <v/>
      </c>
      <c r="BY106" s="14" t="str">
        <f t="shared" si="24"/>
        <v/>
      </c>
      <c r="BZ106" s="28"/>
      <c r="CA106" s="15"/>
      <c r="CB106" s="5" t="str">
        <f t="shared" si="29"/>
        <v/>
      </c>
      <c r="CE106" s="5" t="str">
        <f t="shared" si="27"/>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c r="A107" s="4" t="str">
        <f t="shared" si="18"/>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T107" s="2" t="str">
        <f>IFERROR(INDEX('padron cfe'!D:D,MATCH(DATOS!C107,'padron cfe'!A:A,0),1),"")</f>
        <v/>
      </c>
      <c r="U107" s="4"/>
      <c r="V107" s="4"/>
      <c r="W107" s="4"/>
      <c r="X107" s="6" t="s">
        <v>157</v>
      </c>
      <c r="Y107" s="4"/>
      <c r="Z107" s="4" t="str">
        <f t="shared" si="19"/>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0"/>
        <v/>
      </c>
      <c r="BI107" s="4" t="str">
        <f t="shared" si="28"/>
        <v/>
      </c>
      <c r="BJ107" s="123" t="str">
        <f t="shared" si="21"/>
        <v/>
      </c>
      <c r="BK107" s="140" t="str">
        <f t="shared" si="26"/>
        <v/>
      </c>
      <c r="BQ107" s="4" t="str">
        <f>IF(IFERROR(VLOOKUP(C107,C108:C$1993,1,0),"")="","",COUNTIF(C:C,C107))</f>
        <v/>
      </c>
      <c r="BR107" s="4"/>
      <c r="BV107" s="5" t="str">
        <f>IF(B107="","",IF(BQ107="",1+(MAX(BV$2:BV106)),""))</f>
        <v/>
      </c>
      <c r="BW107" s="5" t="str">
        <f t="shared" si="22"/>
        <v/>
      </c>
      <c r="BX107" s="5" t="str">
        <f t="shared" si="23"/>
        <v/>
      </c>
      <c r="BY107" s="14" t="str">
        <f t="shared" si="24"/>
        <v/>
      </c>
      <c r="BZ107" s="28"/>
      <c r="CA107" s="15"/>
      <c r="CB107" s="5" t="str">
        <f t="shared" si="29"/>
        <v/>
      </c>
      <c r="CE107" s="5" t="str">
        <f t="shared" si="27"/>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c r="A108" s="4" t="str">
        <f t="shared" si="18"/>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T108" s="2" t="str">
        <f>IFERROR(INDEX('padron cfe'!D:D,MATCH(DATOS!C108,'padron cfe'!A:A,0),1),"")</f>
        <v/>
      </c>
      <c r="U108" s="4"/>
      <c r="V108" s="4"/>
      <c r="W108" s="4"/>
      <c r="X108" s="6" t="s">
        <v>157</v>
      </c>
      <c r="Y108" s="4"/>
      <c r="Z108" s="4" t="str">
        <f t="shared" si="19"/>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0"/>
        <v/>
      </c>
      <c r="BI108" s="4" t="str">
        <f t="shared" si="28"/>
        <v/>
      </c>
      <c r="BJ108" s="123" t="str">
        <f t="shared" si="21"/>
        <v/>
      </c>
      <c r="BK108" s="140" t="str">
        <f t="shared" si="26"/>
        <v/>
      </c>
      <c r="BQ108" s="4" t="str">
        <f>IF(IFERROR(VLOOKUP(C108,C109:C$1993,1,0),"")="","",COUNTIF(C:C,C108))</f>
        <v/>
      </c>
      <c r="BR108" s="4"/>
      <c r="BV108" s="5" t="str">
        <f>IF(B108="","",IF(BQ108="",1+(MAX(BV$2:BV107)),""))</f>
        <v/>
      </c>
      <c r="BW108" s="5" t="str">
        <f t="shared" si="22"/>
        <v/>
      </c>
      <c r="BX108" s="5" t="str">
        <f t="shared" si="23"/>
        <v/>
      </c>
      <c r="BY108" s="14" t="str">
        <f t="shared" si="24"/>
        <v/>
      </c>
      <c r="BZ108" s="28"/>
      <c r="CA108" s="15"/>
      <c r="CB108" s="5" t="str">
        <f t="shared" si="29"/>
        <v/>
      </c>
      <c r="CE108" s="5" t="str">
        <f t="shared" si="27"/>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c r="A109" s="4" t="str">
        <f t="shared" si="18"/>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T109" s="2" t="str">
        <f>IFERROR(INDEX('padron cfe'!D:D,MATCH(DATOS!C109,'padron cfe'!A:A,0),1),"")</f>
        <v/>
      </c>
      <c r="U109" s="4"/>
      <c r="V109" s="4"/>
      <c r="W109" s="4"/>
      <c r="X109" s="6" t="s">
        <v>157</v>
      </c>
      <c r="Y109" s="4"/>
      <c r="Z109" s="4" t="str">
        <f t="shared" si="19"/>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0"/>
        <v/>
      </c>
      <c r="BI109" s="4" t="str">
        <f t="shared" si="28"/>
        <v/>
      </c>
      <c r="BJ109" s="123" t="str">
        <f t="shared" si="21"/>
        <v/>
      </c>
      <c r="BK109" s="140" t="str">
        <f t="shared" si="26"/>
        <v/>
      </c>
      <c r="BQ109" s="4" t="str">
        <f>IF(IFERROR(VLOOKUP(C109,C110:C$1993,1,0),"")="","",COUNTIF(C:C,C109))</f>
        <v/>
      </c>
      <c r="BR109" s="4"/>
      <c r="BV109" s="5" t="str">
        <f>IF(B109="","",IF(BQ109="",1+(MAX(BV$2:BV108)),""))</f>
        <v/>
      </c>
      <c r="BW109" s="5" t="str">
        <f t="shared" si="22"/>
        <v/>
      </c>
      <c r="BX109" s="5" t="str">
        <f t="shared" si="23"/>
        <v/>
      </c>
      <c r="BY109" s="14" t="str">
        <f t="shared" si="24"/>
        <v/>
      </c>
      <c r="BZ109" s="28"/>
      <c r="CA109" s="15"/>
      <c r="CB109" s="5" t="str">
        <f t="shared" si="29"/>
        <v/>
      </c>
      <c r="CE109" s="5" t="str">
        <f t="shared" si="27"/>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c r="A110" s="4" t="str">
        <f t="shared" si="18"/>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T110" s="2" t="str">
        <f>IFERROR(INDEX('padron cfe'!D:D,MATCH(DATOS!C110,'padron cfe'!A:A,0),1),"")</f>
        <v/>
      </c>
      <c r="U110" s="4"/>
      <c r="V110" s="4"/>
      <c r="W110" s="4"/>
      <c r="X110" s="6" t="s">
        <v>157</v>
      </c>
      <c r="Y110" s="4"/>
      <c r="Z110" s="4" t="str">
        <f t="shared" si="19"/>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0"/>
        <v/>
      </c>
      <c r="BI110" s="4" t="str">
        <f t="shared" si="28"/>
        <v/>
      </c>
      <c r="BJ110" s="123" t="str">
        <f t="shared" si="21"/>
        <v/>
      </c>
      <c r="BK110" s="140" t="str">
        <f t="shared" si="26"/>
        <v/>
      </c>
      <c r="BQ110" s="4" t="str">
        <f>IF(IFERROR(VLOOKUP(C110,C111:C$1993,1,0),"")="","",COUNTIF(C:C,C110))</f>
        <v/>
      </c>
      <c r="BR110" s="4"/>
      <c r="BV110" s="5" t="str">
        <f>IF(B110="","",IF(BQ110="",1+(MAX(BV$2:BV109)),""))</f>
        <v/>
      </c>
      <c r="BW110" s="5" t="str">
        <f t="shared" si="22"/>
        <v/>
      </c>
      <c r="BX110" s="5" t="str">
        <f t="shared" si="23"/>
        <v/>
      </c>
      <c r="BY110" s="14" t="str">
        <f t="shared" si="24"/>
        <v/>
      </c>
      <c r="BZ110" s="28"/>
      <c r="CA110" s="15"/>
      <c r="CB110" s="5" t="str">
        <f t="shared" si="29"/>
        <v/>
      </c>
      <c r="CE110" s="5" t="str">
        <f t="shared" si="27"/>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c r="A111" s="4" t="str">
        <f t="shared" si="18"/>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T111" s="2" t="str">
        <f>IFERROR(INDEX('padron cfe'!D:D,MATCH(DATOS!C111,'padron cfe'!A:A,0),1),"")</f>
        <v/>
      </c>
      <c r="U111" s="4"/>
      <c r="V111" s="4"/>
      <c r="W111" s="4"/>
      <c r="X111" s="6" t="s">
        <v>157</v>
      </c>
      <c r="Y111" s="4"/>
      <c r="Z111" s="4" t="str">
        <f t="shared" si="19"/>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0"/>
        <v/>
      </c>
      <c r="BI111" s="4" t="str">
        <f t="shared" si="28"/>
        <v/>
      </c>
      <c r="BJ111" s="123" t="str">
        <f t="shared" si="21"/>
        <v/>
      </c>
      <c r="BK111" s="140" t="str">
        <f t="shared" si="26"/>
        <v/>
      </c>
      <c r="BQ111" s="4" t="str">
        <f>IF(IFERROR(VLOOKUP(C111,C112:C$1993,1,0),"")="","",COUNTIF(C:C,C111))</f>
        <v/>
      </c>
      <c r="BR111" s="4"/>
      <c r="BV111" s="5" t="str">
        <f>IF(B111="","",IF(BQ111="",1+(MAX(BV$2:BV110)),""))</f>
        <v/>
      </c>
      <c r="BW111" s="5" t="str">
        <f t="shared" si="22"/>
        <v/>
      </c>
      <c r="BX111" s="5" t="str">
        <f t="shared" si="23"/>
        <v/>
      </c>
      <c r="BY111" s="14" t="str">
        <f t="shared" si="24"/>
        <v/>
      </c>
      <c r="BZ111" s="28"/>
      <c r="CA111" s="15"/>
      <c r="CB111" s="5" t="str">
        <f t="shared" si="29"/>
        <v/>
      </c>
      <c r="CE111" s="5" t="str">
        <f t="shared" si="27"/>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c r="A112" s="4" t="str">
        <f t="shared" si="18"/>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T112" s="2" t="str">
        <f>IFERROR(INDEX('padron cfe'!D:D,MATCH(DATOS!C112,'padron cfe'!A:A,0),1),"")</f>
        <v/>
      </c>
      <c r="U112" s="4"/>
      <c r="V112" s="4"/>
      <c r="W112" s="4"/>
      <c r="X112" s="6" t="s">
        <v>157</v>
      </c>
      <c r="Y112" s="4"/>
      <c r="Z112" s="4" t="str">
        <f t="shared" si="19"/>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0"/>
        <v/>
      </c>
      <c r="BI112" s="4" t="str">
        <f t="shared" si="28"/>
        <v/>
      </c>
      <c r="BJ112" s="123" t="str">
        <f t="shared" si="21"/>
        <v/>
      </c>
      <c r="BK112" s="140" t="str">
        <f t="shared" si="26"/>
        <v/>
      </c>
      <c r="BQ112" s="4" t="str">
        <f>IF(IFERROR(VLOOKUP(C112,C113:C$1993,1,0),"")="","",COUNTIF(C:C,C112))</f>
        <v/>
      </c>
      <c r="BR112" s="4"/>
      <c r="BV112" s="5" t="str">
        <f>IF(B112="","",IF(BQ112="",1+(MAX(BV$2:BV111)),""))</f>
        <v/>
      </c>
      <c r="BW112" s="5" t="str">
        <f t="shared" si="22"/>
        <v/>
      </c>
      <c r="BX112" s="5" t="str">
        <f t="shared" si="23"/>
        <v/>
      </c>
      <c r="BY112" s="14" t="str">
        <f t="shared" si="24"/>
        <v/>
      </c>
      <c r="BZ112" s="28"/>
      <c r="CA112" s="15"/>
      <c r="CB112" s="5" t="str">
        <f t="shared" si="29"/>
        <v/>
      </c>
      <c r="CE112" s="5" t="str">
        <f t="shared" si="27"/>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c r="A113" s="4" t="str">
        <f t="shared" si="18"/>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T113" s="2" t="str">
        <f>IFERROR(INDEX('padron cfe'!D:D,MATCH(DATOS!C113,'padron cfe'!A:A,0),1),"")</f>
        <v/>
      </c>
      <c r="U113" s="4"/>
      <c r="V113" s="4"/>
      <c r="W113" s="4"/>
      <c r="X113" s="6" t="s">
        <v>157</v>
      </c>
      <c r="Y113" s="4"/>
      <c r="Z113" s="4" t="str">
        <f t="shared" si="19"/>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0"/>
        <v/>
      </c>
      <c r="BI113" s="4" t="str">
        <f t="shared" si="28"/>
        <v/>
      </c>
      <c r="BJ113" s="123" t="str">
        <f t="shared" si="21"/>
        <v/>
      </c>
      <c r="BK113" s="140" t="str">
        <f t="shared" si="26"/>
        <v/>
      </c>
      <c r="BQ113" s="4" t="str">
        <f>IF(IFERROR(VLOOKUP(C113,C114:C$1993,1,0),"")="","",COUNTIF(C:C,C113))</f>
        <v/>
      </c>
      <c r="BR113" s="4"/>
      <c r="BV113" s="5" t="str">
        <f>IF(B113="","",IF(BQ113="",1+(MAX(BV$2:BV112)),""))</f>
        <v/>
      </c>
      <c r="BW113" s="5" t="str">
        <f t="shared" si="22"/>
        <v/>
      </c>
      <c r="BX113" s="5" t="str">
        <f t="shared" si="23"/>
        <v/>
      </c>
      <c r="BY113" s="14" t="str">
        <f t="shared" si="24"/>
        <v/>
      </c>
      <c r="BZ113" s="28"/>
      <c r="CA113" s="15"/>
      <c r="CB113" s="5" t="str">
        <f t="shared" si="29"/>
        <v/>
      </c>
      <c r="CE113" s="5" t="str">
        <f t="shared" si="27"/>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c r="A114" s="4" t="str">
        <f t="shared" si="18"/>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T114" s="2" t="str">
        <f>IFERROR(INDEX('padron cfe'!D:D,MATCH(DATOS!C114,'padron cfe'!A:A,0),1),"")</f>
        <v/>
      </c>
      <c r="U114" s="4"/>
      <c r="V114" s="4"/>
      <c r="W114" s="4"/>
      <c r="X114" s="6" t="s">
        <v>157</v>
      </c>
      <c r="Y114" s="4"/>
      <c r="Z114" s="4" t="str">
        <f t="shared" si="19"/>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0"/>
        <v/>
      </c>
      <c r="BI114" s="4" t="str">
        <f t="shared" si="28"/>
        <v/>
      </c>
      <c r="BJ114" s="123" t="str">
        <f t="shared" si="21"/>
        <v/>
      </c>
      <c r="BK114" s="140" t="str">
        <f t="shared" si="26"/>
        <v/>
      </c>
      <c r="BQ114" s="4" t="str">
        <f>IF(IFERROR(VLOOKUP(C114,C115:C$1993,1,0),"")="","",COUNTIF(C:C,C114))</f>
        <v/>
      </c>
      <c r="BR114" s="4"/>
      <c r="BV114" s="5" t="str">
        <f>IF(B114="","",IF(BQ114="",1+(MAX(BV$2:BV113)),""))</f>
        <v/>
      </c>
      <c r="BW114" s="5" t="str">
        <f t="shared" si="22"/>
        <v/>
      </c>
      <c r="BX114" s="5" t="str">
        <f t="shared" si="23"/>
        <v/>
      </c>
      <c r="BY114" s="14" t="str">
        <f t="shared" si="24"/>
        <v/>
      </c>
      <c r="BZ114" s="28"/>
      <c r="CA114" s="15"/>
      <c r="CB114" s="5" t="str">
        <f t="shared" si="29"/>
        <v/>
      </c>
      <c r="CE114" s="5" t="str">
        <f t="shared" si="27"/>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c r="A115" s="4" t="str">
        <f t="shared" si="18"/>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T115" s="2" t="str">
        <f>IFERROR(INDEX('padron cfe'!D:D,MATCH(DATOS!C115,'padron cfe'!A:A,0),1),"")</f>
        <v/>
      </c>
      <c r="U115" s="4"/>
      <c r="V115" s="4"/>
      <c r="W115" s="4"/>
      <c r="X115" s="6" t="s">
        <v>157</v>
      </c>
      <c r="Y115" s="4"/>
      <c r="Z115" s="4" t="str">
        <f t="shared" si="19"/>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0"/>
        <v/>
      </c>
      <c r="BI115" s="4" t="str">
        <f t="shared" si="28"/>
        <v/>
      </c>
      <c r="BJ115" s="123" t="str">
        <f t="shared" si="21"/>
        <v/>
      </c>
      <c r="BK115" s="140" t="str">
        <f t="shared" si="26"/>
        <v/>
      </c>
      <c r="BQ115" s="4" t="str">
        <f>IF(IFERROR(VLOOKUP(C115,C116:C$1993,1,0),"")="","",COUNTIF(C:C,C115))</f>
        <v/>
      </c>
      <c r="BR115" s="4"/>
      <c r="BV115" s="5" t="str">
        <f>IF(B115="","",IF(BQ115="",1+(MAX(BV$2:BV114)),""))</f>
        <v/>
      </c>
      <c r="BW115" s="5" t="str">
        <f t="shared" si="22"/>
        <v/>
      </c>
      <c r="BX115" s="5" t="str">
        <f t="shared" si="23"/>
        <v/>
      </c>
      <c r="BY115" s="14" t="str">
        <f t="shared" si="24"/>
        <v/>
      </c>
      <c r="BZ115" s="28"/>
      <c r="CA115" s="15"/>
      <c r="CB115" s="5" t="str">
        <f t="shared" si="29"/>
        <v/>
      </c>
      <c r="CE115" s="5" t="str">
        <f t="shared" si="27"/>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c r="A116" s="4" t="str">
        <f t="shared" si="18"/>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T116" s="2" t="str">
        <f>IFERROR(INDEX('padron cfe'!D:D,MATCH(DATOS!C116,'padron cfe'!A:A,0),1),"")</f>
        <v/>
      </c>
      <c r="U116" s="4"/>
      <c r="V116" s="4"/>
      <c r="W116" s="4"/>
      <c r="X116" s="6" t="s">
        <v>157</v>
      </c>
      <c r="Y116" s="4"/>
      <c r="Z116" s="4" t="str">
        <f t="shared" si="19"/>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0"/>
        <v/>
      </c>
      <c r="BI116" s="4" t="str">
        <f t="shared" si="28"/>
        <v/>
      </c>
      <c r="BJ116" s="123" t="str">
        <f t="shared" si="21"/>
        <v/>
      </c>
      <c r="BK116" s="140" t="str">
        <f t="shared" si="26"/>
        <v/>
      </c>
      <c r="BQ116" s="4" t="str">
        <f>IF(IFERROR(VLOOKUP(C116,C117:C$1993,1,0),"")="","",COUNTIF(C:C,C116))</f>
        <v/>
      </c>
      <c r="BR116" s="4"/>
      <c r="BV116" s="5" t="str">
        <f>IF(B116="","",IF(BQ116="",1+(MAX(BV$2:BV115)),""))</f>
        <v/>
      </c>
      <c r="BW116" s="5" t="str">
        <f t="shared" si="22"/>
        <v/>
      </c>
      <c r="BX116" s="5" t="str">
        <f t="shared" si="23"/>
        <v/>
      </c>
      <c r="BY116" s="14" t="str">
        <f t="shared" si="24"/>
        <v/>
      </c>
      <c r="BZ116" s="28"/>
      <c r="CA116" s="15"/>
      <c r="CB116" s="5" t="str">
        <f t="shared" si="29"/>
        <v/>
      </c>
      <c r="CE116" s="5" t="str">
        <f t="shared" si="27"/>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c r="A117" s="4" t="str">
        <f t="shared" si="18"/>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T117" s="2" t="str">
        <f>IFERROR(INDEX('padron cfe'!D:D,MATCH(DATOS!C117,'padron cfe'!A:A,0),1),"")</f>
        <v/>
      </c>
      <c r="U117" s="4"/>
      <c r="V117" s="4"/>
      <c r="W117" s="4"/>
      <c r="X117" s="6" t="s">
        <v>157</v>
      </c>
      <c r="Y117" s="4"/>
      <c r="Z117" s="4" t="str">
        <f t="shared" si="19"/>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0"/>
        <v/>
      </c>
      <c r="BI117" s="4" t="str">
        <f t="shared" si="28"/>
        <v/>
      </c>
      <c r="BJ117" s="123" t="str">
        <f t="shared" si="21"/>
        <v/>
      </c>
      <c r="BK117" s="140" t="str">
        <f t="shared" si="26"/>
        <v/>
      </c>
      <c r="BQ117" s="4" t="str">
        <f>IF(IFERROR(VLOOKUP(C117,C118:C$1993,1,0),"")="","",COUNTIF(C:C,C117))</f>
        <v/>
      </c>
      <c r="BR117" s="4"/>
      <c r="BV117" s="5" t="str">
        <f>IF(B117="","",IF(BQ117="",1+(MAX(BV$2:BV116)),""))</f>
        <v/>
      </c>
      <c r="BW117" s="5" t="str">
        <f t="shared" si="22"/>
        <v/>
      </c>
      <c r="BX117" s="5" t="str">
        <f t="shared" si="23"/>
        <v/>
      </c>
      <c r="BY117" s="14" t="str">
        <f t="shared" si="24"/>
        <v/>
      </c>
      <c r="BZ117" s="28"/>
      <c r="CA117" s="15"/>
      <c r="CB117" s="5" t="str">
        <f t="shared" si="29"/>
        <v/>
      </c>
      <c r="CE117" s="5" t="str">
        <f t="shared" si="27"/>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c r="A118" s="4" t="str">
        <f t="shared" si="18"/>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T118" s="2" t="str">
        <f>IFERROR(INDEX('padron cfe'!D:D,MATCH(DATOS!C118,'padron cfe'!A:A,0),1),"")</f>
        <v/>
      </c>
      <c r="U118" s="4"/>
      <c r="V118" s="4"/>
      <c r="W118" s="4"/>
      <c r="X118" s="6" t="s">
        <v>157</v>
      </c>
      <c r="Y118" s="4"/>
      <c r="Z118" s="4" t="str">
        <f t="shared" si="19"/>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0"/>
        <v/>
      </c>
      <c r="BI118" s="4" t="str">
        <f t="shared" si="28"/>
        <v/>
      </c>
      <c r="BJ118" s="123" t="str">
        <f t="shared" si="21"/>
        <v/>
      </c>
      <c r="BK118" s="140" t="str">
        <f t="shared" si="26"/>
        <v/>
      </c>
      <c r="BQ118" s="4" t="str">
        <f>IF(IFERROR(VLOOKUP(C118,C119:C$1993,1,0),"")="","",COUNTIF(C:C,C118))</f>
        <v/>
      </c>
      <c r="BR118" s="4"/>
      <c r="BV118" s="5" t="str">
        <f>IF(B118="","",IF(BQ118="",1+(MAX(BV$2:BV117)),""))</f>
        <v/>
      </c>
      <c r="BW118" s="5" t="str">
        <f t="shared" si="22"/>
        <v/>
      </c>
      <c r="BX118" s="5" t="str">
        <f t="shared" si="23"/>
        <v/>
      </c>
      <c r="BY118" s="14" t="str">
        <f t="shared" si="24"/>
        <v/>
      </c>
      <c r="BZ118" s="28"/>
      <c r="CA118" s="15"/>
      <c r="CB118" s="5" t="str">
        <f t="shared" si="29"/>
        <v/>
      </c>
      <c r="CE118" s="5" t="str">
        <f t="shared" si="27"/>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c r="A119" s="4" t="str">
        <f t="shared" si="18"/>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T119" s="2" t="str">
        <f>IFERROR(INDEX('padron cfe'!D:D,MATCH(DATOS!C119,'padron cfe'!A:A,0),1),"")</f>
        <v/>
      </c>
      <c r="U119" s="4"/>
      <c r="V119" s="4"/>
      <c r="W119" s="4"/>
      <c r="X119" s="6" t="s">
        <v>157</v>
      </c>
      <c r="Y119" s="4"/>
      <c r="Z119" s="4" t="str">
        <f t="shared" si="19"/>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0"/>
        <v/>
      </c>
      <c r="BI119" s="4" t="str">
        <f t="shared" si="28"/>
        <v/>
      </c>
      <c r="BJ119" s="123" t="str">
        <f t="shared" si="21"/>
        <v/>
      </c>
      <c r="BK119" s="140" t="str">
        <f t="shared" si="26"/>
        <v/>
      </c>
      <c r="BQ119" s="4" t="str">
        <f>IF(IFERROR(VLOOKUP(C119,C120:C$1993,1,0),"")="","",COUNTIF(C:C,C119))</f>
        <v/>
      </c>
      <c r="BR119" s="4"/>
      <c r="BV119" s="5" t="str">
        <f>IF(B119="","",IF(BQ119="",1+(MAX(BV$2:BV118)),""))</f>
        <v/>
      </c>
      <c r="BW119" s="5" t="str">
        <f t="shared" si="22"/>
        <v/>
      </c>
      <c r="BX119" s="5" t="str">
        <f t="shared" si="23"/>
        <v/>
      </c>
      <c r="BY119" s="14" t="str">
        <f t="shared" si="24"/>
        <v/>
      </c>
      <c r="BZ119" s="28"/>
      <c r="CA119" s="15"/>
      <c r="CB119" s="5" t="str">
        <f t="shared" ref="CB119:CB146" si="30">CONCATENATE(AH119,AJ119,AK119,AL119,AM119)</f>
        <v/>
      </c>
      <c r="CE119" s="5" t="str">
        <f t="shared" si="27"/>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c r="A120" s="4" t="str">
        <f t="shared" si="18"/>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T120" s="2" t="str">
        <f>IFERROR(INDEX('padron cfe'!D:D,MATCH(DATOS!C120,'padron cfe'!A:A,0),1),"")</f>
        <v/>
      </c>
      <c r="U120" s="4"/>
      <c r="V120" s="4"/>
      <c r="W120" s="4"/>
      <c r="X120" s="6" t="s">
        <v>157</v>
      </c>
      <c r="Y120" s="4"/>
      <c r="Z120" s="4" t="str">
        <f t="shared" si="19"/>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0"/>
        <v/>
      </c>
      <c r="BI120" s="4" t="str">
        <f t="shared" si="28"/>
        <v/>
      </c>
      <c r="BJ120" s="123" t="str">
        <f t="shared" si="21"/>
        <v/>
      </c>
      <c r="BK120" s="140" t="str">
        <f t="shared" si="26"/>
        <v/>
      </c>
      <c r="BQ120" s="4" t="str">
        <f>IF(IFERROR(VLOOKUP(C120,C121:C$1993,1,0),"")="","",COUNTIF(C:C,C120))</f>
        <v/>
      </c>
      <c r="BR120" s="4"/>
      <c r="BV120" s="5" t="str">
        <f>IF(B120="","",IF(BQ120="",1+(MAX(BV$2:BV119)),""))</f>
        <v/>
      </c>
      <c r="BW120" s="5" t="str">
        <f t="shared" si="22"/>
        <v/>
      </c>
      <c r="BX120" s="5" t="str">
        <f t="shared" si="23"/>
        <v/>
      </c>
      <c r="BY120" s="14" t="str">
        <f t="shared" si="24"/>
        <v/>
      </c>
      <c r="BZ120" s="28"/>
      <c r="CA120" s="15"/>
      <c r="CB120" s="5" t="str">
        <f t="shared" si="30"/>
        <v/>
      </c>
      <c r="CE120" s="5" t="str">
        <f t="shared" si="27"/>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c r="A121" s="4" t="str">
        <f t="shared" si="18"/>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T121" s="2" t="str">
        <f>IFERROR(INDEX('padron cfe'!D:D,MATCH(DATOS!C121,'padron cfe'!A:A,0),1),"")</f>
        <v/>
      </c>
      <c r="U121" s="4"/>
      <c r="V121" s="4"/>
      <c r="W121" s="4"/>
      <c r="X121" s="6" t="s">
        <v>157</v>
      </c>
      <c r="Y121" s="4"/>
      <c r="Z121" s="4" t="str">
        <f t="shared" si="19"/>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0"/>
        <v/>
      </c>
      <c r="BI121" s="4" t="str">
        <f t="shared" si="28"/>
        <v/>
      </c>
      <c r="BJ121" s="123" t="str">
        <f t="shared" si="21"/>
        <v/>
      </c>
      <c r="BK121" s="140" t="str">
        <f t="shared" si="26"/>
        <v/>
      </c>
      <c r="BQ121" s="4" t="str">
        <f>IF(IFERROR(VLOOKUP(C121,C122:C$1993,1,0),"")="","",COUNTIF(C:C,C121))</f>
        <v/>
      </c>
      <c r="BR121" s="4"/>
      <c r="BV121" s="5" t="str">
        <f>IF(B121="","",IF(BQ121="",1+(MAX(BV$2:BV120)),""))</f>
        <v/>
      </c>
      <c r="BW121" s="5" t="str">
        <f t="shared" si="22"/>
        <v/>
      </c>
      <c r="BX121" s="5" t="str">
        <f t="shared" si="23"/>
        <v/>
      </c>
      <c r="BY121" s="14" t="str">
        <f t="shared" si="24"/>
        <v/>
      </c>
      <c r="BZ121" s="28"/>
      <c r="CA121" s="15"/>
      <c r="CB121" s="5" t="str">
        <f t="shared" si="30"/>
        <v/>
      </c>
      <c r="CE121" s="5" t="str">
        <f t="shared" si="27"/>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c r="A122" s="4" t="str">
        <f t="shared" si="18"/>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T122" s="2" t="str">
        <f>IFERROR(INDEX('padron cfe'!D:D,MATCH(DATOS!C122,'padron cfe'!A:A,0),1),"")</f>
        <v/>
      </c>
      <c r="U122" s="4"/>
      <c r="V122" s="4"/>
      <c r="W122" s="4"/>
      <c r="X122" s="6" t="s">
        <v>157</v>
      </c>
      <c r="Y122" s="4"/>
      <c r="Z122" s="4" t="str">
        <f t="shared" si="19"/>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0"/>
        <v/>
      </c>
      <c r="BI122" s="4" t="str">
        <f t="shared" si="28"/>
        <v/>
      </c>
      <c r="BJ122" s="123" t="str">
        <f t="shared" si="21"/>
        <v/>
      </c>
      <c r="BK122" s="140" t="str">
        <f t="shared" si="26"/>
        <v/>
      </c>
      <c r="BQ122" s="4" t="str">
        <f>IF(IFERROR(VLOOKUP(C122,C123:C$1993,1,0),"")="","",COUNTIF(C:C,C122))</f>
        <v/>
      </c>
      <c r="BR122" s="4"/>
      <c r="BV122" s="5" t="str">
        <f>IF(B122="","",IF(BQ122="",1+(MAX(BV$2:BV121)),""))</f>
        <v/>
      </c>
      <c r="BW122" s="5" t="str">
        <f t="shared" si="22"/>
        <v/>
      </c>
      <c r="BX122" s="5" t="str">
        <f t="shared" si="23"/>
        <v/>
      </c>
      <c r="BY122" s="14" t="str">
        <f t="shared" si="24"/>
        <v/>
      </c>
      <c r="BZ122" s="28"/>
      <c r="CA122" s="15"/>
      <c r="CB122" s="5" t="str">
        <f t="shared" si="30"/>
        <v/>
      </c>
      <c r="CE122" s="5" t="str">
        <f t="shared" si="27"/>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c r="A123" s="4" t="str">
        <f t="shared" si="18"/>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T123" s="2" t="str">
        <f>IFERROR(INDEX('padron cfe'!D:D,MATCH(DATOS!C123,'padron cfe'!A:A,0),1),"")</f>
        <v/>
      </c>
      <c r="U123" s="4"/>
      <c r="V123" s="4"/>
      <c r="W123" s="4"/>
      <c r="X123" s="6" t="s">
        <v>157</v>
      </c>
      <c r="Y123" s="4"/>
      <c r="Z123" s="4" t="str">
        <f t="shared" si="19"/>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0"/>
        <v/>
      </c>
      <c r="BI123" s="4" t="str">
        <f t="shared" si="28"/>
        <v/>
      </c>
      <c r="BJ123" s="123" t="str">
        <f t="shared" si="21"/>
        <v/>
      </c>
      <c r="BK123" s="140" t="str">
        <f t="shared" si="26"/>
        <v/>
      </c>
      <c r="BQ123" s="4" t="str">
        <f>IF(IFERROR(VLOOKUP(C123,C124:C$1993,1,0),"")="","",COUNTIF(C:C,C123))</f>
        <v/>
      </c>
      <c r="BR123" s="4"/>
      <c r="BV123" s="5" t="str">
        <f>IF(B123="","",IF(BQ123="",1+(MAX(BV$2:BV122)),""))</f>
        <v/>
      </c>
      <c r="BW123" s="5" t="str">
        <f t="shared" si="22"/>
        <v/>
      </c>
      <c r="BX123" s="5" t="str">
        <f t="shared" si="23"/>
        <v/>
      </c>
      <c r="BY123" s="14" t="str">
        <f t="shared" si="24"/>
        <v/>
      </c>
      <c r="BZ123" s="28"/>
      <c r="CA123" s="15"/>
      <c r="CB123" s="5" t="str">
        <f t="shared" si="30"/>
        <v/>
      </c>
      <c r="CE123" s="5" t="str">
        <f t="shared" si="27"/>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c r="A124" s="4" t="str">
        <f t="shared" si="18"/>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T124" s="2" t="str">
        <f>IFERROR(INDEX('padron cfe'!D:D,MATCH(DATOS!C124,'padron cfe'!A:A,0),1),"")</f>
        <v/>
      </c>
      <c r="U124" s="4"/>
      <c r="V124" s="4"/>
      <c r="W124" s="4"/>
      <c r="X124" s="6" t="s">
        <v>157</v>
      </c>
      <c r="Y124" s="4"/>
      <c r="Z124" s="4" t="str">
        <f t="shared" si="19"/>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0"/>
        <v/>
      </c>
      <c r="BI124" s="4" t="str">
        <f t="shared" si="28"/>
        <v/>
      </c>
      <c r="BJ124" s="123" t="str">
        <f t="shared" si="21"/>
        <v/>
      </c>
      <c r="BK124" s="140" t="str">
        <f t="shared" si="26"/>
        <v/>
      </c>
      <c r="BQ124" s="4" t="str">
        <f>IF(IFERROR(VLOOKUP(C124,C125:C$1993,1,0),"")="","",COUNTIF(C:C,C124))</f>
        <v/>
      </c>
      <c r="BR124" s="4"/>
      <c r="BV124" s="5" t="str">
        <f>IF(B124="","",IF(BQ124="",1+(MAX(BV$2:BV123)),""))</f>
        <v/>
      </c>
      <c r="BW124" s="5" t="str">
        <f t="shared" si="22"/>
        <v/>
      </c>
      <c r="BX124" s="5" t="str">
        <f t="shared" si="23"/>
        <v/>
      </c>
      <c r="BY124" s="14" t="str">
        <f t="shared" si="24"/>
        <v/>
      </c>
      <c r="BZ124" s="28"/>
      <c r="CA124" s="15"/>
      <c r="CB124" s="5" t="str">
        <f t="shared" si="30"/>
        <v/>
      </c>
      <c r="CE124" s="5" t="str">
        <f t="shared" si="27"/>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c r="A125" s="4" t="str">
        <f t="shared" si="18"/>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T125" s="2" t="str">
        <f>IFERROR(INDEX('padron cfe'!D:D,MATCH(DATOS!C125,'padron cfe'!A:A,0),1),"")</f>
        <v/>
      </c>
      <c r="U125" s="4"/>
      <c r="V125" s="4"/>
      <c r="W125" s="4"/>
      <c r="X125" s="6" t="s">
        <v>157</v>
      </c>
      <c r="Y125" s="4"/>
      <c r="Z125" s="4" t="str">
        <f t="shared" si="19"/>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0"/>
        <v/>
      </c>
      <c r="BI125" s="4" t="str">
        <f t="shared" si="28"/>
        <v/>
      </c>
      <c r="BJ125" s="123" t="str">
        <f t="shared" si="21"/>
        <v/>
      </c>
      <c r="BK125" s="140" t="str">
        <f t="shared" si="26"/>
        <v/>
      </c>
      <c r="BQ125" s="4" t="str">
        <f>IF(IFERROR(VLOOKUP(C125,C126:C$1993,1,0),"")="","",COUNTIF(C:C,C125))</f>
        <v/>
      </c>
      <c r="BR125" s="4"/>
      <c r="BV125" s="5" t="str">
        <f>IF(B125="","",IF(BQ125="",1+(MAX(BV$2:BV124)),""))</f>
        <v/>
      </c>
      <c r="BW125" s="5" t="str">
        <f t="shared" si="22"/>
        <v/>
      </c>
      <c r="BX125" s="5" t="str">
        <f t="shared" si="23"/>
        <v/>
      </c>
      <c r="BY125" s="14" t="str">
        <f t="shared" si="24"/>
        <v/>
      </c>
      <c r="BZ125" s="28"/>
      <c r="CA125" s="15"/>
      <c r="CB125" s="5" t="str">
        <f t="shared" si="30"/>
        <v/>
      </c>
      <c r="CE125" s="5" t="str">
        <f t="shared" si="27"/>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c r="A126" s="4" t="str">
        <f t="shared" si="18"/>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T126" s="2" t="str">
        <f>IFERROR(INDEX('padron cfe'!D:D,MATCH(DATOS!C126,'padron cfe'!A:A,0),1),"")</f>
        <v/>
      </c>
      <c r="U126" s="4"/>
      <c r="V126" s="4"/>
      <c r="W126" s="4"/>
      <c r="X126" s="6" t="s">
        <v>157</v>
      </c>
      <c r="Y126" s="4"/>
      <c r="Z126" s="4" t="str">
        <f t="shared" si="19"/>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0"/>
        <v/>
      </c>
      <c r="BI126" s="4" t="str">
        <f t="shared" si="28"/>
        <v/>
      </c>
      <c r="BJ126" s="123" t="str">
        <f t="shared" si="21"/>
        <v/>
      </c>
      <c r="BK126" s="140" t="str">
        <f t="shared" si="26"/>
        <v/>
      </c>
      <c r="BQ126" s="4" t="str">
        <f>IF(IFERROR(VLOOKUP(C126,C127:C$1993,1,0),"")="","",COUNTIF(C:C,C126))</f>
        <v/>
      </c>
      <c r="BR126" s="4"/>
      <c r="BV126" s="5" t="str">
        <f>IF(B126="","",IF(BQ126="",1+(MAX(BV$2:BV125)),""))</f>
        <v/>
      </c>
      <c r="BW126" s="5" t="str">
        <f t="shared" si="22"/>
        <v/>
      </c>
      <c r="BX126" s="5" t="str">
        <f t="shared" si="23"/>
        <v/>
      </c>
      <c r="BY126" s="14" t="str">
        <f t="shared" si="24"/>
        <v/>
      </c>
      <c r="BZ126" s="28"/>
      <c r="CA126" s="15"/>
      <c r="CB126" s="5" t="str">
        <f t="shared" si="30"/>
        <v/>
      </c>
      <c r="CE126" s="5" t="str">
        <f t="shared" si="27"/>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c r="A127" s="4" t="str">
        <f t="shared" si="18"/>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T127" s="2" t="str">
        <f>IFERROR(INDEX('padron cfe'!D:D,MATCH(DATOS!C127,'padron cfe'!A:A,0),1),"")</f>
        <v/>
      </c>
      <c r="U127" s="4"/>
      <c r="V127" s="4"/>
      <c r="W127" s="4"/>
      <c r="X127" s="6" t="s">
        <v>157</v>
      </c>
      <c r="Y127" s="4"/>
      <c r="Z127" s="4" t="str">
        <f t="shared" si="19"/>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0"/>
        <v/>
      </c>
      <c r="BI127" s="4" t="str">
        <f t="shared" si="28"/>
        <v/>
      </c>
      <c r="BJ127" s="123" t="str">
        <f t="shared" si="21"/>
        <v/>
      </c>
      <c r="BK127" s="140" t="str">
        <f t="shared" si="26"/>
        <v/>
      </c>
      <c r="BQ127" s="4" t="str">
        <f>IF(IFERROR(VLOOKUP(C127,C128:C$1993,1,0),"")="","",COUNTIF(C:C,C127))</f>
        <v/>
      </c>
      <c r="BR127" s="4"/>
      <c r="BV127" s="5" t="str">
        <f>IF(B127="","",IF(BQ127="",1+(MAX(BV$2:BV126)),""))</f>
        <v/>
      </c>
      <c r="BW127" s="5" t="str">
        <f t="shared" si="22"/>
        <v/>
      </c>
      <c r="BX127" s="5" t="str">
        <f t="shared" si="23"/>
        <v/>
      </c>
      <c r="BY127" s="14" t="str">
        <f t="shared" si="24"/>
        <v/>
      </c>
      <c r="BZ127" s="28"/>
      <c r="CA127" s="15"/>
      <c r="CB127" s="5" t="str">
        <f t="shared" si="30"/>
        <v/>
      </c>
      <c r="CE127" s="5" t="str">
        <f t="shared" si="27"/>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c r="A128" s="4" t="str">
        <f t="shared" si="18"/>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T128" s="2" t="str">
        <f>IFERROR(INDEX('padron cfe'!D:D,MATCH(DATOS!C128,'padron cfe'!A:A,0),1),"")</f>
        <v/>
      </c>
      <c r="U128" s="4"/>
      <c r="V128" s="4"/>
      <c r="W128" s="4"/>
      <c r="X128" s="6" t="s">
        <v>157</v>
      </c>
      <c r="Y128" s="4"/>
      <c r="Z128" s="4" t="str">
        <f t="shared" si="19"/>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0"/>
        <v/>
      </c>
      <c r="BI128" s="4" t="str">
        <f t="shared" si="28"/>
        <v/>
      </c>
      <c r="BJ128" s="123" t="str">
        <f t="shared" si="21"/>
        <v/>
      </c>
      <c r="BK128" s="140" t="str">
        <f t="shared" si="26"/>
        <v/>
      </c>
      <c r="BQ128" s="4" t="str">
        <f>IF(IFERROR(VLOOKUP(C128,C129:C$1993,1,0),"")="","",COUNTIF(C:C,C128))</f>
        <v/>
      </c>
      <c r="BR128" s="4"/>
      <c r="BV128" s="5" t="str">
        <f>IF(B128="","",IF(BQ128="",1+(MAX(BV$2:BV127)),""))</f>
        <v/>
      </c>
      <c r="BW128" s="5" t="str">
        <f t="shared" si="22"/>
        <v/>
      </c>
      <c r="BX128" s="5" t="str">
        <f t="shared" si="23"/>
        <v/>
      </c>
      <c r="BY128" s="14" t="str">
        <f t="shared" si="24"/>
        <v/>
      </c>
      <c r="BZ128" s="28"/>
      <c r="CA128" s="15"/>
      <c r="CB128" s="5" t="str">
        <f t="shared" si="30"/>
        <v/>
      </c>
      <c r="CE128" s="5" t="str">
        <f t="shared" si="27"/>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c r="A129" s="4" t="str">
        <f t="shared" si="18"/>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T129" s="2" t="str">
        <f>IFERROR(INDEX('padron cfe'!D:D,MATCH(DATOS!C129,'padron cfe'!A:A,0),1),"")</f>
        <v/>
      </c>
      <c r="U129" s="4"/>
      <c r="V129" s="4"/>
      <c r="W129" s="4"/>
      <c r="X129" s="6" t="s">
        <v>157</v>
      </c>
      <c r="Y129" s="4"/>
      <c r="Z129" s="4" t="str">
        <f t="shared" si="19"/>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0"/>
        <v/>
      </c>
      <c r="BI129" s="4" t="str">
        <f t="shared" si="28"/>
        <v/>
      </c>
      <c r="BJ129" s="123" t="str">
        <f t="shared" si="21"/>
        <v/>
      </c>
      <c r="BK129" s="140" t="str">
        <f t="shared" si="26"/>
        <v/>
      </c>
      <c r="BQ129" s="4" t="str">
        <f>IF(IFERROR(VLOOKUP(C129,C130:C$1993,1,0),"")="","",COUNTIF(C:C,C129))</f>
        <v/>
      </c>
      <c r="BR129" s="4"/>
      <c r="BV129" s="5" t="str">
        <f>IF(B129="","",IF(BQ129="",1+(MAX(BV$2:BV128)),""))</f>
        <v/>
      </c>
      <c r="BW129" s="5" t="str">
        <f t="shared" si="22"/>
        <v/>
      </c>
      <c r="BX129" s="5" t="str">
        <f t="shared" si="23"/>
        <v/>
      </c>
      <c r="BY129" s="14" t="str">
        <f t="shared" si="24"/>
        <v/>
      </c>
      <c r="BZ129" s="28"/>
      <c r="CA129" s="15"/>
      <c r="CB129" s="5" t="str">
        <f t="shared" si="30"/>
        <v/>
      </c>
      <c r="CE129" s="5" t="str">
        <f t="shared" si="27"/>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c r="A130" s="4" t="str">
        <f t="shared" ref="A130:A193" si="31">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T130" s="2" t="str">
        <f>IFERROR(INDEX('padron cfe'!D:D,MATCH(DATOS!C130,'padron cfe'!A:A,0),1),"")</f>
        <v/>
      </c>
      <c r="U130" s="4"/>
      <c r="V130" s="4"/>
      <c r="W130" s="4"/>
      <c r="X130" s="6" t="s">
        <v>157</v>
      </c>
      <c r="Y130" s="4"/>
      <c r="Z130" s="4" t="str">
        <f t="shared" ref="Z130:Z193" si="32">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3">IFERROR(IF(BE130="","",IF(BA130=5,"",IF(BE130-TODAY()&gt;0,"VIGENTE","VENCIDO"))),"")</f>
        <v/>
      </c>
      <c r="BI130" s="4" t="str">
        <f t="shared" si="28"/>
        <v/>
      </c>
      <c r="BJ130" s="123" t="str">
        <f t="shared" ref="BJ130:BJ193" si="34">IFERROR(IF(AA130="","",AA130/V130),"")</f>
        <v/>
      </c>
      <c r="BK130" s="140" t="str">
        <f t="shared" si="26"/>
        <v/>
      </c>
      <c r="BQ130" s="4" t="str">
        <f>IF(IFERROR(VLOOKUP(C130,C131:C$1993,1,0),"")="","",COUNTIF(C:C,C130))</f>
        <v/>
      </c>
      <c r="BR130" s="4"/>
      <c r="BV130" s="5" t="str">
        <f>IF(B130="","",IF(BQ130="",1+(MAX(BV$2:BV129)),""))</f>
        <v/>
      </c>
      <c r="BW130" s="5" t="str">
        <f t="shared" ref="BW130:BW193" si="35">IF(BV130="","",Z130)</f>
        <v/>
      </c>
      <c r="BX130" s="5" t="str">
        <f t="shared" ref="BX130:BX193" si="36">IF(BV130="","",H130)</f>
        <v/>
      </c>
      <c r="BY130" s="14" t="str">
        <f t="shared" ref="BY130:BY193" si="37">IF(BV130="","",C130)</f>
        <v/>
      </c>
      <c r="BZ130" s="28"/>
      <c r="CA130" s="15"/>
      <c r="CB130" s="5" t="str">
        <f t="shared" si="30"/>
        <v/>
      </c>
      <c r="CE130" s="5" t="str">
        <f t="shared" si="27"/>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c r="A131" s="4" t="str">
        <f t="shared" si="31"/>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T131" s="2" t="str">
        <f>IFERROR(INDEX('padron cfe'!D:D,MATCH(DATOS!C131,'padron cfe'!A:A,0),1),"")</f>
        <v/>
      </c>
      <c r="U131" s="4"/>
      <c r="V131" s="4"/>
      <c r="W131" s="4"/>
      <c r="X131" s="6" t="s">
        <v>157</v>
      </c>
      <c r="Y131" s="4"/>
      <c r="Z131" s="4" t="str">
        <f t="shared" si="32"/>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3"/>
        <v/>
      </c>
      <c r="BI131" s="4" t="str">
        <f t="shared" si="28"/>
        <v/>
      </c>
      <c r="BJ131" s="123" t="str">
        <f t="shared" si="34"/>
        <v/>
      </c>
      <c r="BK131" s="140" t="str">
        <f t="shared" ref="BK131:BK194" si="38">IFERROR(IF(AA131/Z131=0,"",AA131/Z131),"")</f>
        <v/>
      </c>
      <c r="BQ131" s="4" t="str">
        <f>IF(IFERROR(VLOOKUP(C131,C132:C$1993,1,0),"")="","",COUNTIF(C:C,C131))</f>
        <v/>
      </c>
      <c r="BR131" s="4"/>
      <c r="BV131" s="5" t="str">
        <f>IF(B131="","",IF(BQ131="",1+(MAX(BV$2:BV130)),""))</f>
        <v/>
      </c>
      <c r="BW131" s="5" t="str">
        <f t="shared" si="35"/>
        <v/>
      </c>
      <c r="BX131" s="5" t="str">
        <f t="shared" si="36"/>
        <v/>
      </c>
      <c r="BY131" s="14" t="str">
        <f t="shared" si="37"/>
        <v/>
      </c>
      <c r="BZ131" s="28"/>
      <c r="CA131" s="15"/>
      <c r="CB131" s="5" t="str">
        <f t="shared" si="30"/>
        <v/>
      </c>
      <c r="CE131" s="5" t="str">
        <f t="shared" si="27"/>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c r="A132" s="4" t="str">
        <f t="shared" si="31"/>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T132" s="2" t="str">
        <f>IFERROR(INDEX('padron cfe'!D:D,MATCH(DATOS!C132,'padron cfe'!A:A,0),1),"")</f>
        <v/>
      </c>
      <c r="U132" s="4"/>
      <c r="V132" s="4"/>
      <c r="W132" s="4"/>
      <c r="X132" s="6" t="s">
        <v>157</v>
      </c>
      <c r="Y132" s="4"/>
      <c r="Z132" s="4" t="str">
        <f t="shared" si="32"/>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3"/>
        <v/>
      </c>
      <c r="BI132" s="4" t="str">
        <f t="shared" si="28"/>
        <v/>
      </c>
      <c r="BJ132" s="123" t="str">
        <f t="shared" si="34"/>
        <v/>
      </c>
      <c r="BK132" s="140" t="str">
        <f t="shared" si="38"/>
        <v/>
      </c>
      <c r="BQ132" s="4" t="str">
        <f>IF(IFERROR(VLOOKUP(C132,C133:C$1993,1,0),"")="","",COUNTIF(C:C,C132))</f>
        <v/>
      </c>
      <c r="BR132" s="4"/>
      <c r="BV132" s="5" t="str">
        <f>IF(B132="","",IF(BQ132="",1+(MAX(BV$2:BV131)),""))</f>
        <v/>
      </c>
      <c r="BW132" s="5" t="str">
        <f t="shared" si="35"/>
        <v/>
      </c>
      <c r="BX132" s="5" t="str">
        <f t="shared" si="36"/>
        <v/>
      </c>
      <c r="BY132" s="14" t="str">
        <f t="shared" si="37"/>
        <v/>
      </c>
      <c r="BZ132" s="28"/>
      <c r="CA132" s="15"/>
      <c r="CB132" s="5" t="str">
        <f t="shared" si="30"/>
        <v/>
      </c>
      <c r="CE132" s="5" t="str">
        <f t="shared" si="27"/>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c r="A133" s="4" t="str">
        <f t="shared" si="31"/>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T133" s="2" t="str">
        <f>IFERROR(INDEX('padron cfe'!D:D,MATCH(DATOS!C133,'padron cfe'!A:A,0),1),"")</f>
        <v/>
      </c>
      <c r="U133" s="4"/>
      <c r="V133" s="4"/>
      <c r="W133" s="4"/>
      <c r="X133" s="6" t="s">
        <v>157</v>
      </c>
      <c r="Y133" s="4"/>
      <c r="Z133" s="4" t="str">
        <f t="shared" si="32"/>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3"/>
        <v/>
      </c>
      <c r="BI133" s="4" t="str">
        <f t="shared" si="28"/>
        <v/>
      </c>
      <c r="BJ133" s="123" t="str">
        <f t="shared" si="34"/>
        <v/>
      </c>
      <c r="BK133" s="140" t="str">
        <f t="shared" si="38"/>
        <v/>
      </c>
      <c r="BQ133" s="4" t="str">
        <f>IF(IFERROR(VLOOKUP(C133,C134:C$1993,1,0),"")="","",COUNTIF(C:C,C133))</f>
        <v/>
      </c>
      <c r="BR133" s="4"/>
      <c r="BV133" s="5" t="str">
        <f>IF(B133="","",IF(BQ133="",1+(MAX(BV$2:BV132)),""))</f>
        <v/>
      </c>
      <c r="BW133" s="5" t="str">
        <f t="shared" si="35"/>
        <v/>
      </c>
      <c r="BX133" s="5" t="str">
        <f t="shared" si="36"/>
        <v/>
      </c>
      <c r="BY133" s="14" t="str">
        <f t="shared" si="37"/>
        <v/>
      </c>
      <c r="BZ133" s="28"/>
      <c r="CA133" s="15"/>
      <c r="CB133" s="5" t="str">
        <f t="shared" si="30"/>
        <v/>
      </c>
      <c r="CE133" s="5" t="str">
        <f t="shared" si="27"/>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c r="A134" s="4" t="str">
        <f t="shared" si="31"/>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T134" s="2" t="str">
        <f>IFERROR(INDEX('padron cfe'!D:D,MATCH(DATOS!C134,'padron cfe'!A:A,0),1),"")</f>
        <v/>
      </c>
      <c r="U134" s="4"/>
      <c r="V134" s="4"/>
      <c r="W134" s="4"/>
      <c r="X134" s="6" t="s">
        <v>157</v>
      </c>
      <c r="Y134" s="4"/>
      <c r="Z134" s="4" t="str">
        <f t="shared" si="32"/>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3"/>
        <v/>
      </c>
      <c r="BI134" s="4" t="str">
        <f t="shared" si="28"/>
        <v/>
      </c>
      <c r="BJ134" s="123" t="str">
        <f t="shared" si="34"/>
        <v/>
      </c>
      <c r="BK134" s="140" t="str">
        <f t="shared" si="38"/>
        <v/>
      </c>
      <c r="BQ134" s="4" t="str">
        <f>IF(IFERROR(VLOOKUP(C134,C135:C$1993,1,0),"")="","",COUNTIF(C:C,C134))</f>
        <v/>
      </c>
      <c r="BR134" s="4"/>
      <c r="BV134" s="5" t="str">
        <f>IF(B134="","",IF(BQ134="",1+(MAX(BV$2:BV133)),""))</f>
        <v/>
      </c>
      <c r="BW134" s="5" t="str">
        <f t="shared" si="35"/>
        <v/>
      </c>
      <c r="BX134" s="5" t="str">
        <f t="shared" si="36"/>
        <v/>
      </c>
      <c r="BY134" s="14" t="str">
        <f t="shared" si="37"/>
        <v/>
      </c>
      <c r="BZ134" s="28"/>
      <c r="CA134" s="15"/>
      <c r="CB134" s="5" t="str">
        <f t="shared" si="30"/>
        <v/>
      </c>
      <c r="CE134" s="5" t="str">
        <f t="shared" si="27"/>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c r="A135" s="4" t="str">
        <f t="shared" si="31"/>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T135" s="2" t="str">
        <f>IFERROR(INDEX('padron cfe'!D:D,MATCH(DATOS!C135,'padron cfe'!A:A,0),1),"")</f>
        <v/>
      </c>
      <c r="U135" s="4"/>
      <c r="V135" s="4"/>
      <c r="W135" s="4"/>
      <c r="X135" s="6" t="s">
        <v>157</v>
      </c>
      <c r="Y135" s="4"/>
      <c r="Z135" s="4" t="str">
        <f t="shared" si="32"/>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3"/>
        <v/>
      </c>
      <c r="BI135" s="4" t="str">
        <f t="shared" si="28"/>
        <v/>
      </c>
      <c r="BJ135" s="123" t="str">
        <f t="shared" si="34"/>
        <v/>
      </c>
      <c r="BK135" s="140" t="str">
        <f t="shared" si="38"/>
        <v/>
      </c>
      <c r="BQ135" s="4" t="str">
        <f>IF(IFERROR(VLOOKUP(C135,C136:C$1993,1,0),"")="","",COUNTIF(C:C,C135))</f>
        <v/>
      </c>
      <c r="BR135" s="4"/>
      <c r="BV135" s="5" t="str">
        <f>IF(B135="","",IF(BQ135="",1+(MAX(BV$2:BV134)),""))</f>
        <v/>
      </c>
      <c r="BW135" s="5" t="str">
        <f t="shared" si="35"/>
        <v/>
      </c>
      <c r="BX135" s="5" t="str">
        <f t="shared" si="36"/>
        <v/>
      </c>
      <c r="BY135" s="14" t="str">
        <f t="shared" si="37"/>
        <v/>
      </c>
      <c r="BZ135" s="28"/>
      <c r="CA135" s="15"/>
      <c r="CB135" s="5" t="str">
        <f t="shared" si="30"/>
        <v/>
      </c>
      <c r="CE135" s="5" t="str">
        <f t="shared" si="27"/>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c r="A136" s="4" t="str">
        <f t="shared" si="31"/>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T136" s="2" t="str">
        <f>IFERROR(INDEX('padron cfe'!D:D,MATCH(DATOS!C136,'padron cfe'!A:A,0),1),"")</f>
        <v/>
      </c>
      <c r="U136" s="4"/>
      <c r="V136" s="4"/>
      <c r="W136" s="4"/>
      <c r="X136" s="6" t="s">
        <v>157</v>
      </c>
      <c r="Y136" s="4"/>
      <c r="Z136" s="4" t="str">
        <f t="shared" si="32"/>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3"/>
        <v/>
      </c>
      <c r="BI136" s="4" t="str">
        <f t="shared" si="28"/>
        <v/>
      </c>
      <c r="BJ136" s="123" t="str">
        <f t="shared" si="34"/>
        <v/>
      </c>
      <c r="BK136" s="140" t="str">
        <f t="shared" si="38"/>
        <v/>
      </c>
      <c r="BQ136" s="4" t="str">
        <f>IF(IFERROR(VLOOKUP(C136,C137:C$1993,1,0),"")="","",COUNTIF(C:C,C136))</f>
        <v/>
      </c>
      <c r="BR136" s="4"/>
      <c r="BV136" s="5" t="str">
        <f>IF(B136="","",IF(BQ136="",1+(MAX(BV$2:BV135)),""))</f>
        <v/>
      </c>
      <c r="BW136" s="5" t="str">
        <f t="shared" si="35"/>
        <v/>
      </c>
      <c r="BX136" s="5" t="str">
        <f t="shared" si="36"/>
        <v/>
      </c>
      <c r="BY136" s="14" t="str">
        <f t="shared" si="37"/>
        <v/>
      </c>
      <c r="BZ136" s="28"/>
      <c r="CA136" s="15"/>
      <c r="CB136" s="5" t="str">
        <f t="shared" si="30"/>
        <v/>
      </c>
      <c r="CE136" s="5" t="str">
        <f t="shared" si="27"/>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c r="A137" s="4" t="str">
        <f t="shared" si="31"/>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T137" s="2" t="str">
        <f>IFERROR(INDEX('padron cfe'!D:D,MATCH(DATOS!C137,'padron cfe'!A:A,0),1),"")</f>
        <v/>
      </c>
      <c r="U137" s="4"/>
      <c r="V137" s="4"/>
      <c r="W137" s="4"/>
      <c r="X137" s="6" t="s">
        <v>157</v>
      </c>
      <c r="Y137" s="4"/>
      <c r="Z137" s="4" t="str">
        <f t="shared" si="32"/>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3"/>
        <v/>
      </c>
      <c r="BI137" s="4" t="str">
        <f t="shared" si="28"/>
        <v/>
      </c>
      <c r="BJ137" s="123" t="str">
        <f t="shared" si="34"/>
        <v/>
      </c>
      <c r="BK137" s="140" t="str">
        <f t="shared" si="38"/>
        <v/>
      </c>
      <c r="BQ137" s="4" t="str">
        <f>IF(IFERROR(VLOOKUP(C137,C138:C$1993,1,0),"")="","",COUNTIF(C:C,C137))</f>
        <v/>
      </c>
      <c r="BR137" s="4"/>
      <c r="BV137" s="5" t="str">
        <f>IF(B137="","",IF(BQ137="",1+(MAX(BV$2:BV136)),""))</f>
        <v/>
      </c>
      <c r="BW137" s="5" t="str">
        <f t="shared" si="35"/>
        <v/>
      </c>
      <c r="BX137" s="5" t="str">
        <f t="shared" si="36"/>
        <v/>
      </c>
      <c r="BY137" s="14" t="str">
        <f t="shared" si="37"/>
        <v/>
      </c>
      <c r="BZ137" s="28"/>
      <c r="CA137" s="15"/>
      <c r="CB137" s="5" t="str">
        <f t="shared" si="30"/>
        <v/>
      </c>
      <c r="CE137" s="5" t="str">
        <f t="shared" si="27"/>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c r="A138" s="4" t="str">
        <f t="shared" si="31"/>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T138" s="2" t="str">
        <f>IFERROR(INDEX('padron cfe'!D:D,MATCH(DATOS!C138,'padron cfe'!A:A,0),1),"")</f>
        <v/>
      </c>
      <c r="U138" s="4"/>
      <c r="V138" s="4"/>
      <c r="W138" s="4"/>
      <c r="X138" s="6" t="s">
        <v>157</v>
      </c>
      <c r="Y138" s="4"/>
      <c r="Z138" s="4" t="str">
        <f t="shared" si="32"/>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3"/>
        <v/>
      </c>
      <c r="BI138" s="4" t="str">
        <f t="shared" si="28"/>
        <v/>
      </c>
      <c r="BJ138" s="123" t="str">
        <f t="shared" si="34"/>
        <v/>
      </c>
      <c r="BK138" s="140" t="str">
        <f t="shared" si="38"/>
        <v/>
      </c>
      <c r="BQ138" s="4" t="str">
        <f>IF(IFERROR(VLOOKUP(C138,C139:C$1993,1,0),"")="","",COUNTIF(C:C,C138))</f>
        <v/>
      </c>
      <c r="BR138" s="4"/>
      <c r="BV138" s="5" t="str">
        <f>IF(B138="","",IF(BQ138="",1+(MAX(BV$2:BV137)),""))</f>
        <v/>
      </c>
      <c r="BW138" s="5" t="str">
        <f t="shared" si="35"/>
        <v/>
      </c>
      <c r="BX138" s="5" t="str">
        <f t="shared" si="36"/>
        <v/>
      </c>
      <c r="BY138" s="14" t="str">
        <f t="shared" si="37"/>
        <v/>
      </c>
      <c r="BZ138" s="28"/>
      <c r="CA138" s="15"/>
      <c r="CB138" s="5" t="str">
        <f t="shared" si="30"/>
        <v/>
      </c>
      <c r="CE138" s="5" t="str">
        <f t="shared" si="27"/>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c r="A139" s="4" t="str">
        <f t="shared" si="31"/>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T139" s="2" t="str">
        <f>IFERROR(INDEX('padron cfe'!D:D,MATCH(DATOS!C139,'padron cfe'!A:A,0),1),"")</f>
        <v/>
      </c>
      <c r="U139" s="4"/>
      <c r="V139" s="4"/>
      <c r="W139" s="4"/>
      <c r="X139" s="6" t="s">
        <v>157</v>
      </c>
      <c r="Y139" s="4"/>
      <c r="Z139" s="4" t="str">
        <f t="shared" si="32"/>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3"/>
        <v/>
      </c>
      <c r="BI139" s="4" t="str">
        <f t="shared" si="28"/>
        <v/>
      </c>
      <c r="BJ139" s="123" t="str">
        <f t="shared" si="34"/>
        <v/>
      </c>
      <c r="BK139" s="140" t="str">
        <f t="shared" si="38"/>
        <v/>
      </c>
      <c r="BQ139" s="4" t="str">
        <f>IF(IFERROR(VLOOKUP(C139,C140:C$1993,1,0),"")="","",COUNTIF(C:C,C139))</f>
        <v/>
      </c>
      <c r="BR139" s="4"/>
      <c r="BV139" s="5" t="str">
        <f>IF(B139="","",IF(BQ139="",1+(MAX(BV$2:BV138)),""))</f>
        <v/>
      </c>
      <c r="BW139" s="5" t="str">
        <f t="shared" si="35"/>
        <v/>
      </c>
      <c r="BX139" s="5" t="str">
        <f t="shared" si="36"/>
        <v/>
      </c>
      <c r="BY139" s="14" t="str">
        <f t="shared" si="37"/>
        <v/>
      </c>
      <c r="BZ139" s="28"/>
      <c r="CA139" s="15"/>
      <c r="CB139" s="5" t="str">
        <f t="shared" si="30"/>
        <v/>
      </c>
      <c r="CE139" s="5" t="str">
        <f t="shared" ref="CE139:CE202" si="39">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c r="A140" s="4" t="str">
        <f t="shared" si="31"/>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T140" s="2" t="str">
        <f>IFERROR(INDEX('padron cfe'!D:D,MATCH(DATOS!C140,'padron cfe'!A:A,0),1),"")</f>
        <v/>
      </c>
      <c r="U140" s="4"/>
      <c r="V140" s="4"/>
      <c r="W140" s="4"/>
      <c r="X140" s="6" t="s">
        <v>157</v>
      </c>
      <c r="Y140" s="4"/>
      <c r="Z140" s="4" t="str">
        <f t="shared" si="32"/>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3"/>
        <v/>
      </c>
      <c r="BI140" s="4" t="str">
        <f t="shared" si="28"/>
        <v/>
      </c>
      <c r="BJ140" s="123" t="str">
        <f t="shared" si="34"/>
        <v/>
      </c>
      <c r="BK140" s="140" t="str">
        <f t="shared" si="38"/>
        <v/>
      </c>
      <c r="BQ140" s="4" t="str">
        <f>IF(IFERROR(VLOOKUP(C140,C141:C$1993,1,0),"")="","",COUNTIF(C:C,C140))</f>
        <v/>
      </c>
      <c r="BR140" s="4"/>
      <c r="BV140" s="5" t="str">
        <f>IF(B140="","",IF(BQ140="",1+(MAX(BV$2:BV139)),""))</f>
        <v/>
      </c>
      <c r="BW140" s="5" t="str">
        <f t="shared" si="35"/>
        <v/>
      </c>
      <c r="BX140" s="5" t="str">
        <f t="shared" si="36"/>
        <v/>
      </c>
      <c r="BY140" s="14" t="str">
        <f t="shared" si="37"/>
        <v/>
      </c>
      <c r="BZ140" s="28"/>
      <c r="CA140" s="15"/>
      <c r="CB140" s="5" t="str">
        <f t="shared" si="30"/>
        <v/>
      </c>
      <c r="CE140" s="5" t="str">
        <f t="shared" si="39"/>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c r="A141" s="4" t="str">
        <f t="shared" si="31"/>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T141" s="2" t="str">
        <f>IFERROR(INDEX('padron cfe'!D:D,MATCH(DATOS!C141,'padron cfe'!A:A,0),1),"")</f>
        <v/>
      </c>
      <c r="U141" s="4"/>
      <c r="V141" s="4"/>
      <c r="W141" s="4"/>
      <c r="X141" s="6" t="s">
        <v>157</v>
      </c>
      <c r="Y141" s="4"/>
      <c r="Z141" s="4" t="str">
        <f t="shared" si="32"/>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3"/>
        <v/>
      </c>
      <c r="BI141" s="4" t="str">
        <f t="shared" si="28"/>
        <v/>
      </c>
      <c r="BJ141" s="123" t="str">
        <f t="shared" si="34"/>
        <v/>
      </c>
      <c r="BK141" s="140" t="str">
        <f t="shared" si="38"/>
        <v/>
      </c>
      <c r="BQ141" s="4" t="str">
        <f>IF(IFERROR(VLOOKUP(C141,C142:C$1993,1,0),"")="","",COUNTIF(C:C,C141))</f>
        <v/>
      </c>
      <c r="BR141" s="4"/>
      <c r="BV141" s="5" t="str">
        <f>IF(B141="","",IF(BQ141="",1+(MAX(BV$2:BV140)),""))</f>
        <v/>
      </c>
      <c r="BW141" s="5" t="str">
        <f t="shared" si="35"/>
        <v/>
      </c>
      <c r="BX141" s="5" t="str">
        <f t="shared" si="36"/>
        <v/>
      </c>
      <c r="BY141" s="14" t="str">
        <f t="shared" si="37"/>
        <v/>
      </c>
      <c r="BZ141" s="28"/>
      <c r="CA141" s="15"/>
      <c r="CB141" s="5" t="str">
        <f t="shared" si="30"/>
        <v/>
      </c>
      <c r="CE141" s="5" t="str">
        <f t="shared" si="39"/>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c r="A142" s="4" t="str">
        <f t="shared" si="31"/>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T142" s="2" t="str">
        <f>IFERROR(INDEX('padron cfe'!D:D,MATCH(DATOS!C142,'padron cfe'!A:A,0),1),"")</f>
        <v/>
      </c>
      <c r="U142" s="4"/>
      <c r="V142" s="4"/>
      <c r="W142" s="4"/>
      <c r="X142" s="6" t="s">
        <v>157</v>
      </c>
      <c r="Y142" s="4"/>
      <c r="Z142" s="4" t="str">
        <f t="shared" si="32"/>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3"/>
        <v/>
      </c>
      <c r="BI142" s="4" t="str">
        <f t="shared" si="28"/>
        <v/>
      </c>
      <c r="BJ142" s="123" t="str">
        <f t="shared" si="34"/>
        <v/>
      </c>
      <c r="BK142" s="140" t="str">
        <f t="shared" si="38"/>
        <v/>
      </c>
      <c r="BQ142" s="4" t="str">
        <f>IF(IFERROR(VLOOKUP(C142,C143:C$1993,1,0),"")="","",COUNTIF(C:C,C142))</f>
        <v/>
      </c>
      <c r="BR142" s="4"/>
      <c r="BV142" s="5" t="str">
        <f>IF(B142="","",IF(BQ142="",1+(MAX(BV$2:BV141)),""))</f>
        <v/>
      </c>
      <c r="BW142" s="5" t="str">
        <f t="shared" si="35"/>
        <v/>
      </c>
      <c r="BX142" s="5" t="str">
        <f t="shared" si="36"/>
        <v/>
      </c>
      <c r="BY142" s="14" t="str">
        <f t="shared" si="37"/>
        <v/>
      </c>
      <c r="BZ142" s="28"/>
      <c r="CA142" s="15"/>
      <c r="CB142" s="5" t="str">
        <f t="shared" si="30"/>
        <v/>
      </c>
      <c r="CE142" s="5" t="str">
        <f t="shared" si="39"/>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c r="A143" s="4" t="str">
        <f t="shared" si="31"/>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T143" s="2" t="str">
        <f>IFERROR(INDEX('padron cfe'!D:D,MATCH(DATOS!C143,'padron cfe'!A:A,0),1),"")</f>
        <v/>
      </c>
      <c r="U143" s="4"/>
      <c r="V143" s="4"/>
      <c r="W143" s="4"/>
      <c r="X143" s="6" t="s">
        <v>157</v>
      </c>
      <c r="Y143" s="4"/>
      <c r="Z143" s="4" t="str">
        <f t="shared" si="32"/>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3"/>
        <v/>
      </c>
      <c r="BI143" s="4" t="str">
        <f t="shared" si="28"/>
        <v/>
      </c>
      <c r="BJ143" s="123" t="str">
        <f t="shared" si="34"/>
        <v/>
      </c>
      <c r="BK143" s="140" t="str">
        <f t="shared" si="38"/>
        <v/>
      </c>
      <c r="BQ143" s="4" t="str">
        <f>IF(IFERROR(VLOOKUP(C143,C144:C$1993,1,0),"")="","",COUNTIF(C:C,C143))</f>
        <v/>
      </c>
      <c r="BR143" s="4"/>
      <c r="BV143" s="5" t="str">
        <f>IF(B143="","",IF(BQ143="",1+(MAX(BV$2:BV142)),""))</f>
        <v/>
      </c>
      <c r="BW143" s="5" t="str">
        <f t="shared" si="35"/>
        <v/>
      </c>
      <c r="BX143" s="5" t="str">
        <f t="shared" si="36"/>
        <v/>
      </c>
      <c r="BY143" s="14" t="str">
        <f t="shared" si="37"/>
        <v/>
      </c>
      <c r="BZ143" s="28"/>
      <c r="CA143" s="15"/>
      <c r="CB143" s="5" t="str">
        <f t="shared" si="30"/>
        <v/>
      </c>
      <c r="CE143" s="5" t="str">
        <f t="shared" si="39"/>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c r="A144" s="4" t="str">
        <f t="shared" si="31"/>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T144" s="2" t="str">
        <f>IFERROR(INDEX('padron cfe'!D:D,MATCH(DATOS!C144,'padron cfe'!A:A,0),1),"")</f>
        <v/>
      </c>
      <c r="U144" s="4"/>
      <c r="V144" s="4"/>
      <c r="W144" s="4"/>
      <c r="X144" s="6" t="s">
        <v>157</v>
      </c>
      <c r="Y144" s="4"/>
      <c r="Z144" s="4" t="str">
        <f t="shared" si="32"/>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3"/>
        <v/>
      </c>
      <c r="BI144" s="4" t="str">
        <f t="shared" si="28"/>
        <v/>
      </c>
      <c r="BJ144" s="123" t="str">
        <f t="shared" si="34"/>
        <v/>
      </c>
      <c r="BK144" s="140" t="str">
        <f t="shared" si="38"/>
        <v/>
      </c>
      <c r="BQ144" s="4" t="str">
        <f>IF(IFERROR(VLOOKUP(C144,C145:C$1993,1,0),"")="","",COUNTIF(C:C,C144))</f>
        <v/>
      </c>
      <c r="BR144" s="4"/>
      <c r="BV144" s="5" t="str">
        <f>IF(B144="","",IF(BQ144="",1+(MAX(BV$2:BV143)),""))</f>
        <v/>
      </c>
      <c r="BW144" s="5" t="str">
        <f t="shared" si="35"/>
        <v/>
      </c>
      <c r="BX144" s="5" t="str">
        <f t="shared" si="36"/>
        <v/>
      </c>
      <c r="BY144" s="14" t="str">
        <f t="shared" si="37"/>
        <v/>
      </c>
      <c r="BZ144" s="28"/>
      <c r="CA144" s="15"/>
      <c r="CB144" s="5" t="str">
        <f t="shared" si="30"/>
        <v/>
      </c>
      <c r="CE144" s="5" t="str">
        <f t="shared" si="39"/>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c r="A145" s="4" t="str">
        <f t="shared" si="31"/>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T145" s="2" t="str">
        <f>IFERROR(INDEX('padron cfe'!D:D,MATCH(DATOS!C145,'padron cfe'!A:A,0),1),"")</f>
        <v/>
      </c>
      <c r="U145" s="4"/>
      <c r="V145" s="4"/>
      <c r="W145" s="4"/>
      <c r="X145" s="6" t="s">
        <v>157</v>
      </c>
      <c r="Y145" s="4"/>
      <c r="Z145" s="4" t="str">
        <f t="shared" si="32"/>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3"/>
        <v/>
      </c>
      <c r="BI145" s="4" t="str">
        <f t="shared" si="28"/>
        <v/>
      </c>
      <c r="BJ145" s="123" t="str">
        <f t="shared" si="34"/>
        <v/>
      </c>
      <c r="BK145" s="140" t="str">
        <f t="shared" si="38"/>
        <v/>
      </c>
      <c r="BQ145" s="4" t="str">
        <f>IF(IFERROR(VLOOKUP(C145,C146:C$1993,1,0),"")="","",COUNTIF(C:C,C145))</f>
        <v/>
      </c>
      <c r="BR145" s="4"/>
      <c r="BV145" s="5" t="str">
        <f>IF(B145="","",IF(BQ145="",1+(MAX(BV$2:BV144)),""))</f>
        <v/>
      </c>
      <c r="BW145" s="5" t="str">
        <f t="shared" si="35"/>
        <v/>
      </c>
      <c r="BX145" s="5" t="str">
        <f t="shared" si="36"/>
        <v/>
      </c>
      <c r="BY145" s="14" t="str">
        <f t="shared" si="37"/>
        <v/>
      </c>
      <c r="BZ145" s="28"/>
      <c r="CA145" s="15"/>
      <c r="CB145" s="5" t="str">
        <f t="shared" si="30"/>
        <v/>
      </c>
      <c r="CE145" s="5" t="str">
        <f t="shared" si="39"/>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c r="A146" s="4" t="str">
        <f t="shared" si="31"/>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T146" s="2" t="str">
        <f>IFERROR(INDEX('padron cfe'!D:D,MATCH(DATOS!C146,'padron cfe'!A:A,0),1),"")</f>
        <v/>
      </c>
      <c r="U146" s="4"/>
      <c r="V146" s="4"/>
      <c r="W146" s="4"/>
      <c r="X146" s="6" t="s">
        <v>157</v>
      </c>
      <c r="Y146" s="4"/>
      <c r="Z146" s="4" t="str">
        <f t="shared" si="32"/>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3"/>
        <v/>
      </c>
      <c r="BI146" s="4" t="str">
        <f t="shared" si="28"/>
        <v/>
      </c>
      <c r="BJ146" s="123" t="str">
        <f t="shared" si="34"/>
        <v/>
      </c>
      <c r="BK146" s="140" t="str">
        <f t="shared" si="38"/>
        <v/>
      </c>
      <c r="BQ146" s="4" t="str">
        <f>IF(IFERROR(VLOOKUP(C146,C147:C$1993,1,0),"")="","",COUNTIF(C:C,C146))</f>
        <v/>
      </c>
      <c r="BR146" s="4"/>
      <c r="BV146" s="5" t="str">
        <f>IF(B146="","",IF(BQ146="",1+(MAX(BV$2:BV145)),""))</f>
        <v/>
      </c>
      <c r="BW146" s="5" t="str">
        <f t="shared" si="35"/>
        <v/>
      </c>
      <c r="BX146" s="5" t="str">
        <f t="shared" si="36"/>
        <v/>
      </c>
      <c r="BY146" s="14" t="str">
        <f t="shared" si="37"/>
        <v/>
      </c>
      <c r="BZ146" s="28"/>
      <c r="CA146" s="15"/>
      <c r="CB146" s="5" t="str">
        <f t="shared" si="30"/>
        <v/>
      </c>
      <c r="CE146" s="5" t="str">
        <f t="shared" si="39"/>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c r="A147" s="4" t="str">
        <f t="shared" si="31"/>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T147" s="2" t="str">
        <f>IFERROR(INDEX('padron cfe'!D:D,MATCH(DATOS!C147,'padron cfe'!A:A,0),1),"")</f>
        <v/>
      </c>
      <c r="U147" s="4"/>
      <c r="V147" s="4"/>
      <c r="W147" s="4"/>
      <c r="X147" s="6" t="s">
        <v>157</v>
      </c>
      <c r="Y147" s="4"/>
      <c r="Z147" s="4" t="str">
        <f t="shared" si="32"/>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3"/>
        <v/>
      </c>
      <c r="BI147" s="4" t="str">
        <f t="shared" ref="BI147:BI210" si="40">IFERROR(IF(AA147=0,"",AA147/BB147),"")</f>
        <v/>
      </c>
      <c r="BJ147" s="123" t="str">
        <f t="shared" si="34"/>
        <v/>
      </c>
      <c r="BK147" s="140" t="str">
        <f t="shared" si="38"/>
        <v/>
      </c>
      <c r="BQ147" s="4" t="str">
        <f>IF(IFERROR(VLOOKUP(C147,C148:C$1993,1,0),"")="","",COUNTIF(C:C,C147))</f>
        <v/>
      </c>
      <c r="BR147" s="4"/>
      <c r="BV147" s="5" t="str">
        <f>IF(B147="","",IF(BQ147="",1+(MAX(BV$2:BV146)),""))</f>
        <v/>
      </c>
      <c r="BW147" s="5" t="str">
        <f t="shared" si="35"/>
        <v/>
      </c>
      <c r="BX147" s="5" t="str">
        <f t="shared" si="36"/>
        <v/>
      </c>
      <c r="BY147" s="14" t="str">
        <f t="shared" si="37"/>
        <v/>
      </c>
      <c r="BZ147" s="28"/>
      <c r="CA147" s="15"/>
      <c r="CB147" s="5" t="str">
        <f t="shared" ref="CB147:CB178" si="41">CONCATENATE(AI147,AJ147,AK147,AL147,AM147)</f>
        <v/>
      </c>
      <c r="CE147" s="5" t="str">
        <f t="shared" si="39"/>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c r="A148" s="4" t="str">
        <f t="shared" si="31"/>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T148" s="2" t="str">
        <f>IFERROR(INDEX('padron cfe'!D:D,MATCH(DATOS!C148,'padron cfe'!A:A,0),1),"")</f>
        <v/>
      </c>
      <c r="U148" s="4"/>
      <c r="V148" s="4"/>
      <c r="W148" s="4"/>
      <c r="X148" s="6" t="s">
        <v>157</v>
      </c>
      <c r="Y148" s="4"/>
      <c r="Z148" s="4" t="str">
        <f t="shared" si="32"/>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3"/>
        <v/>
      </c>
      <c r="BI148" s="4" t="str">
        <f t="shared" si="40"/>
        <v/>
      </c>
      <c r="BJ148" s="123" t="str">
        <f t="shared" si="34"/>
        <v/>
      </c>
      <c r="BK148" s="140" t="str">
        <f t="shared" si="38"/>
        <v/>
      </c>
      <c r="BQ148" s="4" t="str">
        <f>IF(IFERROR(VLOOKUP(C148,C149:C$1993,1,0),"")="","",COUNTIF(C:C,C148))</f>
        <v/>
      </c>
      <c r="BR148" s="4"/>
      <c r="BV148" s="5" t="str">
        <f>IF(B148="","",IF(BQ148="",1+(MAX(BV$2:BV147)),""))</f>
        <v/>
      </c>
      <c r="BW148" s="5" t="str">
        <f t="shared" si="35"/>
        <v/>
      </c>
      <c r="BX148" s="5" t="str">
        <f t="shared" si="36"/>
        <v/>
      </c>
      <c r="BY148" s="14" t="str">
        <f t="shared" si="37"/>
        <v/>
      </c>
      <c r="BZ148" s="28"/>
      <c r="CA148" s="15"/>
      <c r="CB148" s="5" t="str">
        <f t="shared" si="41"/>
        <v/>
      </c>
      <c r="CE148" s="5" t="str">
        <f t="shared" si="39"/>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c r="A149" s="4" t="str">
        <f t="shared" si="31"/>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T149" s="2" t="str">
        <f>IFERROR(INDEX('padron cfe'!D:D,MATCH(DATOS!C149,'padron cfe'!A:A,0),1),"")</f>
        <v/>
      </c>
      <c r="U149" s="4"/>
      <c r="V149" s="4"/>
      <c r="W149" s="4"/>
      <c r="X149" s="6" t="s">
        <v>157</v>
      </c>
      <c r="Y149" s="4"/>
      <c r="Z149" s="4" t="str">
        <f t="shared" si="32"/>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3"/>
        <v/>
      </c>
      <c r="BI149" s="4" t="str">
        <f t="shared" si="40"/>
        <v/>
      </c>
      <c r="BJ149" s="123" t="str">
        <f t="shared" si="34"/>
        <v/>
      </c>
      <c r="BK149" s="140" t="str">
        <f t="shared" si="38"/>
        <v/>
      </c>
      <c r="BQ149" s="4" t="str">
        <f>IF(IFERROR(VLOOKUP(C149,C150:C$1993,1,0),"")="","",COUNTIF(C:C,C149))</f>
        <v/>
      </c>
      <c r="BR149" s="4"/>
      <c r="BV149" s="5" t="str">
        <f>IF(B149="","",IF(BQ149="",1+(MAX(BV$2:BV148)),""))</f>
        <v/>
      </c>
      <c r="BW149" s="5" t="str">
        <f t="shared" si="35"/>
        <v/>
      </c>
      <c r="BX149" s="5" t="str">
        <f t="shared" si="36"/>
        <v/>
      </c>
      <c r="BY149" s="14" t="str">
        <f t="shared" si="37"/>
        <v/>
      </c>
      <c r="BZ149" s="28"/>
      <c r="CA149" s="15"/>
      <c r="CB149" s="5" t="str">
        <f t="shared" si="41"/>
        <v/>
      </c>
      <c r="CE149" s="5" t="str">
        <f t="shared" si="39"/>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c r="A150" s="4" t="str">
        <f t="shared" si="31"/>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T150" s="2" t="str">
        <f>IFERROR(INDEX('padron cfe'!D:D,MATCH(DATOS!C150,'padron cfe'!A:A,0),1),"")</f>
        <v/>
      </c>
      <c r="U150" s="4"/>
      <c r="V150" s="4"/>
      <c r="W150" s="4"/>
      <c r="X150" s="6" t="s">
        <v>157</v>
      </c>
      <c r="Y150" s="4"/>
      <c r="Z150" s="4" t="str">
        <f t="shared" si="32"/>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3"/>
        <v/>
      </c>
      <c r="BI150" s="4" t="str">
        <f t="shared" si="40"/>
        <v/>
      </c>
      <c r="BJ150" s="123" t="str">
        <f t="shared" si="34"/>
        <v/>
      </c>
      <c r="BK150" s="140" t="str">
        <f t="shared" si="38"/>
        <v/>
      </c>
      <c r="BQ150" s="4" t="str">
        <f>IF(IFERROR(VLOOKUP(C150,C151:C$1993,1,0),"")="","",COUNTIF(C:C,C150))</f>
        <v/>
      </c>
      <c r="BR150" s="4"/>
      <c r="BV150" s="5" t="str">
        <f>IF(B150="","",IF(BQ150="",1+(MAX(BV$2:BV149)),""))</f>
        <v/>
      </c>
      <c r="BW150" s="5" t="str">
        <f t="shared" si="35"/>
        <v/>
      </c>
      <c r="BX150" s="5" t="str">
        <f t="shared" si="36"/>
        <v/>
      </c>
      <c r="BY150" s="14" t="str">
        <f t="shared" si="37"/>
        <v/>
      </c>
      <c r="BZ150" s="28"/>
      <c r="CA150" s="15"/>
      <c r="CB150" s="5" t="str">
        <f t="shared" si="41"/>
        <v/>
      </c>
      <c r="CE150" s="5" t="str">
        <f t="shared" si="39"/>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c r="A151" s="4" t="str">
        <f t="shared" si="31"/>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T151" s="2" t="str">
        <f>IFERROR(INDEX('padron cfe'!D:D,MATCH(DATOS!C151,'padron cfe'!A:A,0),1),"")</f>
        <v/>
      </c>
      <c r="U151" s="4"/>
      <c r="V151" s="4"/>
      <c r="W151" s="4"/>
      <c r="X151" s="6" t="s">
        <v>157</v>
      </c>
      <c r="Y151" s="4"/>
      <c r="Z151" s="4" t="str">
        <f t="shared" si="32"/>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3"/>
        <v/>
      </c>
      <c r="BI151" s="4" t="str">
        <f t="shared" si="40"/>
        <v/>
      </c>
      <c r="BJ151" s="123" t="str">
        <f t="shared" si="34"/>
        <v/>
      </c>
      <c r="BK151" s="140" t="str">
        <f t="shared" si="38"/>
        <v/>
      </c>
      <c r="BQ151" s="4" t="str">
        <f>IF(IFERROR(VLOOKUP(C151,C152:C$1993,1,0),"")="","",COUNTIF(C:C,C151))</f>
        <v/>
      </c>
      <c r="BR151" s="4"/>
      <c r="BV151" s="5" t="str">
        <f>IF(B151="","",IF(BQ151="",1+(MAX(BV$2:BV150)),""))</f>
        <v/>
      </c>
      <c r="BW151" s="5" t="str">
        <f t="shared" si="35"/>
        <v/>
      </c>
      <c r="BX151" s="5" t="str">
        <f t="shared" si="36"/>
        <v/>
      </c>
      <c r="BY151" s="14" t="str">
        <f t="shared" si="37"/>
        <v/>
      </c>
      <c r="BZ151" s="28"/>
      <c r="CA151" s="15"/>
      <c r="CB151" s="5" t="str">
        <f t="shared" si="41"/>
        <v/>
      </c>
      <c r="CE151" s="5" t="str">
        <f t="shared" si="39"/>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c r="A152" s="4" t="str">
        <f t="shared" si="31"/>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T152" s="2" t="str">
        <f>IFERROR(INDEX('padron cfe'!D:D,MATCH(DATOS!C152,'padron cfe'!A:A,0),1),"")</f>
        <v/>
      </c>
      <c r="U152" s="4"/>
      <c r="V152" s="4"/>
      <c r="W152" s="4"/>
      <c r="X152" s="6" t="s">
        <v>157</v>
      </c>
      <c r="Y152" s="4"/>
      <c r="Z152" s="4" t="str">
        <f t="shared" si="32"/>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3"/>
        <v/>
      </c>
      <c r="BI152" s="4" t="str">
        <f t="shared" si="40"/>
        <v/>
      </c>
      <c r="BJ152" s="123" t="str">
        <f t="shared" si="34"/>
        <v/>
      </c>
      <c r="BK152" s="140" t="str">
        <f t="shared" si="38"/>
        <v/>
      </c>
      <c r="BQ152" s="4" t="str">
        <f>IF(IFERROR(VLOOKUP(C152,C153:C$1993,1,0),"")="","",COUNTIF(C:C,C152))</f>
        <v/>
      </c>
      <c r="BR152" s="4"/>
      <c r="BV152" s="5" t="str">
        <f>IF(B152="","",IF(BQ152="",1+(MAX(BV$2:BV151)),""))</f>
        <v/>
      </c>
      <c r="BW152" s="5" t="str">
        <f t="shared" si="35"/>
        <v/>
      </c>
      <c r="BX152" s="5" t="str">
        <f t="shared" si="36"/>
        <v/>
      </c>
      <c r="BY152" s="14" t="str">
        <f t="shared" si="37"/>
        <v/>
      </c>
      <c r="BZ152" s="28"/>
      <c r="CA152" s="15"/>
      <c r="CB152" s="5" t="str">
        <f t="shared" si="41"/>
        <v/>
      </c>
      <c r="CE152" s="5" t="str">
        <f t="shared" si="39"/>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c r="A153" s="4" t="str">
        <f t="shared" si="31"/>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T153" s="2" t="str">
        <f>IFERROR(INDEX('padron cfe'!D:D,MATCH(DATOS!C153,'padron cfe'!A:A,0),1),"")</f>
        <v/>
      </c>
      <c r="U153" s="4"/>
      <c r="V153" s="4"/>
      <c r="W153" s="4"/>
      <c r="X153" s="6" t="s">
        <v>157</v>
      </c>
      <c r="Y153" s="4"/>
      <c r="Z153" s="4" t="str">
        <f t="shared" si="32"/>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3"/>
        <v/>
      </c>
      <c r="BI153" s="4" t="str">
        <f t="shared" si="40"/>
        <v/>
      </c>
      <c r="BJ153" s="123" t="str">
        <f t="shared" si="34"/>
        <v/>
      </c>
      <c r="BK153" s="140" t="str">
        <f t="shared" si="38"/>
        <v/>
      </c>
      <c r="BQ153" s="4" t="str">
        <f>IF(IFERROR(VLOOKUP(C153,C154:C$1993,1,0),"")="","",COUNTIF(C:C,C153))</f>
        <v/>
      </c>
      <c r="BR153" s="4"/>
      <c r="BV153" s="5" t="str">
        <f>IF(B153="","",IF(BQ153="",1+(MAX(BV$2:BV152)),""))</f>
        <v/>
      </c>
      <c r="BW153" s="5" t="str">
        <f t="shared" si="35"/>
        <v/>
      </c>
      <c r="BX153" s="5" t="str">
        <f t="shared" si="36"/>
        <v/>
      </c>
      <c r="BY153" s="14" t="str">
        <f t="shared" si="37"/>
        <v/>
      </c>
      <c r="BZ153" s="28"/>
      <c r="CA153" s="15"/>
      <c r="CB153" s="5" t="str">
        <f t="shared" si="41"/>
        <v/>
      </c>
      <c r="CE153" s="5" t="str">
        <f t="shared" si="39"/>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c r="A154" s="4" t="str">
        <f t="shared" si="31"/>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T154" s="2" t="str">
        <f>IFERROR(INDEX('padron cfe'!D:D,MATCH(DATOS!C154,'padron cfe'!A:A,0),1),"")</f>
        <v/>
      </c>
      <c r="U154" s="4"/>
      <c r="V154" s="4"/>
      <c r="W154" s="4"/>
      <c r="X154" s="6" t="s">
        <v>157</v>
      </c>
      <c r="Y154" s="4"/>
      <c r="Z154" s="4" t="str">
        <f t="shared" si="32"/>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3"/>
        <v/>
      </c>
      <c r="BI154" s="4" t="str">
        <f t="shared" si="40"/>
        <v/>
      </c>
      <c r="BJ154" s="123" t="str">
        <f t="shared" si="34"/>
        <v/>
      </c>
      <c r="BK154" s="140" t="str">
        <f t="shared" si="38"/>
        <v/>
      </c>
      <c r="BQ154" s="4" t="str">
        <f>IF(IFERROR(VLOOKUP(C154,C155:C$1993,1,0),"")="","",COUNTIF(C:C,C154))</f>
        <v/>
      </c>
      <c r="BR154" s="4"/>
      <c r="BV154" s="5" t="str">
        <f>IF(B154="","",IF(BQ154="",1+(MAX(BV$2:BV153)),""))</f>
        <v/>
      </c>
      <c r="BW154" s="5" t="str">
        <f t="shared" si="35"/>
        <v/>
      </c>
      <c r="BX154" s="5" t="str">
        <f t="shared" si="36"/>
        <v/>
      </c>
      <c r="BY154" s="14" t="str">
        <f t="shared" si="37"/>
        <v/>
      </c>
      <c r="BZ154" s="28"/>
      <c r="CA154" s="15"/>
      <c r="CB154" s="5" t="str">
        <f t="shared" si="41"/>
        <v/>
      </c>
      <c r="CE154" s="5" t="str">
        <f t="shared" si="39"/>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c r="A155" s="4" t="str">
        <f t="shared" si="31"/>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T155" s="2" t="str">
        <f>IFERROR(INDEX('padron cfe'!D:D,MATCH(DATOS!C155,'padron cfe'!A:A,0),1),"")</f>
        <v/>
      </c>
      <c r="U155" s="4"/>
      <c r="V155" s="4"/>
      <c r="W155" s="4"/>
      <c r="X155" s="6" t="s">
        <v>157</v>
      </c>
      <c r="Y155" s="4"/>
      <c r="Z155" s="4" t="str">
        <f t="shared" si="32"/>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3"/>
        <v/>
      </c>
      <c r="BI155" s="4" t="str">
        <f t="shared" si="40"/>
        <v/>
      </c>
      <c r="BJ155" s="123" t="str">
        <f t="shared" si="34"/>
        <v/>
      </c>
      <c r="BK155" s="140" t="str">
        <f t="shared" si="38"/>
        <v/>
      </c>
      <c r="BQ155" s="4" t="str">
        <f>IF(IFERROR(VLOOKUP(C155,C156:C$1993,1,0),"")="","",COUNTIF(C:C,C155))</f>
        <v/>
      </c>
      <c r="BR155" s="4"/>
      <c r="BV155" s="5" t="str">
        <f>IF(B155="","",IF(BQ155="",1+(MAX(BV$2:BV154)),""))</f>
        <v/>
      </c>
      <c r="BW155" s="5" t="str">
        <f t="shared" si="35"/>
        <v/>
      </c>
      <c r="BX155" s="5" t="str">
        <f t="shared" si="36"/>
        <v/>
      </c>
      <c r="BY155" s="14" t="str">
        <f t="shared" si="37"/>
        <v/>
      </c>
      <c r="BZ155" s="28"/>
      <c r="CA155" s="15"/>
      <c r="CB155" s="5" t="str">
        <f t="shared" si="41"/>
        <v/>
      </c>
      <c r="CE155" s="5" t="str">
        <f t="shared" si="39"/>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c r="A156" s="4" t="str">
        <f t="shared" si="31"/>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T156" s="2" t="str">
        <f>IFERROR(INDEX('padron cfe'!D:D,MATCH(DATOS!C156,'padron cfe'!A:A,0),1),"")</f>
        <v/>
      </c>
      <c r="U156" s="4"/>
      <c r="V156" s="4"/>
      <c r="W156" s="4"/>
      <c r="X156" s="6" t="s">
        <v>157</v>
      </c>
      <c r="Y156" s="4"/>
      <c r="Z156" s="4" t="str">
        <f t="shared" si="32"/>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3"/>
        <v/>
      </c>
      <c r="BI156" s="4" t="str">
        <f t="shared" si="40"/>
        <v/>
      </c>
      <c r="BJ156" s="123" t="str">
        <f t="shared" si="34"/>
        <v/>
      </c>
      <c r="BK156" s="140" t="str">
        <f t="shared" si="38"/>
        <v/>
      </c>
      <c r="BQ156" s="4" t="str">
        <f>IF(IFERROR(VLOOKUP(C156,C157:C$1993,1,0),"")="","",COUNTIF(C:C,C156))</f>
        <v/>
      </c>
      <c r="BR156" s="4"/>
      <c r="BV156" s="5" t="str">
        <f>IF(B156="","",IF(BQ156="",1+(MAX(BV$2:BV155)),""))</f>
        <v/>
      </c>
      <c r="BW156" s="5" t="str">
        <f t="shared" si="35"/>
        <v/>
      </c>
      <c r="BX156" s="5" t="str">
        <f t="shared" si="36"/>
        <v/>
      </c>
      <c r="BY156" s="14" t="str">
        <f t="shared" si="37"/>
        <v/>
      </c>
      <c r="BZ156" s="28"/>
      <c r="CA156" s="15"/>
      <c r="CB156" s="5" t="str">
        <f t="shared" si="41"/>
        <v/>
      </c>
      <c r="CE156" s="5" t="str">
        <f t="shared" si="39"/>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c r="A157" s="4" t="str">
        <f t="shared" si="31"/>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T157" s="2" t="str">
        <f>IFERROR(INDEX('padron cfe'!D:D,MATCH(DATOS!C157,'padron cfe'!A:A,0),1),"")</f>
        <v/>
      </c>
      <c r="U157" s="4"/>
      <c r="V157" s="4"/>
      <c r="W157" s="4"/>
      <c r="X157" s="6" t="s">
        <v>157</v>
      </c>
      <c r="Y157" s="4"/>
      <c r="Z157" s="4" t="str">
        <f t="shared" si="32"/>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3"/>
        <v/>
      </c>
      <c r="BI157" s="4" t="str">
        <f t="shared" si="40"/>
        <v/>
      </c>
      <c r="BJ157" s="123" t="str">
        <f t="shared" si="34"/>
        <v/>
      </c>
      <c r="BK157" s="140" t="str">
        <f t="shared" si="38"/>
        <v/>
      </c>
      <c r="BQ157" s="4" t="str">
        <f>IF(IFERROR(VLOOKUP(C157,C158:C$1993,1,0),"")="","",COUNTIF(C:C,C157))</f>
        <v/>
      </c>
      <c r="BR157" s="4"/>
      <c r="BV157" s="5" t="str">
        <f>IF(B157="","",IF(BQ157="",1+(MAX(BV$2:BV156)),""))</f>
        <v/>
      </c>
      <c r="BW157" s="5" t="str">
        <f t="shared" si="35"/>
        <v/>
      </c>
      <c r="BX157" s="5" t="str">
        <f t="shared" si="36"/>
        <v/>
      </c>
      <c r="BY157" s="14" t="str">
        <f t="shared" si="37"/>
        <v/>
      </c>
      <c r="BZ157" s="28"/>
      <c r="CA157" s="15"/>
      <c r="CB157" s="5" t="str">
        <f t="shared" si="41"/>
        <v/>
      </c>
      <c r="CE157" s="5" t="str">
        <f t="shared" si="39"/>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c r="A158" s="4" t="str">
        <f t="shared" si="31"/>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T158" s="2" t="str">
        <f>IFERROR(INDEX('padron cfe'!D:D,MATCH(DATOS!C158,'padron cfe'!A:A,0),1),"")</f>
        <v/>
      </c>
      <c r="U158" s="4"/>
      <c r="V158" s="4"/>
      <c r="W158" s="4"/>
      <c r="X158" s="6" t="s">
        <v>157</v>
      </c>
      <c r="Y158" s="4"/>
      <c r="Z158" s="4" t="str">
        <f t="shared" si="32"/>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3"/>
        <v/>
      </c>
      <c r="BI158" s="4" t="str">
        <f t="shared" si="40"/>
        <v/>
      </c>
      <c r="BJ158" s="123" t="str">
        <f t="shared" si="34"/>
        <v/>
      </c>
      <c r="BK158" s="140" t="str">
        <f t="shared" si="38"/>
        <v/>
      </c>
      <c r="BQ158" s="4" t="str">
        <f>IF(IFERROR(VLOOKUP(C158,C159:C$1993,1,0),"")="","",COUNTIF(C:C,C158))</f>
        <v/>
      </c>
      <c r="BR158" s="4"/>
      <c r="BV158" s="5" t="str">
        <f>IF(B158="","",IF(BQ158="",1+(MAX(BV$2:BV157)),""))</f>
        <v/>
      </c>
      <c r="BW158" s="5" t="str">
        <f t="shared" si="35"/>
        <v/>
      </c>
      <c r="BX158" s="5" t="str">
        <f t="shared" si="36"/>
        <v/>
      </c>
      <c r="BY158" s="14" t="str">
        <f t="shared" si="37"/>
        <v/>
      </c>
      <c r="BZ158" s="28"/>
      <c r="CA158" s="15"/>
      <c r="CB158" s="5" t="str">
        <f t="shared" si="41"/>
        <v/>
      </c>
      <c r="CE158" s="5" t="str">
        <f t="shared" si="39"/>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c r="A159" s="4" t="str">
        <f t="shared" si="31"/>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T159" s="2" t="str">
        <f>IFERROR(INDEX('padron cfe'!D:D,MATCH(DATOS!C159,'padron cfe'!A:A,0),1),"")</f>
        <v/>
      </c>
      <c r="U159" s="4"/>
      <c r="V159" s="4"/>
      <c r="W159" s="4"/>
      <c r="X159" s="6" t="s">
        <v>157</v>
      </c>
      <c r="Y159" s="4"/>
      <c r="Z159" s="4" t="str">
        <f t="shared" si="32"/>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3"/>
        <v/>
      </c>
      <c r="BI159" s="4" t="str">
        <f t="shared" si="40"/>
        <v/>
      </c>
      <c r="BJ159" s="123" t="str">
        <f t="shared" si="34"/>
        <v/>
      </c>
      <c r="BK159" s="140" t="str">
        <f t="shared" si="38"/>
        <v/>
      </c>
      <c r="BQ159" s="4" t="str">
        <f>IF(IFERROR(VLOOKUP(C159,C160:C$1993,1,0),"")="","",COUNTIF(C:C,C159))</f>
        <v/>
      </c>
      <c r="BR159" s="4"/>
      <c r="BV159" s="5" t="str">
        <f>IF(B159="","",IF(BQ159="",1+(MAX(BV$2:BV158)),""))</f>
        <v/>
      </c>
      <c r="BW159" s="5" t="str">
        <f t="shared" si="35"/>
        <v/>
      </c>
      <c r="BX159" s="5" t="str">
        <f t="shared" si="36"/>
        <v/>
      </c>
      <c r="BY159" s="14" t="str">
        <f t="shared" si="37"/>
        <v/>
      </c>
      <c r="BZ159" s="28"/>
      <c r="CA159" s="15"/>
      <c r="CB159" s="5" t="str">
        <f t="shared" si="41"/>
        <v/>
      </c>
      <c r="CE159" s="5" t="str">
        <f t="shared" si="39"/>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c r="A160" s="4" t="str">
        <f t="shared" si="31"/>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T160" s="2" t="str">
        <f>IFERROR(INDEX('padron cfe'!D:D,MATCH(DATOS!C160,'padron cfe'!A:A,0),1),"")</f>
        <v/>
      </c>
      <c r="U160" s="4"/>
      <c r="V160" s="4"/>
      <c r="W160" s="4"/>
      <c r="X160" s="6" t="s">
        <v>157</v>
      </c>
      <c r="Y160" s="4"/>
      <c r="Z160" s="4" t="str">
        <f t="shared" si="32"/>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3"/>
        <v/>
      </c>
      <c r="BI160" s="4" t="str">
        <f t="shared" si="40"/>
        <v/>
      </c>
      <c r="BJ160" s="123" t="str">
        <f t="shared" si="34"/>
        <v/>
      </c>
      <c r="BK160" s="140" t="str">
        <f t="shared" si="38"/>
        <v/>
      </c>
      <c r="BQ160" s="4" t="str">
        <f>IF(IFERROR(VLOOKUP(C160,C161:C$1993,1,0),"")="","",COUNTIF(C:C,C160))</f>
        <v/>
      </c>
      <c r="BR160" s="4"/>
      <c r="BV160" s="5" t="str">
        <f>IF(B160="","",IF(BQ160="",1+(MAX(BV$2:BV159)),""))</f>
        <v/>
      </c>
      <c r="BW160" s="5" t="str">
        <f t="shared" si="35"/>
        <v/>
      </c>
      <c r="BX160" s="5" t="str">
        <f t="shared" si="36"/>
        <v/>
      </c>
      <c r="BY160" s="14" t="str">
        <f t="shared" si="37"/>
        <v/>
      </c>
      <c r="BZ160" s="28"/>
      <c r="CA160" s="15"/>
      <c r="CB160" s="5" t="str">
        <f t="shared" si="41"/>
        <v/>
      </c>
      <c r="CE160" s="5" t="str">
        <f t="shared" si="39"/>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c r="A161" s="4" t="str">
        <f t="shared" si="31"/>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T161" s="2" t="str">
        <f>IFERROR(INDEX('padron cfe'!D:D,MATCH(DATOS!C161,'padron cfe'!A:A,0),1),"")</f>
        <v/>
      </c>
      <c r="U161" s="4"/>
      <c r="V161" s="4"/>
      <c r="W161" s="4"/>
      <c r="X161" s="6" t="s">
        <v>157</v>
      </c>
      <c r="Y161" s="4"/>
      <c r="Z161" s="4" t="str">
        <f t="shared" si="32"/>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3"/>
        <v/>
      </c>
      <c r="BI161" s="4" t="str">
        <f t="shared" si="40"/>
        <v/>
      </c>
      <c r="BJ161" s="123" t="str">
        <f t="shared" si="34"/>
        <v/>
      </c>
      <c r="BK161" s="140" t="str">
        <f t="shared" si="38"/>
        <v/>
      </c>
      <c r="BQ161" s="4" t="str">
        <f>IF(IFERROR(VLOOKUP(C161,C162:C$1993,1,0),"")="","",COUNTIF(C:C,C161))</f>
        <v/>
      </c>
      <c r="BR161" s="4"/>
      <c r="BV161" s="5" t="str">
        <f>IF(B161="","",IF(BQ161="",1+(MAX(BV$2:BV160)),""))</f>
        <v/>
      </c>
      <c r="BW161" s="5" t="str">
        <f t="shared" si="35"/>
        <v/>
      </c>
      <c r="BX161" s="5" t="str">
        <f t="shared" si="36"/>
        <v/>
      </c>
      <c r="BY161" s="14" t="str">
        <f t="shared" si="37"/>
        <v/>
      </c>
      <c r="BZ161" s="28"/>
      <c r="CA161" s="15"/>
      <c r="CB161" s="5" t="str">
        <f t="shared" si="41"/>
        <v/>
      </c>
      <c r="CE161" s="5" t="str">
        <f t="shared" si="39"/>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c r="A162" s="4" t="str">
        <f t="shared" si="31"/>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T162" s="2" t="str">
        <f>IFERROR(INDEX('padron cfe'!D:D,MATCH(DATOS!C162,'padron cfe'!A:A,0),1),"")</f>
        <v/>
      </c>
      <c r="U162" s="4"/>
      <c r="V162" s="4"/>
      <c r="W162" s="4"/>
      <c r="X162" s="6" t="s">
        <v>157</v>
      </c>
      <c r="Y162" s="4"/>
      <c r="Z162" s="4" t="str">
        <f t="shared" si="32"/>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3"/>
        <v/>
      </c>
      <c r="BI162" s="4" t="str">
        <f t="shared" si="40"/>
        <v/>
      </c>
      <c r="BJ162" s="123" t="str">
        <f t="shared" si="34"/>
        <v/>
      </c>
      <c r="BK162" s="140" t="str">
        <f t="shared" si="38"/>
        <v/>
      </c>
      <c r="BQ162" s="4" t="str">
        <f>IF(IFERROR(VLOOKUP(C162,C163:C$1993,1,0),"")="","",COUNTIF(C:C,C162))</f>
        <v/>
      </c>
      <c r="BR162" s="4"/>
      <c r="BV162" s="5" t="str">
        <f>IF(B162="","",IF(BQ162="",1+(MAX(BV$2:BV161)),""))</f>
        <v/>
      </c>
      <c r="BW162" s="5" t="str">
        <f t="shared" si="35"/>
        <v/>
      </c>
      <c r="BX162" s="5" t="str">
        <f t="shared" si="36"/>
        <v/>
      </c>
      <c r="BY162" s="14" t="str">
        <f t="shared" si="37"/>
        <v/>
      </c>
      <c r="BZ162" s="28"/>
      <c r="CA162" s="15"/>
      <c r="CB162" s="5" t="str">
        <f t="shared" si="41"/>
        <v/>
      </c>
      <c r="CE162" s="5" t="str">
        <f t="shared" si="39"/>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c r="A163" s="4" t="str">
        <f t="shared" si="31"/>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T163" s="2" t="str">
        <f>IFERROR(INDEX('padron cfe'!D:D,MATCH(DATOS!C163,'padron cfe'!A:A,0),1),"")</f>
        <v/>
      </c>
      <c r="U163" s="4"/>
      <c r="V163" s="4"/>
      <c r="W163" s="4"/>
      <c r="X163" s="6" t="s">
        <v>157</v>
      </c>
      <c r="Y163" s="4"/>
      <c r="Z163" s="4" t="str">
        <f t="shared" si="32"/>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3"/>
        <v/>
      </c>
      <c r="BI163" s="4" t="str">
        <f t="shared" si="40"/>
        <v/>
      </c>
      <c r="BJ163" s="123" t="str">
        <f t="shared" si="34"/>
        <v/>
      </c>
      <c r="BK163" s="140" t="str">
        <f t="shared" si="38"/>
        <v/>
      </c>
      <c r="BQ163" s="4" t="str">
        <f>IF(IFERROR(VLOOKUP(C163,C164:C$1993,1,0),"")="","",COUNTIF(C:C,C163))</f>
        <v/>
      </c>
      <c r="BR163" s="4"/>
      <c r="BV163" s="5" t="str">
        <f>IF(B163="","",IF(BQ163="",1+(MAX(BV$2:BV162)),""))</f>
        <v/>
      </c>
      <c r="BW163" s="5" t="str">
        <f t="shared" si="35"/>
        <v/>
      </c>
      <c r="BX163" s="5" t="str">
        <f t="shared" si="36"/>
        <v/>
      </c>
      <c r="BY163" s="14" t="str">
        <f t="shared" si="37"/>
        <v/>
      </c>
      <c r="BZ163" s="28"/>
      <c r="CA163" s="15"/>
      <c r="CB163" s="5" t="str">
        <f t="shared" si="41"/>
        <v/>
      </c>
      <c r="CE163" s="5" t="str">
        <f t="shared" si="39"/>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c r="A164" s="4" t="str">
        <f t="shared" si="31"/>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T164" s="2" t="str">
        <f>IFERROR(INDEX('padron cfe'!D:D,MATCH(DATOS!C164,'padron cfe'!A:A,0),1),"")</f>
        <v/>
      </c>
      <c r="U164" s="4"/>
      <c r="V164" s="4"/>
      <c r="W164" s="4"/>
      <c r="X164" s="6" t="s">
        <v>157</v>
      </c>
      <c r="Y164" s="4"/>
      <c r="Z164" s="4" t="str">
        <f t="shared" si="32"/>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3"/>
        <v/>
      </c>
      <c r="BI164" s="4" t="str">
        <f t="shared" si="40"/>
        <v/>
      </c>
      <c r="BJ164" s="123" t="str">
        <f t="shared" si="34"/>
        <v/>
      </c>
      <c r="BK164" s="140" t="str">
        <f t="shared" si="38"/>
        <v/>
      </c>
      <c r="BQ164" s="4" t="str">
        <f>IF(IFERROR(VLOOKUP(C164,C165:C$1993,1,0),"")="","",COUNTIF(C:C,C164))</f>
        <v/>
      </c>
      <c r="BR164" s="4"/>
      <c r="BV164" s="5" t="str">
        <f>IF(B164="","",IF(BQ164="",1+(MAX(BV$2:BV163)),""))</f>
        <v/>
      </c>
      <c r="BW164" s="5" t="str">
        <f t="shared" si="35"/>
        <v/>
      </c>
      <c r="BX164" s="5" t="str">
        <f t="shared" si="36"/>
        <v/>
      </c>
      <c r="BY164" s="14" t="str">
        <f t="shared" si="37"/>
        <v/>
      </c>
      <c r="BZ164" s="28"/>
      <c r="CA164" s="15"/>
      <c r="CB164" s="5" t="str">
        <f t="shared" si="41"/>
        <v/>
      </c>
      <c r="CE164" s="5" t="str">
        <f t="shared" si="39"/>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c r="A165" s="4" t="str">
        <f t="shared" si="31"/>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T165" s="2" t="str">
        <f>IFERROR(INDEX('padron cfe'!D:D,MATCH(DATOS!C165,'padron cfe'!A:A,0),1),"")</f>
        <v/>
      </c>
      <c r="U165" s="4"/>
      <c r="V165" s="4"/>
      <c r="W165" s="4"/>
      <c r="X165" s="6" t="s">
        <v>157</v>
      </c>
      <c r="Y165" s="4"/>
      <c r="Z165" s="4" t="str">
        <f t="shared" si="32"/>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3"/>
        <v/>
      </c>
      <c r="BI165" s="4" t="str">
        <f t="shared" si="40"/>
        <v/>
      </c>
      <c r="BJ165" s="123" t="str">
        <f t="shared" si="34"/>
        <v/>
      </c>
      <c r="BK165" s="140" t="str">
        <f t="shared" si="38"/>
        <v/>
      </c>
      <c r="BQ165" s="4" t="str">
        <f>IF(IFERROR(VLOOKUP(C165,C166:C$1993,1,0),"")="","",COUNTIF(C:C,C165))</f>
        <v/>
      </c>
      <c r="BR165" s="4"/>
      <c r="BV165" s="5" t="str">
        <f>IF(B165="","",IF(BQ165="",1+(MAX(BV$2:BV164)),""))</f>
        <v/>
      </c>
      <c r="BW165" s="5" t="str">
        <f t="shared" si="35"/>
        <v/>
      </c>
      <c r="BX165" s="5" t="str">
        <f t="shared" si="36"/>
        <v/>
      </c>
      <c r="BY165" s="14" t="str">
        <f t="shared" si="37"/>
        <v/>
      </c>
      <c r="BZ165" s="28"/>
      <c r="CA165" s="15"/>
      <c r="CB165" s="5" t="str">
        <f t="shared" si="41"/>
        <v/>
      </c>
      <c r="CE165" s="5" t="str">
        <f t="shared" si="39"/>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c r="A166" s="4" t="str">
        <f t="shared" si="31"/>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T166" s="2" t="str">
        <f>IFERROR(INDEX('padron cfe'!D:D,MATCH(DATOS!C166,'padron cfe'!A:A,0),1),"")</f>
        <v/>
      </c>
      <c r="U166" s="4"/>
      <c r="V166" s="4"/>
      <c r="W166" s="4"/>
      <c r="X166" s="6" t="s">
        <v>157</v>
      </c>
      <c r="Y166" s="4"/>
      <c r="Z166" s="4" t="str">
        <f t="shared" si="32"/>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3"/>
        <v/>
      </c>
      <c r="BI166" s="4" t="str">
        <f t="shared" si="40"/>
        <v/>
      </c>
      <c r="BJ166" s="123" t="str">
        <f t="shared" si="34"/>
        <v/>
      </c>
      <c r="BK166" s="140" t="str">
        <f t="shared" si="38"/>
        <v/>
      </c>
      <c r="BQ166" s="4" t="str">
        <f>IF(IFERROR(VLOOKUP(C166,C167:C$1993,1,0),"")="","",COUNTIF(C:C,C166))</f>
        <v/>
      </c>
      <c r="BR166" s="4"/>
      <c r="BV166" s="5" t="str">
        <f>IF(B166="","",IF(BQ166="",1+(MAX(BV$2:BV165)),""))</f>
        <v/>
      </c>
      <c r="BW166" s="5" t="str">
        <f t="shared" si="35"/>
        <v/>
      </c>
      <c r="BX166" s="5" t="str">
        <f t="shared" si="36"/>
        <v/>
      </c>
      <c r="BY166" s="14" t="str">
        <f t="shared" si="37"/>
        <v/>
      </c>
      <c r="BZ166" s="28"/>
      <c r="CA166" s="15"/>
      <c r="CB166" s="5" t="str">
        <f t="shared" si="41"/>
        <v/>
      </c>
      <c r="CE166" s="5" t="str">
        <f t="shared" si="39"/>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c r="A167" s="4" t="str">
        <f t="shared" si="31"/>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T167" s="2" t="str">
        <f>IFERROR(INDEX('padron cfe'!D:D,MATCH(DATOS!C167,'padron cfe'!A:A,0),1),"")</f>
        <v/>
      </c>
      <c r="U167" s="4"/>
      <c r="V167" s="4"/>
      <c r="W167" s="4"/>
      <c r="X167" s="6" t="s">
        <v>157</v>
      </c>
      <c r="Y167" s="4"/>
      <c r="Z167" s="4" t="str">
        <f t="shared" si="32"/>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3"/>
        <v/>
      </c>
      <c r="BI167" s="4" t="str">
        <f t="shared" si="40"/>
        <v/>
      </c>
      <c r="BJ167" s="123" t="str">
        <f t="shared" si="34"/>
        <v/>
      </c>
      <c r="BK167" s="140" t="str">
        <f t="shared" si="38"/>
        <v/>
      </c>
      <c r="BQ167" s="4" t="str">
        <f>IF(IFERROR(VLOOKUP(C167,C168:C$1993,1,0),"")="","",COUNTIF(C:C,C167))</f>
        <v/>
      </c>
      <c r="BR167" s="4"/>
      <c r="BV167" s="5" t="str">
        <f>IF(B167="","",IF(BQ167="",1+(MAX(BV$2:BV166)),""))</f>
        <v/>
      </c>
      <c r="BW167" s="5" t="str">
        <f t="shared" si="35"/>
        <v/>
      </c>
      <c r="BX167" s="5" t="str">
        <f t="shared" si="36"/>
        <v/>
      </c>
      <c r="BY167" s="14" t="str">
        <f t="shared" si="37"/>
        <v/>
      </c>
      <c r="BZ167" s="28"/>
      <c r="CA167" s="15"/>
      <c r="CB167" s="5" t="str">
        <f t="shared" si="41"/>
        <v/>
      </c>
      <c r="CE167" s="5" t="str">
        <f t="shared" si="39"/>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c r="A168" s="4" t="str">
        <f t="shared" si="31"/>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T168" s="2" t="str">
        <f>IFERROR(INDEX('padron cfe'!D:D,MATCH(DATOS!C168,'padron cfe'!A:A,0),1),"")</f>
        <v/>
      </c>
      <c r="U168" s="4"/>
      <c r="V168" s="4"/>
      <c r="W168" s="4"/>
      <c r="X168" s="6" t="s">
        <v>157</v>
      </c>
      <c r="Y168" s="4"/>
      <c r="Z168" s="4" t="str">
        <f t="shared" si="32"/>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3"/>
        <v/>
      </c>
      <c r="BI168" s="4" t="str">
        <f t="shared" si="40"/>
        <v/>
      </c>
      <c r="BJ168" s="123" t="str">
        <f t="shared" si="34"/>
        <v/>
      </c>
      <c r="BK168" s="140" t="str">
        <f t="shared" si="38"/>
        <v/>
      </c>
      <c r="BQ168" s="4" t="str">
        <f>IF(IFERROR(VLOOKUP(C168,C169:C$1993,1,0),"")="","",COUNTIF(C:C,C168))</f>
        <v/>
      </c>
      <c r="BR168" s="4"/>
      <c r="BV168" s="5" t="str">
        <f>IF(B168="","",IF(BQ168="",1+(MAX(BV$2:BV167)),""))</f>
        <v/>
      </c>
      <c r="BW168" s="5" t="str">
        <f t="shared" si="35"/>
        <v/>
      </c>
      <c r="BX168" s="5" t="str">
        <f t="shared" si="36"/>
        <v/>
      </c>
      <c r="BY168" s="14" t="str">
        <f t="shared" si="37"/>
        <v/>
      </c>
      <c r="BZ168" s="28"/>
      <c r="CA168" s="15"/>
      <c r="CB168" s="5" t="str">
        <f t="shared" si="41"/>
        <v/>
      </c>
      <c r="CE168" s="5" t="str">
        <f t="shared" si="39"/>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c r="A169" s="4" t="str">
        <f t="shared" si="31"/>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T169" s="2" t="str">
        <f>IFERROR(INDEX('padron cfe'!D:D,MATCH(DATOS!C169,'padron cfe'!A:A,0),1),"")</f>
        <v/>
      </c>
      <c r="U169" s="4"/>
      <c r="V169" s="4"/>
      <c r="W169" s="4"/>
      <c r="X169" s="6" t="s">
        <v>157</v>
      </c>
      <c r="Y169" s="4"/>
      <c r="Z169" s="4" t="str">
        <f t="shared" si="32"/>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3"/>
        <v/>
      </c>
      <c r="BI169" s="4" t="str">
        <f t="shared" si="40"/>
        <v/>
      </c>
      <c r="BJ169" s="123" t="str">
        <f t="shared" si="34"/>
        <v/>
      </c>
      <c r="BK169" s="140" t="str">
        <f t="shared" si="38"/>
        <v/>
      </c>
      <c r="BQ169" s="4" t="str">
        <f>IF(IFERROR(VLOOKUP(C169,C170:C$1993,1,0),"")="","",COUNTIF(C:C,C169))</f>
        <v/>
      </c>
      <c r="BR169" s="4"/>
      <c r="BV169" s="5" t="str">
        <f>IF(B169="","",IF(BQ169="",1+(MAX(BV$2:BV168)),""))</f>
        <v/>
      </c>
      <c r="BW169" s="5" t="str">
        <f t="shared" si="35"/>
        <v/>
      </c>
      <c r="BX169" s="5" t="str">
        <f t="shared" si="36"/>
        <v/>
      </c>
      <c r="BY169" s="14" t="str">
        <f t="shared" si="37"/>
        <v/>
      </c>
      <c r="BZ169" s="28"/>
      <c r="CA169" s="15"/>
      <c r="CB169" s="5" t="str">
        <f t="shared" si="41"/>
        <v/>
      </c>
      <c r="CE169" s="5" t="str">
        <f t="shared" si="39"/>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c r="A170" s="4" t="str">
        <f t="shared" si="31"/>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T170" s="2" t="str">
        <f>IFERROR(INDEX('padron cfe'!D:D,MATCH(DATOS!C170,'padron cfe'!A:A,0),1),"")</f>
        <v/>
      </c>
      <c r="U170" s="4"/>
      <c r="V170" s="4"/>
      <c r="W170" s="4"/>
      <c r="X170" s="6" t="s">
        <v>157</v>
      </c>
      <c r="Y170" s="4"/>
      <c r="Z170" s="4" t="str">
        <f t="shared" si="32"/>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3"/>
        <v/>
      </c>
      <c r="BI170" s="4" t="str">
        <f t="shared" si="40"/>
        <v/>
      </c>
      <c r="BJ170" s="123" t="str">
        <f t="shared" si="34"/>
        <v/>
      </c>
      <c r="BK170" s="140" t="str">
        <f t="shared" si="38"/>
        <v/>
      </c>
      <c r="BQ170" s="4" t="str">
        <f>IF(IFERROR(VLOOKUP(C170,C171:C$1993,1,0),"")="","",COUNTIF(C:C,C170))</f>
        <v/>
      </c>
      <c r="BR170" s="4"/>
      <c r="BV170" s="5" t="str">
        <f>IF(B170="","",IF(BQ170="",1+(MAX(BV$2:BV169)),""))</f>
        <v/>
      </c>
      <c r="BW170" s="5" t="str">
        <f t="shared" si="35"/>
        <v/>
      </c>
      <c r="BX170" s="5" t="str">
        <f t="shared" si="36"/>
        <v/>
      </c>
      <c r="BY170" s="14" t="str">
        <f t="shared" si="37"/>
        <v/>
      </c>
      <c r="BZ170" s="28"/>
      <c r="CA170" s="15"/>
      <c r="CB170" s="5" t="str">
        <f t="shared" si="41"/>
        <v/>
      </c>
      <c r="CE170" s="5" t="str">
        <f t="shared" si="39"/>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c r="A171" s="4" t="str">
        <f t="shared" si="31"/>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T171" s="2" t="str">
        <f>IFERROR(INDEX('padron cfe'!D:D,MATCH(DATOS!C171,'padron cfe'!A:A,0),1),"")</f>
        <v/>
      </c>
      <c r="U171" s="4"/>
      <c r="V171" s="4"/>
      <c r="W171" s="4"/>
      <c r="X171" s="6" t="s">
        <v>157</v>
      </c>
      <c r="Y171" s="4"/>
      <c r="Z171" s="4" t="str">
        <f t="shared" si="32"/>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3"/>
        <v/>
      </c>
      <c r="BI171" s="4" t="str">
        <f t="shared" si="40"/>
        <v/>
      </c>
      <c r="BJ171" s="123" t="str">
        <f t="shared" si="34"/>
        <v/>
      </c>
      <c r="BK171" s="140" t="str">
        <f t="shared" si="38"/>
        <v/>
      </c>
      <c r="BQ171" s="4" t="str">
        <f>IF(IFERROR(VLOOKUP(C171,C172:C$1993,1,0),"")="","",COUNTIF(C:C,C171))</f>
        <v/>
      </c>
      <c r="BR171" s="4"/>
      <c r="BV171" s="5" t="str">
        <f>IF(B171="","",IF(BQ171="",1+(MAX(BV$2:BV170)),""))</f>
        <v/>
      </c>
      <c r="BW171" s="5" t="str">
        <f t="shared" si="35"/>
        <v/>
      </c>
      <c r="BX171" s="5" t="str">
        <f t="shared" si="36"/>
        <v/>
      </c>
      <c r="BY171" s="14" t="str">
        <f t="shared" si="37"/>
        <v/>
      </c>
      <c r="BZ171" s="28"/>
      <c r="CA171" s="15"/>
      <c r="CB171" s="5" t="str">
        <f t="shared" si="41"/>
        <v/>
      </c>
      <c r="CE171" s="5" t="str">
        <f t="shared" si="39"/>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c r="A172" s="4" t="str">
        <f t="shared" si="31"/>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T172" s="2" t="str">
        <f>IFERROR(INDEX('padron cfe'!D:D,MATCH(DATOS!C172,'padron cfe'!A:A,0),1),"")</f>
        <v/>
      </c>
      <c r="U172" s="4"/>
      <c r="V172" s="4"/>
      <c r="W172" s="4"/>
      <c r="X172" s="6" t="s">
        <v>157</v>
      </c>
      <c r="Y172" s="4"/>
      <c r="Z172" s="4" t="str">
        <f t="shared" si="32"/>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3"/>
        <v/>
      </c>
      <c r="BI172" s="4" t="str">
        <f t="shared" si="40"/>
        <v/>
      </c>
      <c r="BJ172" s="123" t="str">
        <f t="shared" si="34"/>
        <v/>
      </c>
      <c r="BK172" s="140" t="str">
        <f t="shared" si="38"/>
        <v/>
      </c>
      <c r="BQ172" s="4" t="str">
        <f>IF(IFERROR(VLOOKUP(C172,C173:C$1993,1,0),"")="","",COUNTIF(C:C,C172))</f>
        <v/>
      </c>
      <c r="BR172" s="4"/>
      <c r="BV172" s="5" t="str">
        <f>IF(B172="","",IF(BQ172="",1+(MAX(BV$2:BV171)),""))</f>
        <v/>
      </c>
      <c r="BW172" s="5" t="str">
        <f t="shared" si="35"/>
        <v/>
      </c>
      <c r="BX172" s="5" t="str">
        <f t="shared" si="36"/>
        <v/>
      </c>
      <c r="BY172" s="14" t="str">
        <f t="shared" si="37"/>
        <v/>
      </c>
      <c r="BZ172" s="28"/>
      <c r="CA172" s="15"/>
      <c r="CB172" s="5" t="str">
        <f t="shared" si="41"/>
        <v/>
      </c>
      <c r="CE172" s="5" t="str">
        <f t="shared" si="39"/>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c r="A173" s="4" t="str">
        <f t="shared" si="31"/>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T173" s="2" t="str">
        <f>IFERROR(INDEX('padron cfe'!D:D,MATCH(DATOS!C173,'padron cfe'!A:A,0),1),"")</f>
        <v/>
      </c>
      <c r="U173" s="4"/>
      <c r="V173" s="4"/>
      <c r="W173" s="4"/>
      <c r="X173" s="6" t="s">
        <v>157</v>
      </c>
      <c r="Y173" s="4"/>
      <c r="Z173" s="4" t="str">
        <f t="shared" si="32"/>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3"/>
        <v/>
      </c>
      <c r="BI173" s="4" t="str">
        <f t="shared" si="40"/>
        <v/>
      </c>
      <c r="BJ173" s="123" t="str">
        <f t="shared" si="34"/>
        <v/>
      </c>
      <c r="BK173" s="140" t="str">
        <f t="shared" si="38"/>
        <v/>
      </c>
      <c r="BQ173" s="4" t="str">
        <f>IF(IFERROR(VLOOKUP(C173,C174:C$1993,1,0),"")="","",COUNTIF(C:C,C173))</f>
        <v/>
      </c>
      <c r="BR173" s="4"/>
      <c r="BV173" s="5" t="str">
        <f>IF(B173="","",IF(BQ173="",1+(MAX(BV$2:BV172)),""))</f>
        <v/>
      </c>
      <c r="BW173" s="5" t="str">
        <f t="shared" si="35"/>
        <v/>
      </c>
      <c r="BX173" s="5" t="str">
        <f t="shared" si="36"/>
        <v/>
      </c>
      <c r="BY173" s="14" t="str">
        <f t="shared" si="37"/>
        <v/>
      </c>
      <c r="BZ173" s="28"/>
      <c r="CA173" s="15"/>
      <c r="CB173" s="5" t="str">
        <f t="shared" si="41"/>
        <v/>
      </c>
      <c r="CE173" s="5" t="str">
        <f t="shared" si="39"/>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c r="A174" s="4" t="str">
        <f t="shared" si="31"/>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T174" s="2" t="str">
        <f>IFERROR(INDEX('padron cfe'!D:D,MATCH(DATOS!C174,'padron cfe'!A:A,0),1),"")</f>
        <v/>
      </c>
      <c r="U174" s="4"/>
      <c r="V174" s="4"/>
      <c r="W174" s="4"/>
      <c r="X174" s="6" t="s">
        <v>157</v>
      </c>
      <c r="Y174" s="4"/>
      <c r="Z174" s="4" t="str">
        <f t="shared" si="32"/>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3"/>
        <v/>
      </c>
      <c r="BI174" s="4" t="str">
        <f t="shared" si="40"/>
        <v/>
      </c>
      <c r="BJ174" s="123" t="str">
        <f t="shared" si="34"/>
        <v/>
      </c>
      <c r="BK174" s="140" t="str">
        <f t="shared" si="38"/>
        <v/>
      </c>
      <c r="BQ174" s="4" t="str">
        <f>IF(IFERROR(VLOOKUP(C174,C175:C$1993,1,0),"")="","",COUNTIF(C:C,C174))</f>
        <v/>
      </c>
      <c r="BR174" s="4"/>
      <c r="BV174" s="5" t="str">
        <f>IF(B174="","",IF(BQ174="",1+(MAX(BV$2:BV173)),""))</f>
        <v/>
      </c>
      <c r="BW174" s="5" t="str">
        <f t="shared" si="35"/>
        <v/>
      </c>
      <c r="BX174" s="5" t="str">
        <f t="shared" si="36"/>
        <v/>
      </c>
      <c r="BY174" s="14" t="str">
        <f t="shared" si="37"/>
        <v/>
      </c>
      <c r="BZ174" s="28"/>
      <c r="CA174" s="15"/>
      <c r="CB174" s="5" t="str">
        <f t="shared" si="41"/>
        <v/>
      </c>
      <c r="CE174" s="5" t="str">
        <f t="shared" si="39"/>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c r="A175" s="4" t="str">
        <f t="shared" si="31"/>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T175" s="2" t="str">
        <f>IFERROR(INDEX('padron cfe'!D:D,MATCH(DATOS!C175,'padron cfe'!A:A,0),1),"")</f>
        <v/>
      </c>
      <c r="U175" s="4"/>
      <c r="V175" s="4"/>
      <c r="W175" s="4"/>
      <c r="X175" s="6" t="s">
        <v>157</v>
      </c>
      <c r="Y175" s="4"/>
      <c r="Z175" s="4" t="str">
        <f t="shared" si="32"/>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3"/>
        <v/>
      </c>
      <c r="BI175" s="4" t="str">
        <f t="shared" si="40"/>
        <v/>
      </c>
      <c r="BJ175" s="123" t="str">
        <f t="shared" si="34"/>
        <v/>
      </c>
      <c r="BK175" s="140" t="str">
        <f t="shared" si="38"/>
        <v/>
      </c>
      <c r="BQ175" s="4" t="str">
        <f>IF(IFERROR(VLOOKUP(C175,C176:C$1993,1,0),"")="","",COUNTIF(C:C,C175))</f>
        <v/>
      </c>
      <c r="BR175" s="4"/>
      <c r="BV175" s="5" t="str">
        <f>IF(B175="","",IF(BQ175="",1+(MAX(BV$2:BV174)),""))</f>
        <v/>
      </c>
      <c r="BW175" s="5" t="str">
        <f t="shared" si="35"/>
        <v/>
      </c>
      <c r="BX175" s="5" t="str">
        <f t="shared" si="36"/>
        <v/>
      </c>
      <c r="BY175" s="14" t="str">
        <f t="shared" si="37"/>
        <v/>
      </c>
      <c r="BZ175" s="28"/>
      <c r="CA175" s="15"/>
      <c r="CB175" s="5" t="str">
        <f t="shared" si="41"/>
        <v/>
      </c>
      <c r="CE175" s="5" t="str">
        <f t="shared" si="39"/>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c r="A176" s="4" t="str">
        <f t="shared" si="31"/>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T176" s="2" t="str">
        <f>IFERROR(INDEX('padron cfe'!D:D,MATCH(DATOS!C176,'padron cfe'!A:A,0),1),"")</f>
        <v/>
      </c>
      <c r="U176" s="4"/>
      <c r="V176" s="4"/>
      <c r="W176" s="4"/>
      <c r="X176" s="6" t="s">
        <v>157</v>
      </c>
      <c r="Y176" s="4"/>
      <c r="Z176" s="4" t="str">
        <f t="shared" si="32"/>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3"/>
        <v/>
      </c>
      <c r="BI176" s="4" t="str">
        <f t="shared" si="40"/>
        <v/>
      </c>
      <c r="BJ176" s="123" t="str">
        <f t="shared" si="34"/>
        <v/>
      </c>
      <c r="BK176" s="140" t="str">
        <f t="shared" si="38"/>
        <v/>
      </c>
      <c r="BQ176" s="4" t="str">
        <f>IF(IFERROR(VLOOKUP(C176,C177:C$1993,1,0),"")="","",COUNTIF(C:C,C176))</f>
        <v/>
      </c>
      <c r="BR176" s="4"/>
      <c r="BV176" s="5" t="str">
        <f>IF(B176="","",IF(BQ176="",1+(MAX(BV$2:BV175)),""))</f>
        <v/>
      </c>
      <c r="BW176" s="5" t="str">
        <f t="shared" si="35"/>
        <v/>
      </c>
      <c r="BX176" s="5" t="str">
        <f t="shared" si="36"/>
        <v/>
      </c>
      <c r="BY176" s="14" t="str">
        <f t="shared" si="37"/>
        <v/>
      </c>
      <c r="BZ176" s="28"/>
      <c r="CA176" s="15"/>
      <c r="CB176" s="5" t="str">
        <f t="shared" si="41"/>
        <v/>
      </c>
      <c r="CE176" s="5" t="str">
        <f t="shared" si="39"/>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c r="A177" s="4" t="str">
        <f t="shared" si="31"/>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T177" s="2" t="str">
        <f>IFERROR(INDEX('padron cfe'!D:D,MATCH(DATOS!C177,'padron cfe'!A:A,0),1),"")</f>
        <v/>
      </c>
      <c r="U177" s="4"/>
      <c r="V177" s="4"/>
      <c r="W177" s="4"/>
      <c r="X177" s="6" t="s">
        <v>157</v>
      </c>
      <c r="Y177" s="4"/>
      <c r="Z177" s="4" t="str">
        <f t="shared" si="32"/>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3"/>
        <v/>
      </c>
      <c r="BI177" s="4" t="str">
        <f t="shared" si="40"/>
        <v/>
      </c>
      <c r="BJ177" s="123" t="str">
        <f t="shared" si="34"/>
        <v/>
      </c>
      <c r="BK177" s="140" t="str">
        <f t="shared" si="38"/>
        <v/>
      </c>
      <c r="BQ177" s="4" t="str">
        <f>IF(IFERROR(VLOOKUP(C177,C178:C$1993,1,0),"")="","",COUNTIF(C:C,C177))</f>
        <v/>
      </c>
      <c r="BR177" s="4"/>
      <c r="BV177" s="5" t="str">
        <f>IF(B177="","",IF(BQ177="",1+(MAX(BV$2:BV176)),""))</f>
        <v/>
      </c>
      <c r="BW177" s="5" t="str">
        <f t="shared" si="35"/>
        <v/>
      </c>
      <c r="BX177" s="5" t="str">
        <f t="shared" si="36"/>
        <v/>
      </c>
      <c r="BY177" s="14" t="str">
        <f t="shared" si="37"/>
        <v/>
      </c>
      <c r="BZ177" s="28"/>
      <c r="CA177" s="15"/>
      <c r="CB177" s="5" t="str">
        <f t="shared" si="41"/>
        <v/>
      </c>
      <c r="CE177" s="5" t="str">
        <f t="shared" si="39"/>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c r="A178" s="4" t="str">
        <f t="shared" si="31"/>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T178" s="2" t="str">
        <f>IFERROR(INDEX('padron cfe'!D:D,MATCH(DATOS!C178,'padron cfe'!A:A,0),1),"")</f>
        <v/>
      </c>
      <c r="U178" s="4"/>
      <c r="V178" s="4"/>
      <c r="W178" s="4"/>
      <c r="X178" s="6" t="s">
        <v>157</v>
      </c>
      <c r="Y178" s="4"/>
      <c r="Z178" s="4" t="str">
        <f t="shared" si="32"/>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3"/>
        <v/>
      </c>
      <c r="BI178" s="4" t="str">
        <f t="shared" si="40"/>
        <v/>
      </c>
      <c r="BJ178" s="123" t="str">
        <f t="shared" si="34"/>
        <v/>
      </c>
      <c r="BK178" s="140" t="str">
        <f t="shared" si="38"/>
        <v/>
      </c>
      <c r="BQ178" s="4" t="str">
        <f>IF(IFERROR(VLOOKUP(C178,C179:C$1993,1,0),"")="","",COUNTIF(C:C,C178))</f>
        <v/>
      </c>
      <c r="BR178" s="4"/>
      <c r="BV178" s="5" t="str">
        <f>IF(B178="","",IF(BQ178="",1+(MAX(BV$2:BV177)),""))</f>
        <v/>
      </c>
      <c r="BW178" s="5" t="str">
        <f t="shared" si="35"/>
        <v/>
      </c>
      <c r="BX178" s="5" t="str">
        <f t="shared" si="36"/>
        <v/>
      </c>
      <c r="BY178" s="14" t="str">
        <f t="shared" si="37"/>
        <v/>
      </c>
      <c r="BZ178" s="28"/>
      <c r="CA178" s="15"/>
      <c r="CB178" s="5" t="str">
        <f t="shared" si="41"/>
        <v/>
      </c>
      <c r="CE178" s="5" t="str">
        <f t="shared" si="39"/>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c r="A179" s="4" t="str">
        <f t="shared" si="31"/>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T179" s="2" t="str">
        <f>IFERROR(INDEX('padron cfe'!D:D,MATCH(DATOS!C179,'padron cfe'!A:A,0),1),"")</f>
        <v/>
      </c>
      <c r="U179" s="4"/>
      <c r="V179" s="4"/>
      <c r="W179" s="4"/>
      <c r="X179" s="6" t="s">
        <v>157</v>
      </c>
      <c r="Y179" s="4"/>
      <c r="Z179" s="4" t="str">
        <f t="shared" si="32"/>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3"/>
        <v/>
      </c>
      <c r="BI179" s="4" t="str">
        <f t="shared" si="40"/>
        <v/>
      </c>
      <c r="BJ179" s="123" t="str">
        <f t="shared" si="34"/>
        <v/>
      </c>
      <c r="BK179" s="140" t="str">
        <f t="shared" si="38"/>
        <v/>
      </c>
      <c r="BQ179" s="4" t="str">
        <f>IF(IFERROR(VLOOKUP(C179,C180:C$1993,1,0),"")="","",COUNTIF(C:C,C179))</f>
        <v/>
      </c>
      <c r="BR179" s="4"/>
      <c r="BV179" s="5" t="str">
        <f>IF(B179="","",IF(BQ179="",1+(MAX(BV$2:BV178)),""))</f>
        <v/>
      </c>
      <c r="BW179" s="5" t="str">
        <f t="shared" si="35"/>
        <v/>
      </c>
      <c r="BX179" s="5" t="str">
        <f t="shared" si="36"/>
        <v/>
      </c>
      <c r="BY179" s="14" t="str">
        <f t="shared" si="37"/>
        <v/>
      </c>
      <c r="BZ179" s="28"/>
      <c r="CA179" s="15"/>
      <c r="CB179" s="5" t="str">
        <f t="shared" ref="CB179:CB201" si="42">CONCATENATE(AI179,AJ179,AK179,AL179,AM179)</f>
        <v/>
      </c>
      <c r="CE179" s="5" t="str">
        <f t="shared" si="39"/>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c r="A180" s="4" t="str">
        <f t="shared" si="31"/>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T180" s="2" t="str">
        <f>IFERROR(INDEX('padron cfe'!D:D,MATCH(DATOS!C180,'padron cfe'!A:A,0),1),"")</f>
        <v/>
      </c>
      <c r="U180" s="4"/>
      <c r="V180" s="4"/>
      <c r="W180" s="4"/>
      <c r="X180" s="6" t="s">
        <v>157</v>
      </c>
      <c r="Y180" s="4"/>
      <c r="Z180" s="4" t="str">
        <f t="shared" si="32"/>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3"/>
        <v/>
      </c>
      <c r="BI180" s="4" t="str">
        <f t="shared" si="40"/>
        <v/>
      </c>
      <c r="BJ180" s="123" t="str">
        <f t="shared" si="34"/>
        <v/>
      </c>
      <c r="BK180" s="140" t="str">
        <f t="shared" si="38"/>
        <v/>
      </c>
      <c r="BQ180" s="4" t="str">
        <f>IF(IFERROR(VLOOKUP(C180,C181:C$1993,1,0),"")="","",COUNTIF(C:C,C180))</f>
        <v/>
      </c>
      <c r="BR180" s="4"/>
      <c r="BV180" s="5" t="str">
        <f>IF(B180="","",IF(BQ180="",1+(MAX(BV$2:BV179)),""))</f>
        <v/>
      </c>
      <c r="BW180" s="5" t="str">
        <f t="shared" si="35"/>
        <v/>
      </c>
      <c r="BX180" s="5" t="str">
        <f t="shared" si="36"/>
        <v/>
      </c>
      <c r="BY180" s="14" t="str">
        <f t="shared" si="37"/>
        <v/>
      </c>
      <c r="BZ180" s="28"/>
      <c r="CA180" s="15"/>
      <c r="CB180" s="5" t="str">
        <f t="shared" si="42"/>
        <v/>
      </c>
      <c r="CE180" s="5" t="str">
        <f t="shared" si="39"/>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c r="A181" s="4" t="str">
        <f t="shared" si="31"/>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T181" s="2" t="str">
        <f>IFERROR(INDEX('padron cfe'!D:D,MATCH(DATOS!C181,'padron cfe'!A:A,0),1),"")</f>
        <v/>
      </c>
      <c r="U181" s="4"/>
      <c r="V181" s="4"/>
      <c r="W181" s="4"/>
      <c r="X181" s="6" t="s">
        <v>157</v>
      </c>
      <c r="Y181" s="4"/>
      <c r="Z181" s="4" t="str">
        <f t="shared" si="32"/>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3"/>
        <v/>
      </c>
      <c r="BI181" s="4" t="str">
        <f t="shared" si="40"/>
        <v/>
      </c>
      <c r="BJ181" s="123" t="str">
        <f t="shared" si="34"/>
        <v/>
      </c>
      <c r="BK181" s="140" t="str">
        <f t="shared" si="38"/>
        <v/>
      </c>
      <c r="BQ181" s="4" t="str">
        <f>IF(IFERROR(VLOOKUP(C181,C182:C$1993,1,0),"")="","",COUNTIF(C:C,C181))</f>
        <v/>
      </c>
      <c r="BR181" s="4"/>
      <c r="BV181" s="5" t="str">
        <f>IF(B181="","",IF(BQ181="",1+(MAX(BV$2:BV180)),""))</f>
        <v/>
      </c>
      <c r="BW181" s="5" t="str">
        <f t="shared" si="35"/>
        <v/>
      </c>
      <c r="BX181" s="5" t="str">
        <f t="shared" si="36"/>
        <v/>
      </c>
      <c r="BY181" s="14" t="str">
        <f t="shared" si="37"/>
        <v/>
      </c>
      <c r="BZ181" s="28"/>
      <c r="CA181" s="15"/>
      <c r="CB181" s="5" t="str">
        <f t="shared" si="42"/>
        <v/>
      </c>
      <c r="CE181" s="5" t="str">
        <f t="shared" si="39"/>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c r="A182" s="4" t="str">
        <f t="shared" si="31"/>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T182" s="2" t="str">
        <f>IFERROR(INDEX('padron cfe'!D:D,MATCH(DATOS!C182,'padron cfe'!A:A,0),1),"")</f>
        <v/>
      </c>
      <c r="U182" s="4"/>
      <c r="V182" s="4"/>
      <c r="W182" s="4"/>
      <c r="X182" s="6" t="s">
        <v>157</v>
      </c>
      <c r="Y182" s="4"/>
      <c r="Z182" s="4" t="str">
        <f t="shared" si="32"/>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3"/>
        <v/>
      </c>
      <c r="BI182" s="4" t="str">
        <f t="shared" si="40"/>
        <v/>
      </c>
      <c r="BJ182" s="123" t="str">
        <f t="shared" si="34"/>
        <v/>
      </c>
      <c r="BK182" s="140" t="str">
        <f t="shared" si="38"/>
        <v/>
      </c>
      <c r="BQ182" s="4" t="str">
        <f>IF(IFERROR(VLOOKUP(C182,C183:C$1993,1,0),"")="","",COUNTIF(C:C,C182))</f>
        <v/>
      </c>
      <c r="BR182" s="4"/>
      <c r="BV182" s="5" t="str">
        <f>IF(B182="","",IF(BQ182="",1+(MAX(BV$2:BV181)),""))</f>
        <v/>
      </c>
      <c r="BW182" s="5" t="str">
        <f t="shared" si="35"/>
        <v/>
      </c>
      <c r="BX182" s="5" t="str">
        <f t="shared" si="36"/>
        <v/>
      </c>
      <c r="BY182" s="14" t="str">
        <f t="shared" si="37"/>
        <v/>
      </c>
      <c r="BZ182" s="28"/>
      <c r="CA182" s="15"/>
      <c r="CB182" s="5" t="str">
        <f t="shared" si="42"/>
        <v/>
      </c>
      <c r="CE182" s="5" t="str">
        <f t="shared" si="39"/>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c r="A183" s="4" t="str">
        <f t="shared" si="31"/>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T183" s="2" t="str">
        <f>IFERROR(INDEX('padron cfe'!D:D,MATCH(DATOS!C183,'padron cfe'!A:A,0),1),"")</f>
        <v/>
      </c>
      <c r="U183" s="4"/>
      <c r="V183" s="4"/>
      <c r="W183" s="4"/>
      <c r="X183" s="6" t="s">
        <v>157</v>
      </c>
      <c r="Y183" s="4"/>
      <c r="Z183" s="4" t="str">
        <f t="shared" si="32"/>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3"/>
        <v/>
      </c>
      <c r="BI183" s="4" t="str">
        <f t="shared" si="40"/>
        <v/>
      </c>
      <c r="BJ183" s="123" t="str">
        <f t="shared" si="34"/>
        <v/>
      </c>
      <c r="BK183" s="140" t="str">
        <f t="shared" si="38"/>
        <v/>
      </c>
      <c r="BQ183" s="4" t="str">
        <f>IF(IFERROR(VLOOKUP(C183,C184:C$1993,1,0),"")="","",COUNTIF(C:C,C183))</f>
        <v/>
      </c>
      <c r="BR183" s="4"/>
      <c r="BV183" s="5" t="str">
        <f>IF(B183="","",IF(BQ183="",1+(MAX(BV$2:BV182)),""))</f>
        <v/>
      </c>
      <c r="BW183" s="5" t="str">
        <f t="shared" si="35"/>
        <v/>
      </c>
      <c r="BX183" s="5" t="str">
        <f t="shared" si="36"/>
        <v/>
      </c>
      <c r="BY183" s="14" t="str">
        <f t="shared" si="37"/>
        <v/>
      </c>
      <c r="BZ183" s="28"/>
      <c r="CA183" s="15"/>
      <c r="CB183" s="5" t="str">
        <f t="shared" si="42"/>
        <v/>
      </c>
      <c r="CE183" s="5" t="str">
        <f t="shared" si="39"/>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c r="A184" s="4" t="str">
        <f t="shared" si="31"/>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T184" s="2" t="str">
        <f>IFERROR(INDEX('padron cfe'!D:D,MATCH(DATOS!C184,'padron cfe'!A:A,0),1),"")</f>
        <v/>
      </c>
      <c r="U184" s="4"/>
      <c r="V184" s="4"/>
      <c r="W184" s="4"/>
      <c r="X184" s="6" t="s">
        <v>157</v>
      </c>
      <c r="Y184" s="4"/>
      <c r="Z184" s="4" t="str">
        <f t="shared" si="32"/>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3"/>
        <v/>
      </c>
      <c r="BI184" s="4" t="str">
        <f t="shared" si="40"/>
        <v/>
      </c>
      <c r="BJ184" s="123" t="str">
        <f t="shared" si="34"/>
        <v/>
      </c>
      <c r="BK184" s="140" t="str">
        <f t="shared" si="38"/>
        <v/>
      </c>
      <c r="BQ184" s="4" t="str">
        <f>IF(IFERROR(VLOOKUP(C184,C185:C$1993,1,0),"")="","",COUNTIF(C:C,C184))</f>
        <v/>
      </c>
      <c r="BR184" s="4"/>
      <c r="BV184" s="5" t="str">
        <f>IF(B184="","",IF(BQ184="",1+(MAX(BV$2:BV183)),""))</f>
        <v/>
      </c>
      <c r="BW184" s="5" t="str">
        <f t="shared" si="35"/>
        <v/>
      </c>
      <c r="BX184" s="5" t="str">
        <f t="shared" si="36"/>
        <v/>
      </c>
      <c r="BY184" s="14" t="str">
        <f t="shared" si="37"/>
        <v/>
      </c>
      <c r="BZ184" s="28"/>
      <c r="CA184" s="15"/>
      <c r="CB184" s="5" t="str">
        <f t="shared" si="42"/>
        <v/>
      </c>
      <c r="CE184" s="5" t="str">
        <f t="shared" si="39"/>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c r="A185" s="4" t="str">
        <f t="shared" si="31"/>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T185" s="2" t="str">
        <f>IFERROR(INDEX('padron cfe'!D:D,MATCH(DATOS!C185,'padron cfe'!A:A,0),1),"")</f>
        <v/>
      </c>
      <c r="U185" s="4"/>
      <c r="V185" s="4"/>
      <c r="W185" s="4"/>
      <c r="X185" s="6" t="s">
        <v>157</v>
      </c>
      <c r="Y185" s="4"/>
      <c r="Z185" s="4" t="str">
        <f t="shared" si="32"/>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3"/>
        <v/>
      </c>
      <c r="BI185" s="4" t="str">
        <f t="shared" si="40"/>
        <v/>
      </c>
      <c r="BJ185" s="123" t="str">
        <f t="shared" si="34"/>
        <v/>
      </c>
      <c r="BK185" s="140" t="str">
        <f t="shared" si="38"/>
        <v/>
      </c>
      <c r="BQ185" s="4" t="str">
        <f>IF(IFERROR(VLOOKUP(C185,C186:C$1993,1,0),"")="","",COUNTIF(C:C,C185))</f>
        <v/>
      </c>
      <c r="BR185" s="4"/>
      <c r="BV185" s="5" t="str">
        <f>IF(B185="","",IF(BQ185="",1+(MAX(BV$2:BV184)),""))</f>
        <v/>
      </c>
      <c r="BW185" s="5" t="str">
        <f t="shared" si="35"/>
        <v/>
      </c>
      <c r="BX185" s="5" t="str">
        <f t="shared" si="36"/>
        <v/>
      </c>
      <c r="BY185" s="14" t="str">
        <f t="shared" si="37"/>
        <v/>
      </c>
      <c r="BZ185" s="28"/>
      <c r="CA185" s="15"/>
      <c r="CB185" s="5" t="str">
        <f t="shared" si="42"/>
        <v/>
      </c>
      <c r="CE185" s="5" t="str">
        <f t="shared" si="39"/>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c r="A186" s="4" t="str">
        <f t="shared" si="31"/>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T186" s="2" t="str">
        <f>IFERROR(INDEX('padron cfe'!D:D,MATCH(DATOS!C186,'padron cfe'!A:A,0),1),"")</f>
        <v/>
      </c>
      <c r="U186" s="4"/>
      <c r="V186" s="4"/>
      <c r="W186" s="4"/>
      <c r="X186" s="6" t="s">
        <v>157</v>
      </c>
      <c r="Y186" s="4"/>
      <c r="Z186" s="4" t="str">
        <f t="shared" si="32"/>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3"/>
        <v/>
      </c>
      <c r="BI186" s="4" t="str">
        <f t="shared" si="40"/>
        <v/>
      </c>
      <c r="BJ186" s="123" t="str">
        <f t="shared" si="34"/>
        <v/>
      </c>
      <c r="BK186" s="140" t="str">
        <f t="shared" si="38"/>
        <v/>
      </c>
      <c r="BQ186" s="4" t="str">
        <f>IF(IFERROR(VLOOKUP(C186,C187:C$1993,1,0),"")="","",COUNTIF(C:C,C186))</f>
        <v/>
      </c>
      <c r="BR186" s="4"/>
      <c r="BV186" s="5" t="str">
        <f>IF(B186="","",IF(BQ186="",1+(MAX(BV$2:BV185)),""))</f>
        <v/>
      </c>
      <c r="BW186" s="5" t="str">
        <f t="shared" si="35"/>
        <v/>
      </c>
      <c r="BX186" s="5" t="str">
        <f t="shared" si="36"/>
        <v/>
      </c>
      <c r="BY186" s="14" t="str">
        <f t="shared" si="37"/>
        <v/>
      </c>
      <c r="BZ186" s="28"/>
      <c r="CA186" s="15"/>
      <c r="CB186" s="5" t="str">
        <f t="shared" si="42"/>
        <v/>
      </c>
      <c r="CE186" s="5" t="str">
        <f t="shared" si="39"/>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c r="A187" s="4" t="str">
        <f t="shared" si="31"/>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T187" s="2" t="str">
        <f>IFERROR(INDEX('padron cfe'!D:D,MATCH(DATOS!C187,'padron cfe'!A:A,0),1),"")</f>
        <v/>
      </c>
      <c r="U187" s="4"/>
      <c r="V187" s="4"/>
      <c r="W187" s="4"/>
      <c r="X187" s="6" t="s">
        <v>157</v>
      </c>
      <c r="Y187" s="4"/>
      <c r="Z187" s="4" t="str">
        <f t="shared" si="32"/>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3"/>
        <v/>
      </c>
      <c r="BI187" s="4" t="str">
        <f t="shared" si="40"/>
        <v/>
      </c>
      <c r="BJ187" s="123" t="str">
        <f t="shared" si="34"/>
        <v/>
      </c>
      <c r="BK187" s="140" t="str">
        <f t="shared" si="38"/>
        <v/>
      </c>
      <c r="BQ187" s="4" t="str">
        <f>IF(IFERROR(VLOOKUP(C187,C188:C$1993,1,0),"")="","",COUNTIF(C:C,C187))</f>
        <v/>
      </c>
      <c r="BR187" s="4"/>
      <c r="BV187" s="5" t="str">
        <f>IF(B187="","",IF(BQ187="",1+(MAX(BV$2:BV186)),""))</f>
        <v/>
      </c>
      <c r="BW187" s="5" t="str">
        <f t="shared" si="35"/>
        <v/>
      </c>
      <c r="BX187" s="5" t="str">
        <f t="shared" si="36"/>
        <v/>
      </c>
      <c r="BY187" s="14" t="str">
        <f t="shared" si="37"/>
        <v/>
      </c>
      <c r="BZ187" s="28"/>
      <c r="CA187" s="15"/>
      <c r="CB187" s="5" t="str">
        <f t="shared" si="42"/>
        <v/>
      </c>
      <c r="CE187" s="5" t="str">
        <f t="shared" si="39"/>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c r="A188" s="4" t="str">
        <f t="shared" si="31"/>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T188" s="2" t="str">
        <f>IFERROR(INDEX('padron cfe'!D:D,MATCH(DATOS!C188,'padron cfe'!A:A,0),1),"")</f>
        <v/>
      </c>
      <c r="U188" s="4"/>
      <c r="V188" s="4"/>
      <c r="W188" s="4"/>
      <c r="X188" s="6" t="s">
        <v>157</v>
      </c>
      <c r="Y188" s="4"/>
      <c r="Z188" s="4" t="str">
        <f t="shared" si="32"/>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3"/>
        <v/>
      </c>
      <c r="BI188" s="4" t="str">
        <f t="shared" si="40"/>
        <v/>
      </c>
      <c r="BJ188" s="123" t="str">
        <f t="shared" si="34"/>
        <v/>
      </c>
      <c r="BK188" s="140" t="str">
        <f t="shared" si="38"/>
        <v/>
      </c>
      <c r="BQ188" s="4" t="str">
        <f>IF(IFERROR(VLOOKUP(C188,C189:C$1993,1,0),"")="","",COUNTIF(C:C,C188))</f>
        <v/>
      </c>
      <c r="BR188" s="4"/>
      <c r="BV188" s="5" t="str">
        <f>IF(B188="","",IF(BQ188="",1+(MAX(BV$2:BV187)),""))</f>
        <v/>
      </c>
      <c r="BW188" s="5" t="str">
        <f t="shared" si="35"/>
        <v/>
      </c>
      <c r="BX188" s="5" t="str">
        <f t="shared" si="36"/>
        <v/>
      </c>
      <c r="BY188" s="14" t="str">
        <f t="shared" si="37"/>
        <v/>
      </c>
      <c r="BZ188" s="28"/>
      <c r="CA188" s="15"/>
      <c r="CB188" s="5" t="str">
        <f t="shared" si="42"/>
        <v/>
      </c>
      <c r="CE188" s="5" t="str">
        <f t="shared" si="39"/>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c r="A189" s="4" t="str">
        <f t="shared" si="31"/>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T189" s="2" t="str">
        <f>IFERROR(INDEX('padron cfe'!D:D,MATCH(DATOS!C189,'padron cfe'!A:A,0),1),"")</f>
        <v/>
      </c>
      <c r="U189" s="4"/>
      <c r="V189" s="4"/>
      <c r="W189" s="4"/>
      <c r="X189" s="6" t="s">
        <v>157</v>
      </c>
      <c r="Y189" s="4"/>
      <c r="Z189" s="4" t="str">
        <f t="shared" si="32"/>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3"/>
        <v/>
      </c>
      <c r="BI189" s="4" t="str">
        <f t="shared" si="40"/>
        <v/>
      </c>
      <c r="BJ189" s="123" t="str">
        <f t="shared" si="34"/>
        <v/>
      </c>
      <c r="BK189" s="140" t="str">
        <f t="shared" si="38"/>
        <v/>
      </c>
      <c r="BQ189" s="4" t="str">
        <f>IF(IFERROR(VLOOKUP(C189,C190:C$1993,1,0),"")="","",COUNTIF(C:C,C189))</f>
        <v/>
      </c>
      <c r="BR189" s="4"/>
      <c r="BV189" s="5" t="str">
        <f>IF(B189="","",IF(BQ189="",1+(MAX(BV$2:BV188)),""))</f>
        <v/>
      </c>
      <c r="BW189" s="5" t="str">
        <f t="shared" si="35"/>
        <v/>
      </c>
      <c r="BX189" s="5" t="str">
        <f t="shared" si="36"/>
        <v/>
      </c>
      <c r="BY189" s="14" t="str">
        <f t="shared" si="37"/>
        <v/>
      </c>
      <c r="BZ189" s="28"/>
      <c r="CA189" s="15"/>
      <c r="CB189" s="5" t="str">
        <f t="shared" si="42"/>
        <v/>
      </c>
      <c r="CE189" s="5" t="str">
        <f t="shared" si="39"/>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c r="A190" s="4" t="str">
        <f t="shared" si="31"/>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T190" s="2" t="str">
        <f>IFERROR(INDEX('padron cfe'!D:D,MATCH(DATOS!C190,'padron cfe'!A:A,0),1),"")</f>
        <v/>
      </c>
      <c r="U190" s="4"/>
      <c r="V190" s="4"/>
      <c r="W190" s="4"/>
      <c r="X190" s="6" t="s">
        <v>157</v>
      </c>
      <c r="Y190" s="4"/>
      <c r="Z190" s="4" t="str">
        <f t="shared" si="32"/>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3"/>
        <v/>
      </c>
      <c r="BI190" s="4" t="str">
        <f t="shared" si="40"/>
        <v/>
      </c>
      <c r="BJ190" s="123" t="str">
        <f t="shared" si="34"/>
        <v/>
      </c>
      <c r="BK190" s="140" t="str">
        <f t="shared" si="38"/>
        <v/>
      </c>
      <c r="BQ190" s="4" t="str">
        <f>IF(IFERROR(VLOOKUP(C190,C191:C$1993,1,0),"")="","",COUNTIF(C:C,C190))</f>
        <v/>
      </c>
      <c r="BR190" s="4"/>
      <c r="BV190" s="5" t="str">
        <f>IF(B190="","",IF(BQ190="",1+(MAX(BV$2:BV189)),""))</f>
        <v/>
      </c>
      <c r="BW190" s="5" t="str">
        <f t="shared" si="35"/>
        <v/>
      </c>
      <c r="BX190" s="5" t="str">
        <f t="shared" si="36"/>
        <v/>
      </c>
      <c r="BY190" s="14" t="str">
        <f t="shared" si="37"/>
        <v/>
      </c>
      <c r="BZ190" s="28"/>
      <c r="CA190" s="15"/>
      <c r="CB190" s="5" t="str">
        <f t="shared" si="42"/>
        <v/>
      </c>
      <c r="CE190" s="5" t="str">
        <f t="shared" si="39"/>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c r="A191" s="4" t="str">
        <f t="shared" si="31"/>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T191" s="2" t="str">
        <f>IFERROR(INDEX('padron cfe'!D:D,MATCH(DATOS!C191,'padron cfe'!A:A,0),1),"")</f>
        <v/>
      </c>
      <c r="U191" s="4"/>
      <c r="V191" s="4"/>
      <c r="W191" s="4"/>
      <c r="X191" s="6" t="s">
        <v>157</v>
      </c>
      <c r="Y191" s="4"/>
      <c r="Z191" s="4" t="str">
        <f t="shared" si="32"/>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3"/>
        <v/>
      </c>
      <c r="BI191" s="4" t="str">
        <f t="shared" si="40"/>
        <v/>
      </c>
      <c r="BJ191" s="123" t="str">
        <f t="shared" si="34"/>
        <v/>
      </c>
      <c r="BK191" s="140" t="str">
        <f t="shared" si="38"/>
        <v/>
      </c>
      <c r="BQ191" s="4" t="str">
        <f>IF(IFERROR(VLOOKUP(C191,C192:C$1993,1,0),"")="","",COUNTIF(C:C,C191))</f>
        <v/>
      </c>
      <c r="BR191" s="4"/>
      <c r="BV191" s="5" t="str">
        <f>IF(B191="","",IF(BQ191="",1+(MAX(BV$2:BV190)),""))</f>
        <v/>
      </c>
      <c r="BW191" s="5" t="str">
        <f t="shared" si="35"/>
        <v/>
      </c>
      <c r="BX191" s="5" t="str">
        <f t="shared" si="36"/>
        <v/>
      </c>
      <c r="BY191" s="14" t="str">
        <f t="shared" si="37"/>
        <v/>
      </c>
      <c r="BZ191" s="28"/>
      <c r="CA191" s="15"/>
      <c r="CB191" s="5" t="str">
        <f t="shared" si="42"/>
        <v/>
      </c>
      <c r="CE191" s="5" t="str">
        <f t="shared" si="39"/>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c r="A192" s="4" t="str">
        <f t="shared" si="31"/>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T192" s="2" t="str">
        <f>IFERROR(INDEX('padron cfe'!D:D,MATCH(DATOS!C192,'padron cfe'!A:A,0),1),"")</f>
        <v/>
      </c>
      <c r="U192" s="4"/>
      <c r="V192" s="4"/>
      <c r="W192" s="4"/>
      <c r="X192" s="6" t="s">
        <v>157</v>
      </c>
      <c r="Y192" s="4"/>
      <c r="Z192" s="4" t="str">
        <f t="shared" si="32"/>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3"/>
        <v/>
      </c>
      <c r="BI192" s="4" t="str">
        <f t="shared" si="40"/>
        <v/>
      </c>
      <c r="BJ192" s="123" t="str">
        <f t="shared" si="34"/>
        <v/>
      </c>
      <c r="BK192" s="140" t="str">
        <f t="shared" si="38"/>
        <v/>
      </c>
      <c r="BQ192" s="4" t="str">
        <f>IF(IFERROR(VLOOKUP(C192,C193:C$1993,1,0),"")="","",COUNTIF(C:C,C192))</f>
        <v/>
      </c>
      <c r="BR192" s="4"/>
      <c r="BV192" s="5" t="str">
        <f>IF(B192="","",IF(BQ192="",1+(MAX(BV$2:BV191)),""))</f>
        <v/>
      </c>
      <c r="BW192" s="5" t="str">
        <f t="shared" si="35"/>
        <v/>
      </c>
      <c r="BX192" s="5" t="str">
        <f t="shared" si="36"/>
        <v/>
      </c>
      <c r="BY192" s="14" t="str">
        <f t="shared" si="37"/>
        <v/>
      </c>
      <c r="BZ192" s="28"/>
      <c r="CA192" s="15"/>
      <c r="CB192" s="5" t="str">
        <f t="shared" si="42"/>
        <v/>
      </c>
      <c r="CE192" s="5" t="str">
        <f t="shared" si="39"/>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c r="A193" s="4" t="str">
        <f t="shared" si="31"/>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T193" s="2" t="str">
        <f>IFERROR(INDEX('padron cfe'!D:D,MATCH(DATOS!C193,'padron cfe'!A:A,0),1),"")</f>
        <v/>
      </c>
      <c r="U193" s="4"/>
      <c r="V193" s="4"/>
      <c r="W193" s="4"/>
      <c r="X193" s="6" t="s">
        <v>157</v>
      </c>
      <c r="Y193" s="4"/>
      <c r="Z193" s="4" t="str">
        <f t="shared" si="32"/>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3"/>
        <v/>
      </c>
      <c r="BI193" s="4" t="str">
        <f t="shared" si="40"/>
        <v/>
      </c>
      <c r="BJ193" s="123" t="str">
        <f t="shared" si="34"/>
        <v/>
      </c>
      <c r="BK193" s="140" t="str">
        <f t="shared" si="38"/>
        <v/>
      </c>
      <c r="BQ193" s="4" t="str">
        <f>IF(IFERROR(VLOOKUP(C193,C194:C$1993,1,0),"")="","",COUNTIF(C:C,C193))</f>
        <v/>
      </c>
      <c r="BR193" s="4"/>
      <c r="BV193" s="5" t="str">
        <f>IF(B193="","",IF(BQ193="",1+(MAX(BV$2:BV192)),""))</f>
        <v/>
      </c>
      <c r="BW193" s="5" t="str">
        <f t="shared" si="35"/>
        <v/>
      </c>
      <c r="BX193" s="5" t="str">
        <f t="shared" si="36"/>
        <v/>
      </c>
      <c r="BY193" s="14" t="str">
        <f t="shared" si="37"/>
        <v/>
      </c>
      <c r="BZ193" s="28"/>
      <c r="CA193" s="15"/>
      <c r="CB193" s="5" t="str">
        <f t="shared" si="42"/>
        <v/>
      </c>
      <c r="CE193" s="5" t="str">
        <f t="shared" si="39"/>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c r="A194" s="4" t="str">
        <f t="shared" ref="A194:A257" si="43">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T194" s="2" t="str">
        <f>IFERROR(INDEX('padron cfe'!D:D,MATCH(DATOS!C194,'padron cfe'!A:A,0),1),"")</f>
        <v/>
      </c>
      <c r="U194" s="4"/>
      <c r="V194" s="4"/>
      <c r="W194" s="4"/>
      <c r="X194" s="6" t="s">
        <v>157</v>
      </c>
      <c r="Y194" s="4"/>
      <c r="Z194" s="4" t="str">
        <f t="shared" ref="Z194:Z257" si="44">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5">IFERROR(IF(BE194="","",IF(BA194=5,"",IF(BE194-TODAY()&gt;0,"VIGENTE","VENCIDO"))),"")</f>
        <v/>
      </c>
      <c r="BI194" s="4" t="str">
        <f t="shared" si="40"/>
        <v/>
      </c>
      <c r="BJ194" s="123" t="str">
        <f t="shared" ref="BJ194:BJ257" si="46">IFERROR(IF(AA194="","",AA194/V194),"")</f>
        <v/>
      </c>
      <c r="BK194" s="140" t="str">
        <f t="shared" si="38"/>
        <v/>
      </c>
      <c r="BQ194" s="4" t="str">
        <f>IF(IFERROR(VLOOKUP(C194,C195:C$1993,1,0),"")="","",COUNTIF(C:C,C194))</f>
        <v/>
      </c>
      <c r="BR194" s="4"/>
      <c r="BV194" s="5" t="str">
        <f>IF(B194="","",IF(BQ194="",1+(MAX(BV$2:BV193)),""))</f>
        <v/>
      </c>
      <c r="BW194" s="5" t="str">
        <f t="shared" ref="BW194:BW257" si="47">IF(BV194="","",Z194)</f>
        <v/>
      </c>
      <c r="BX194" s="5" t="str">
        <f t="shared" ref="BX194:BX257" si="48">IF(BV194="","",H194)</f>
        <v/>
      </c>
      <c r="BY194" s="14" t="str">
        <f t="shared" ref="BY194:BY257" si="49">IF(BV194="","",C194)</f>
        <v/>
      </c>
      <c r="BZ194" s="28"/>
      <c r="CA194" s="15"/>
      <c r="CB194" s="5" t="str">
        <f t="shared" si="42"/>
        <v/>
      </c>
      <c r="CE194" s="5" t="str">
        <f t="shared" si="39"/>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c r="A195" s="4" t="str">
        <f t="shared" si="43"/>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T195" s="2" t="str">
        <f>IFERROR(INDEX('padron cfe'!D:D,MATCH(DATOS!C195,'padron cfe'!A:A,0),1),"")</f>
        <v/>
      </c>
      <c r="U195" s="4"/>
      <c r="V195" s="4"/>
      <c r="W195" s="4"/>
      <c r="X195" s="6" t="s">
        <v>157</v>
      </c>
      <c r="Y195" s="4"/>
      <c r="Z195" s="4" t="str">
        <f t="shared" si="44"/>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5"/>
        <v/>
      </c>
      <c r="BI195" s="4" t="str">
        <f t="shared" si="40"/>
        <v/>
      </c>
      <c r="BJ195" s="123" t="str">
        <f t="shared" si="46"/>
        <v/>
      </c>
      <c r="BK195" s="140" t="str">
        <f t="shared" ref="BK195:BK258" si="50">IFERROR(IF(AA195/Z195=0,"",AA195/Z195),"")</f>
        <v/>
      </c>
      <c r="BQ195" s="4" t="str">
        <f>IF(IFERROR(VLOOKUP(C195,C196:C$1993,1,0),"")="","",COUNTIF(C:C,C195))</f>
        <v/>
      </c>
      <c r="BR195" s="4"/>
      <c r="BV195" s="5" t="str">
        <f>IF(B195="","",IF(BQ195="",1+(MAX(BV$2:BV194)),""))</f>
        <v/>
      </c>
      <c r="BW195" s="5" t="str">
        <f t="shared" si="47"/>
        <v/>
      </c>
      <c r="BX195" s="5" t="str">
        <f t="shared" si="48"/>
        <v/>
      </c>
      <c r="BY195" s="14" t="str">
        <f t="shared" si="49"/>
        <v/>
      </c>
      <c r="BZ195" s="28"/>
      <c r="CA195" s="15"/>
      <c r="CB195" s="5" t="str">
        <f t="shared" si="42"/>
        <v/>
      </c>
      <c r="CE195" s="5" t="str">
        <f t="shared" si="39"/>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c r="A196" s="4" t="str">
        <f t="shared" si="43"/>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T196" s="2" t="str">
        <f>IFERROR(INDEX('padron cfe'!D:D,MATCH(DATOS!C196,'padron cfe'!A:A,0),1),"")</f>
        <v/>
      </c>
      <c r="U196" s="4"/>
      <c r="V196" s="4"/>
      <c r="W196" s="4"/>
      <c r="X196" s="6" t="s">
        <v>157</v>
      </c>
      <c r="Y196" s="4"/>
      <c r="Z196" s="4" t="str">
        <f t="shared" si="44"/>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5"/>
        <v/>
      </c>
      <c r="BI196" s="4" t="str">
        <f t="shared" si="40"/>
        <v/>
      </c>
      <c r="BJ196" s="123" t="str">
        <f t="shared" si="46"/>
        <v/>
      </c>
      <c r="BK196" s="140" t="str">
        <f t="shared" si="50"/>
        <v/>
      </c>
      <c r="BQ196" s="4" t="str">
        <f>IF(IFERROR(VLOOKUP(C196,C197:C$1993,1,0),"")="","",COUNTIF(C:C,C196))</f>
        <v/>
      </c>
      <c r="BR196" s="4"/>
      <c r="BV196" s="5" t="str">
        <f>IF(B196="","",IF(BQ196="",1+(MAX(BV$2:BV195)),""))</f>
        <v/>
      </c>
      <c r="BW196" s="5" t="str">
        <f t="shared" si="47"/>
        <v/>
      </c>
      <c r="BX196" s="5" t="str">
        <f t="shared" si="48"/>
        <v/>
      </c>
      <c r="BY196" s="14" t="str">
        <f t="shared" si="49"/>
        <v/>
      </c>
      <c r="BZ196" s="28"/>
      <c r="CA196" s="15"/>
      <c r="CB196" s="5" t="str">
        <f t="shared" si="42"/>
        <v/>
      </c>
      <c r="CE196" s="5" t="str">
        <f t="shared" si="39"/>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c r="A197" s="4" t="str">
        <f t="shared" si="43"/>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T197" s="2" t="str">
        <f>IFERROR(INDEX('padron cfe'!D:D,MATCH(DATOS!C197,'padron cfe'!A:A,0),1),"")</f>
        <v/>
      </c>
      <c r="U197" s="4"/>
      <c r="V197" s="4"/>
      <c r="W197" s="4"/>
      <c r="X197" s="6" t="s">
        <v>157</v>
      </c>
      <c r="Y197" s="4"/>
      <c r="Z197" s="4" t="str">
        <f t="shared" si="44"/>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5"/>
        <v/>
      </c>
      <c r="BI197" s="4" t="str">
        <f t="shared" si="40"/>
        <v/>
      </c>
      <c r="BJ197" s="123" t="str">
        <f t="shared" si="46"/>
        <v/>
      </c>
      <c r="BK197" s="140" t="str">
        <f t="shared" si="50"/>
        <v/>
      </c>
      <c r="BQ197" s="4" t="str">
        <f>IF(IFERROR(VLOOKUP(C197,C198:C$1993,1,0),"")="","",COUNTIF(C:C,C197))</f>
        <v/>
      </c>
      <c r="BR197" s="4"/>
      <c r="BV197" s="5" t="str">
        <f>IF(B197="","",IF(BQ197="",1+(MAX(BV$2:BV196)),""))</f>
        <v/>
      </c>
      <c r="BW197" s="5" t="str">
        <f t="shared" si="47"/>
        <v/>
      </c>
      <c r="BX197" s="5" t="str">
        <f t="shared" si="48"/>
        <v/>
      </c>
      <c r="BY197" s="14" t="str">
        <f t="shared" si="49"/>
        <v/>
      </c>
      <c r="BZ197" s="28"/>
      <c r="CA197" s="15"/>
      <c r="CB197" s="5" t="str">
        <f t="shared" si="42"/>
        <v/>
      </c>
      <c r="CE197" s="5" t="str">
        <f t="shared" si="39"/>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c r="A198" s="4" t="str">
        <f t="shared" si="43"/>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T198" s="2" t="str">
        <f>IFERROR(INDEX('padron cfe'!D:D,MATCH(DATOS!C198,'padron cfe'!A:A,0),1),"")</f>
        <v/>
      </c>
      <c r="U198" s="4"/>
      <c r="V198" s="4"/>
      <c r="W198" s="4"/>
      <c r="X198" s="6" t="s">
        <v>157</v>
      </c>
      <c r="Y198" s="4"/>
      <c r="Z198" s="4" t="str">
        <f t="shared" si="44"/>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5"/>
        <v/>
      </c>
      <c r="BI198" s="4" t="str">
        <f t="shared" si="40"/>
        <v/>
      </c>
      <c r="BJ198" s="123" t="str">
        <f t="shared" si="46"/>
        <v/>
      </c>
      <c r="BK198" s="140" t="str">
        <f t="shared" si="50"/>
        <v/>
      </c>
      <c r="BQ198" s="4" t="str">
        <f>IF(IFERROR(VLOOKUP(C198,C199:C$1993,1,0),"")="","",COUNTIF(C:C,C198))</f>
        <v/>
      </c>
      <c r="BR198" s="4"/>
      <c r="BV198" s="5" t="str">
        <f>IF(B198="","",IF(BQ198="",1+(MAX(BV$2:BV197)),""))</f>
        <v/>
      </c>
      <c r="BW198" s="5" t="str">
        <f t="shared" si="47"/>
        <v/>
      </c>
      <c r="BX198" s="5" t="str">
        <f t="shared" si="48"/>
        <v/>
      </c>
      <c r="BY198" s="14" t="str">
        <f t="shared" si="49"/>
        <v/>
      </c>
      <c r="BZ198" s="28"/>
      <c r="CA198" s="15"/>
      <c r="CB198" s="5" t="str">
        <f t="shared" si="42"/>
        <v/>
      </c>
      <c r="CE198" s="5" t="str">
        <f t="shared" si="39"/>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c r="A199" s="4" t="str">
        <f t="shared" si="43"/>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T199" s="2" t="str">
        <f>IFERROR(INDEX('padron cfe'!D:D,MATCH(DATOS!C199,'padron cfe'!A:A,0),1),"")</f>
        <v/>
      </c>
      <c r="U199" s="4"/>
      <c r="V199" s="4"/>
      <c r="W199" s="4"/>
      <c r="X199" s="6" t="s">
        <v>157</v>
      </c>
      <c r="Y199" s="4"/>
      <c r="Z199" s="4" t="str">
        <f t="shared" si="44"/>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5"/>
        <v/>
      </c>
      <c r="BI199" s="4" t="str">
        <f t="shared" si="40"/>
        <v/>
      </c>
      <c r="BJ199" s="123" t="str">
        <f t="shared" si="46"/>
        <v/>
      </c>
      <c r="BK199" s="140" t="str">
        <f t="shared" si="50"/>
        <v/>
      </c>
      <c r="BQ199" s="4" t="str">
        <f>IF(IFERROR(VLOOKUP(C199,C200:C$1993,1,0),"")="","",COUNTIF(C:C,C199))</f>
        <v/>
      </c>
      <c r="BR199" s="4"/>
      <c r="BV199" s="5" t="str">
        <f>IF(B199="","",IF(BQ199="",1+(MAX(BV$2:BV198)),""))</f>
        <v/>
      </c>
      <c r="BW199" s="5" t="str">
        <f t="shared" si="47"/>
        <v/>
      </c>
      <c r="BX199" s="5" t="str">
        <f t="shared" si="48"/>
        <v/>
      </c>
      <c r="BY199" s="14" t="str">
        <f t="shared" si="49"/>
        <v/>
      </c>
      <c r="BZ199" s="28"/>
      <c r="CA199" s="15"/>
      <c r="CB199" s="5" t="str">
        <f t="shared" si="42"/>
        <v/>
      </c>
      <c r="CE199" s="5" t="str">
        <f t="shared" si="39"/>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c r="A200" s="4" t="str">
        <f t="shared" si="43"/>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T200" s="2" t="str">
        <f>IFERROR(INDEX('padron cfe'!D:D,MATCH(DATOS!C200,'padron cfe'!A:A,0),1),"")</f>
        <v/>
      </c>
      <c r="U200" s="4"/>
      <c r="V200" s="4"/>
      <c r="W200" s="4"/>
      <c r="X200" s="6" t="s">
        <v>157</v>
      </c>
      <c r="Y200" s="4"/>
      <c r="Z200" s="4" t="str">
        <f t="shared" si="44"/>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5"/>
        <v/>
      </c>
      <c r="BI200" s="4" t="str">
        <f t="shared" si="40"/>
        <v/>
      </c>
      <c r="BJ200" s="123" t="str">
        <f t="shared" si="46"/>
        <v/>
      </c>
      <c r="BK200" s="140" t="str">
        <f t="shared" si="50"/>
        <v/>
      </c>
      <c r="BQ200" s="4" t="str">
        <f>IF(IFERROR(VLOOKUP(C200,C201:C$1993,1,0),"")="","",COUNTIF(C:C,C200))</f>
        <v/>
      </c>
      <c r="BR200" s="4"/>
      <c r="BV200" s="5" t="str">
        <f>IF(B200="","",IF(BQ200="",1+(MAX(BV$2:BV199)),""))</f>
        <v/>
      </c>
      <c r="BW200" s="5" t="str">
        <f t="shared" si="47"/>
        <v/>
      </c>
      <c r="BX200" s="5" t="str">
        <f t="shared" si="48"/>
        <v/>
      </c>
      <c r="BY200" s="14" t="str">
        <f t="shared" si="49"/>
        <v/>
      </c>
      <c r="BZ200" s="28"/>
      <c r="CA200" s="15"/>
      <c r="CB200" s="5" t="str">
        <f t="shared" si="42"/>
        <v/>
      </c>
      <c r="CE200" s="5" t="str">
        <f t="shared" si="39"/>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c r="A201" s="4" t="str">
        <f t="shared" si="43"/>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T201" s="2" t="str">
        <f>IFERROR(INDEX('padron cfe'!D:D,MATCH(DATOS!C201,'padron cfe'!A:A,0),1),"")</f>
        <v/>
      </c>
      <c r="U201" s="4"/>
      <c r="V201" s="4"/>
      <c r="W201" s="4"/>
      <c r="X201" s="6" t="s">
        <v>157</v>
      </c>
      <c r="Y201" s="4"/>
      <c r="Z201" s="4" t="str">
        <f t="shared" si="44"/>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5"/>
        <v/>
      </c>
      <c r="BI201" s="4" t="str">
        <f t="shared" si="40"/>
        <v/>
      </c>
      <c r="BJ201" s="123" t="str">
        <f t="shared" si="46"/>
        <v/>
      </c>
      <c r="BK201" s="140" t="str">
        <f t="shared" si="50"/>
        <v/>
      </c>
      <c r="BQ201" s="4" t="str">
        <f>IF(IFERROR(VLOOKUP(C201,C202:C$1993,1,0),"")="","",COUNTIF(C:C,C201))</f>
        <v/>
      </c>
      <c r="BR201" s="4"/>
      <c r="BV201" s="5" t="str">
        <f>IF(B201="","",IF(BQ201="",1+(MAX(BV$2:BV200)),""))</f>
        <v/>
      </c>
      <c r="BW201" s="5" t="str">
        <f t="shared" si="47"/>
        <v/>
      </c>
      <c r="BX201" s="5" t="str">
        <f t="shared" si="48"/>
        <v/>
      </c>
      <c r="BY201" s="14" t="str">
        <f t="shared" si="49"/>
        <v/>
      </c>
      <c r="BZ201" s="28"/>
      <c r="CA201" s="15"/>
      <c r="CB201" s="5" t="str">
        <f t="shared" si="42"/>
        <v/>
      </c>
      <c r="CE201" s="5" t="str">
        <f t="shared" si="39"/>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c r="A202" s="4" t="str">
        <f t="shared" si="43"/>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T202" s="2" t="str">
        <f>IFERROR(INDEX('padron cfe'!D:D,MATCH(DATOS!C202,'padron cfe'!A:A,0),1),"")</f>
        <v/>
      </c>
      <c r="U202" s="4"/>
      <c r="V202" s="4"/>
      <c r="W202" s="4"/>
      <c r="X202" s="6" t="s">
        <v>157</v>
      </c>
      <c r="Y202" s="4"/>
      <c r="Z202" s="4" t="str">
        <f t="shared" si="44"/>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5"/>
        <v/>
      </c>
      <c r="BI202" s="4" t="str">
        <f t="shared" si="40"/>
        <v/>
      </c>
      <c r="BJ202" s="123" t="str">
        <f t="shared" si="46"/>
        <v/>
      </c>
      <c r="BK202" s="140" t="str">
        <f t="shared" si="50"/>
        <v/>
      </c>
      <c r="BQ202" s="4" t="str">
        <f>IF(IFERROR(VLOOKUP(C202,C203:C$1993,1,0),"")="","",COUNTIF(C:C,C202))</f>
        <v/>
      </c>
      <c r="BR202" s="4"/>
      <c r="BV202" s="5" t="str">
        <f>IF(B202="","",IF(BQ202="",1+(MAX(BV$2:BV201)),""))</f>
        <v/>
      </c>
      <c r="BW202" s="5" t="str">
        <f t="shared" si="47"/>
        <v/>
      </c>
      <c r="BX202" s="5" t="str">
        <f t="shared" si="48"/>
        <v/>
      </c>
      <c r="BY202" s="14" t="str">
        <f t="shared" si="49"/>
        <v/>
      </c>
      <c r="BZ202" s="28"/>
      <c r="CA202" s="15"/>
      <c r="CB202" s="5" t="str">
        <f t="shared" ref="CB202:CB210" si="51">CONCATENATE(AH202,AJ202,AK202,AL202,AM202)</f>
        <v/>
      </c>
      <c r="CE202" s="5" t="str">
        <f t="shared" si="39"/>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c r="A203" s="4" t="str">
        <f t="shared" si="43"/>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T203" s="2" t="str">
        <f>IFERROR(INDEX('padron cfe'!D:D,MATCH(DATOS!C203,'padron cfe'!A:A,0),1),"")</f>
        <v/>
      </c>
      <c r="U203" s="4"/>
      <c r="V203" s="4"/>
      <c r="W203" s="4"/>
      <c r="X203" s="6" t="s">
        <v>157</v>
      </c>
      <c r="Y203" s="4"/>
      <c r="Z203" s="4" t="str">
        <f t="shared" si="44"/>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5"/>
        <v/>
      </c>
      <c r="BI203" s="4" t="str">
        <f t="shared" si="40"/>
        <v/>
      </c>
      <c r="BJ203" s="123" t="str">
        <f t="shared" si="46"/>
        <v/>
      </c>
      <c r="BK203" s="140" t="str">
        <f t="shared" si="50"/>
        <v/>
      </c>
      <c r="BQ203" s="4" t="str">
        <f>IF(IFERROR(VLOOKUP(C203,C204:C$1993,1,0),"")="","",COUNTIF(C:C,C203))</f>
        <v/>
      </c>
      <c r="BR203" s="4"/>
      <c r="BV203" s="5" t="str">
        <f>IF(B203="","",IF(BQ203="",1+(MAX(BV$2:BV202)),""))</f>
        <v/>
      </c>
      <c r="BW203" s="5" t="str">
        <f t="shared" si="47"/>
        <v/>
      </c>
      <c r="BX203" s="5" t="str">
        <f t="shared" si="48"/>
        <v/>
      </c>
      <c r="BY203" s="14" t="str">
        <f t="shared" si="49"/>
        <v/>
      </c>
      <c r="BZ203" s="28"/>
      <c r="CA203" s="15"/>
      <c r="CB203" s="5" t="str">
        <f t="shared" si="51"/>
        <v/>
      </c>
      <c r="CE203" s="5" t="str">
        <f t="shared" ref="CE203:CE266" si="52">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c r="A204" s="4" t="str">
        <f t="shared" si="43"/>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T204" s="2" t="str">
        <f>IFERROR(INDEX('padron cfe'!D:D,MATCH(DATOS!C204,'padron cfe'!A:A,0),1),"")</f>
        <v/>
      </c>
      <c r="U204" s="4"/>
      <c r="V204" s="4"/>
      <c r="W204" s="4"/>
      <c r="X204" s="6" t="s">
        <v>157</v>
      </c>
      <c r="Y204" s="4"/>
      <c r="Z204" s="4" t="str">
        <f t="shared" si="44"/>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5"/>
        <v/>
      </c>
      <c r="BI204" s="4" t="str">
        <f t="shared" si="40"/>
        <v/>
      </c>
      <c r="BJ204" s="123" t="str">
        <f t="shared" si="46"/>
        <v/>
      </c>
      <c r="BK204" s="140" t="str">
        <f t="shared" si="50"/>
        <v/>
      </c>
      <c r="BQ204" s="4" t="str">
        <f>IF(IFERROR(VLOOKUP(C204,C205:C$1993,1,0),"")="","",COUNTIF(C:C,C204))</f>
        <v/>
      </c>
      <c r="BR204" s="4"/>
      <c r="BV204" s="5" t="str">
        <f>IF(B204="","",IF(BQ204="",1+(MAX(BV$2:BV203)),""))</f>
        <v/>
      </c>
      <c r="BW204" s="5" t="str">
        <f t="shared" si="47"/>
        <v/>
      </c>
      <c r="BX204" s="5" t="str">
        <f t="shared" si="48"/>
        <v/>
      </c>
      <c r="BY204" s="14" t="str">
        <f t="shared" si="49"/>
        <v/>
      </c>
      <c r="BZ204" s="28"/>
      <c r="CA204" s="15"/>
      <c r="CB204" s="5" t="str">
        <f t="shared" si="51"/>
        <v/>
      </c>
      <c r="CE204" s="5" t="str">
        <f t="shared" si="52"/>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c r="A205" s="4" t="str">
        <f t="shared" si="43"/>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T205" s="2" t="str">
        <f>IFERROR(INDEX('padron cfe'!D:D,MATCH(DATOS!C205,'padron cfe'!A:A,0),1),"")</f>
        <v/>
      </c>
      <c r="U205" s="4"/>
      <c r="V205" s="4"/>
      <c r="W205" s="4"/>
      <c r="X205" s="6" t="s">
        <v>157</v>
      </c>
      <c r="Y205" s="4"/>
      <c r="Z205" s="4" t="str">
        <f t="shared" si="44"/>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5"/>
        <v/>
      </c>
      <c r="BI205" s="4" t="str">
        <f t="shared" si="40"/>
        <v/>
      </c>
      <c r="BJ205" s="123" t="str">
        <f t="shared" si="46"/>
        <v/>
      </c>
      <c r="BK205" s="140" t="str">
        <f t="shared" si="50"/>
        <v/>
      </c>
      <c r="BQ205" s="4" t="str">
        <f>IF(IFERROR(VLOOKUP(C205,C206:C$1993,1,0),"")="","",COUNTIF(C:C,C205))</f>
        <v/>
      </c>
      <c r="BR205" s="4"/>
      <c r="BV205" s="5" t="str">
        <f>IF(B205="","",IF(BQ205="",1+(MAX(BV$2:BV204)),""))</f>
        <v/>
      </c>
      <c r="BW205" s="5" t="str">
        <f t="shared" si="47"/>
        <v/>
      </c>
      <c r="BX205" s="5" t="str">
        <f t="shared" si="48"/>
        <v/>
      </c>
      <c r="BY205" s="14" t="str">
        <f t="shared" si="49"/>
        <v/>
      </c>
      <c r="BZ205" s="28"/>
      <c r="CA205" s="15"/>
      <c r="CB205" s="5" t="str">
        <f t="shared" si="51"/>
        <v/>
      </c>
      <c r="CE205" s="5" t="str">
        <f t="shared" si="52"/>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c r="A206" s="4" t="str">
        <f t="shared" si="43"/>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T206" s="2" t="str">
        <f>IFERROR(INDEX('padron cfe'!D:D,MATCH(DATOS!C206,'padron cfe'!A:A,0),1),"")</f>
        <v/>
      </c>
      <c r="U206" s="4"/>
      <c r="V206" s="4"/>
      <c r="W206" s="4"/>
      <c r="X206" s="6" t="s">
        <v>157</v>
      </c>
      <c r="Y206" s="4"/>
      <c r="Z206" s="4" t="str">
        <f t="shared" si="44"/>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5"/>
        <v/>
      </c>
      <c r="BI206" s="4" t="str">
        <f t="shared" si="40"/>
        <v/>
      </c>
      <c r="BJ206" s="123" t="str">
        <f t="shared" si="46"/>
        <v/>
      </c>
      <c r="BK206" s="140" t="str">
        <f t="shared" si="50"/>
        <v/>
      </c>
      <c r="BQ206" s="4" t="str">
        <f>IF(IFERROR(VLOOKUP(C206,C207:C$1993,1,0),"")="","",COUNTIF(C:C,C206))</f>
        <v/>
      </c>
      <c r="BR206" s="4"/>
      <c r="BV206" s="5" t="str">
        <f>IF(B206="","",IF(BQ206="",1+(MAX(BV$2:BV205)),""))</f>
        <v/>
      </c>
      <c r="BW206" s="5" t="str">
        <f t="shared" si="47"/>
        <v/>
      </c>
      <c r="BX206" s="5" t="str">
        <f t="shared" si="48"/>
        <v/>
      </c>
      <c r="BY206" s="14" t="str">
        <f t="shared" si="49"/>
        <v/>
      </c>
      <c r="BZ206" s="28"/>
      <c r="CA206" s="15"/>
      <c r="CB206" s="5" t="str">
        <f t="shared" si="51"/>
        <v/>
      </c>
      <c r="CE206" s="5" t="str">
        <f t="shared" si="52"/>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c r="A207" s="4" t="str">
        <f t="shared" si="43"/>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T207" s="2" t="str">
        <f>IFERROR(INDEX('padron cfe'!D:D,MATCH(DATOS!C207,'padron cfe'!A:A,0),1),"")</f>
        <v/>
      </c>
      <c r="U207" s="4"/>
      <c r="V207" s="4"/>
      <c r="W207" s="4"/>
      <c r="X207" s="6" t="s">
        <v>157</v>
      </c>
      <c r="Y207" s="4"/>
      <c r="Z207" s="4" t="str">
        <f t="shared" si="44"/>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5"/>
        <v/>
      </c>
      <c r="BI207" s="4" t="str">
        <f t="shared" si="40"/>
        <v/>
      </c>
      <c r="BJ207" s="123" t="str">
        <f t="shared" si="46"/>
        <v/>
      </c>
      <c r="BK207" s="140" t="str">
        <f t="shared" si="50"/>
        <v/>
      </c>
      <c r="BQ207" s="4" t="str">
        <f>IF(IFERROR(VLOOKUP(C207,C208:C$1993,1,0),"")="","",COUNTIF(C:C,C207))</f>
        <v/>
      </c>
      <c r="BR207" s="4"/>
      <c r="BV207" s="5" t="str">
        <f>IF(B207="","",IF(BQ207="",1+(MAX(BV$2:BV206)),""))</f>
        <v/>
      </c>
      <c r="BW207" s="5" t="str">
        <f t="shared" si="47"/>
        <v/>
      </c>
      <c r="BX207" s="5" t="str">
        <f t="shared" si="48"/>
        <v/>
      </c>
      <c r="BY207" s="14" t="str">
        <f t="shared" si="49"/>
        <v/>
      </c>
      <c r="BZ207" s="28"/>
      <c r="CA207" s="15"/>
      <c r="CB207" s="5" t="str">
        <f t="shared" si="51"/>
        <v/>
      </c>
      <c r="CE207" s="5" t="str">
        <f t="shared" si="52"/>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c r="A208" s="4" t="str">
        <f t="shared" si="43"/>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T208" s="2" t="str">
        <f>IFERROR(INDEX('padron cfe'!D:D,MATCH(DATOS!C208,'padron cfe'!A:A,0),1),"")</f>
        <v/>
      </c>
      <c r="U208" s="4"/>
      <c r="V208" s="4"/>
      <c r="W208" s="4"/>
      <c r="X208" s="6" t="s">
        <v>157</v>
      </c>
      <c r="Y208" s="4"/>
      <c r="Z208" s="4" t="str">
        <f t="shared" si="44"/>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5"/>
        <v/>
      </c>
      <c r="BI208" s="4" t="str">
        <f t="shared" si="40"/>
        <v/>
      </c>
      <c r="BJ208" s="123" t="str">
        <f t="shared" si="46"/>
        <v/>
      </c>
      <c r="BK208" s="140" t="str">
        <f t="shared" si="50"/>
        <v/>
      </c>
      <c r="BQ208" s="4" t="str">
        <f>IF(IFERROR(VLOOKUP(C208,C209:C$1993,1,0),"")="","",COUNTIF(C:C,C208))</f>
        <v/>
      </c>
      <c r="BR208" s="4"/>
      <c r="BV208" s="5" t="str">
        <f>IF(B208="","",IF(BQ208="",1+(MAX(BV$2:BV207)),""))</f>
        <v/>
      </c>
      <c r="BW208" s="5" t="str">
        <f t="shared" si="47"/>
        <v/>
      </c>
      <c r="BX208" s="5" t="str">
        <f t="shared" si="48"/>
        <v/>
      </c>
      <c r="BY208" s="14" t="str">
        <f t="shared" si="49"/>
        <v/>
      </c>
      <c r="BZ208" s="28"/>
      <c r="CA208" s="15"/>
      <c r="CB208" s="5" t="str">
        <f t="shared" si="51"/>
        <v/>
      </c>
      <c r="CE208" s="5" t="str">
        <f t="shared" si="52"/>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c r="A209" s="4" t="str">
        <f t="shared" si="43"/>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T209" s="2" t="str">
        <f>IFERROR(INDEX('padron cfe'!D:D,MATCH(DATOS!C209,'padron cfe'!A:A,0),1),"")</f>
        <v/>
      </c>
      <c r="U209" s="4"/>
      <c r="V209" s="4"/>
      <c r="W209" s="4"/>
      <c r="X209" s="6" t="s">
        <v>157</v>
      </c>
      <c r="Y209" s="4"/>
      <c r="Z209" s="4" t="str">
        <f t="shared" si="44"/>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5"/>
        <v/>
      </c>
      <c r="BI209" s="4" t="str">
        <f t="shared" si="40"/>
        <v/>
      </c>
      <c r="BJ209" s="123" t="str">
        <f t="shared" si="46"/>
        <v/>
      </c>
      <c r="BK209" s="140" t="str">
        <f t="shared" si="50"/>
        <v/>
      </c>
      <c r="BQ209" s="4" t="str">
        <f>IF(IFERROR(VLOOKUP(C209,C210:C$1993,1,0),"")="","",COUNTIF(C:C,C209))</f>
        <v/>
      </c>
      <c r="BR209" s="4"/>
      <c r="BV209" s="5" t="str">
        <f>IF(B209="","",IF(BQ209="",1+(MAX(BV$2:BV208)),""))</f>
        <v/>
      </c>
      <c r="BW209" s="5" t="str">
        <f t="shared" si="47"/>
        <v/>
      </c>
      <c r="BX209" s="5" t="str">
        <f t="shared" si="48"/>
        <v/>
      </c>
      <c r="BY209" s="14" t="str">
        <f t="shared" si="49"/>
        <v/>
      </c>
      <c r="BZ209" s="28"/>
      <c r="CA209" s="15"/>
      <c r="CB209" s="5" t="str">
        <f t="shared" si="51"/>
        <v/>
      </c>
      <c r="CE209" s="5" t="str">
        <f t="shared" si="52"/>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c r="A210" s="4" t="str">
        <f t="shared" si="43"/>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T210" s="2" t="str">
        <f>IFERROR(INDEX('padron cfe'!D:D,MATCH(DATOS!C210,'padron cfe'!A:A,0),1),"")</f>
        <v/>
      </c>
      <c r="U210" s="4"/>
      <c r="V210" s="4"/>
      <c r="W210" s="4"/>
      <c r="X210" s="6" t="s">
        <v>157</v>
      </c>
      <c r="Y210" s="4"/>
      <c r="Z210" s="4" t="str">
        <f t="shared" si="44"/>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5"/>
        <v/>
      </c>
      <c r="BI210" s="4" t="str">
        <f t="shared" si="40"/>
        <v/>
      </c>
      <c r="BJ210" s="123" t="str">
        <f t="shared" si="46"/>
        <v/>
      </c>
      <c r="BK210" s="140" t="str">
        <f t="shared" si="50"/>
        <v/>
      </c>
      <c r="BQ210" s="4" t="str">
        <f>IF(IFERROR(VLOOKUP(C210,C211:C$1993,1,0),"")="","",COUNTIF(C:C,C210))</f>
        <v/>
      </c>
      <c r="BR210" s="4"/>
      <c r="BV210" s="5" t="str">
        <f>IF(B210="","",IF(BQ210="",1+(MAX(BV$2:BV209)),""))</f>
        <v/>
      </c>
      <c r="BW210" s="5" t="str">
        <f t="shared" si="47"/>
        <v/>
      </c>
      <c r="BX210" s="5" t="str">
        <f t="shared" si="48"/>
        <v/>
      </c>
      <c r="BY210" s="14" t="str">
        <f t="shared" si="49"/>
        <v/>
      </c>
      <c r="BZ210" s="28"/>
      <c r="CA210" s="15"/>
      <c r="CB210" s="5" t="str">
        <f t="shared" si="51"/>
        <v/>
      </c>
      <c r="CE210" s="5" t="str">
        <f t="shared" si="52"/>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c r="A211" s="4" t="str">
        <f t="shared" si="43"/>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T211" s="2" t="str">
        <f>IFERROR(INDEX('padron cfe'!D:D,MATCH(DATOS!C211,'padron cfe'!A:A,0),1),"")</f>
        <v/>
      </c>
      <c r="U211" s="4"/>
      <c r="V211" s="4"/>
      <c r="W211" s="4"/>
      <c r="X211" s="6" t="s">
        <v>157</v>
      </c>
      <c r="Y211" s="4"/>
      <c r="Z211" s="4" t="str">
        <f t="shared" si="44"/>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5"/>
        <v/>
      </c>
      <c r="BI211" s="4" t="str">
        <f t="shared" ref="BI211:BI274" si="53">IFERROR(IF(AA211=0,"",AA211/BB211),"")</f>
        <v/>
      </c>
      <c r="BJ211" s="123" t="str">
        <f t="shared" si="46"/>
        <v/>
      </c>
      <c r="BK211" s="140" t="str">
        <f t="shared" si="50"/>
        <v/>
      </c>
      <c r="BQ211" s="4" t="str">
        <f>IF(IFERROR(VLOOKUP(C211,C212:C$1993,1,0),"")="","",COUNTIF(C:C,C211))</f>
        <v/>
      </c>
      <c r="BR211" s="4"/>
      <c r="BV211" s="5" t="str">
        <f>IF(B211="","",IF(BQ211="",1+(MAX(BV$2:BV210)),""))</f>
        <v/>
      </c>
      <c r="BW211" s="5" t="str">
        <f t="shared" si="47"/>
        <v/>
      </c>
      <c r="BX211" s="5" t="str">
        <f t="shared" si="48"/>
        <v/>
      </c>
      <c r="BY211" s="14" t="str">
        <f t="shared" si="49"/>
        <v/>
      </c>
      <c r="BZ211" s="28"/>
      <c r="CA211" s="15"/>
      <c r="CB211" s="5" t="str">
        <f t="shared" ref="CB211:CB216" si="54">CONCATENATE(AI211,AJ211,AK211,AL211,AM211)</f>
        <v/>
      </c>
      <c r="CE211" s="5" t="str">
        <f t="shared" si="52"/>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c r="A212" s="4" t="str">
        <f t="shared" si="43"/>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T212" s="2" t="str">
        <f>IFERROR(INDEX('padron cfe'!D:D,MATCH(DATOS!C212,'padron cfe'!A:A,0),1),"")</f>
        <v/>
      </c>
      <c r="U212" s="4"/>
      <c r="V212" s="4"/>
      <c r="W212" s="4"/>
      <c r="X212" s="6" t="s">
        <v>157</v>
      </c>
      <c r="Y212" s="4"/>
      <c r="Z212" s="4" t="str">
        <f t="shared" si="44"/>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5"/>
        <v/>
      </c>
      <c r="BI212" s="4" t="str">
        <f t="shared" si="53"/>
        <v/>
      </c>
      <c r="BJ212" s="123" t="str">
        <f t="shared" si="46"/>
        <v/>
      </c>
      <c r="BK212" s="140" t="str">
        <f t="shared" si="50"/>
        <v/>
      </c>
      <c r="BQ212" s="4" t="str">
        <f>IF(IFERROR(VLOOKUP(C212,C213:C$1993,1,0),"")="","",COUNTIF(C:C,C212))</f>
        <v/>
      </c>
      <c r="BR212" s="4"/>
      <c r="BV212" s="5" t="str">
        <f>IF(B212="","",IF(BQ212="",1+(MAX(BV$2:BV211)),""))</f>
        <v/>
      </c>
      <c r="BW212" s="5" t="str">
        <f t="shared" si="47"/>
        <v/>
      </c>
      <c r="BX212" s="5" t="str">
        <f t="shared" si="48"/>
        <v/>
      </c>
      <c r="BY212" s="14" t="str">
        <f t="shared" si="49"/>
        <v/>
      </c>
      <c r="BZ212" s="28"/>
      <c r="CA212" s="15"/>
      <c r="CB212" s="5" t="str">
        <f t="shared" si="54"/>
        <v/>
      </c>
      <c r="CE212" s="5" t="str">
        <f t="shared" si="52"/>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c r="A213" s="4" t="str">
        <f t="shared" si="43"/>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T213" s="2" t="str">
        <f>IFERROR(INDEX('padron cfe'!D:D,MATCH(DATOS!C213,'padron cfe'!A:A,0),1),"")</f>
        <v/>
      </c>
      <c r="U213" s="4"/>
      <c r="V213" s="4"/>
      <c r="W213" s="4"/>
      <c r="X213" s="6" t="s">
        <v>157</v>
      </c>
      <c r="Y213" s="4"/>
      <c r="Z213" s="4" t="str">
        <f t="shared" si="44"/>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5"/>
        <v/>
      </c>
      <c r="BI213" s="4" t="str">
        <f t="shared" si="53"/>
        <v/>
      </c>
      <c r="BJ213" s="123" t="str">
        <f t="shared" si="46"/>
        <v/>
      </c>
      <c r="BK213" s="140" t="str">
        <f t="shared" si="50"/>
        <v/>
      </c>
      <c r="BQ213" s="4" t="str">
        <f>IF(IFERROR(VLOOKUP(C213,C214:C$1993,1,0),"")="","",COUNTIF(C:C,C213))</f>
        <v/>
      </c>
      <c r="BR213" s="4"/>
      <c r="BV213" s="5" t="str">
        <f>IF(B213="","",IF(BQ213="",1+(MAX(BV$2:BV212)),""))</f>
        <v/>
      </c>
      <c r="BW213" s="5" t="str">
        <f t="shared" si="47"/>
        <v/>
      </c>
      <c r="BX213" s="5" t="str">
        <f t="shared" si="48"/>
        <v/>
      </c>
      <c r="BY213" s="14" t="str">
        <f t="shared" si="49"/>
        <v/>
      </c>
      <c r="BZ213" s="28"/>
      <c r="CA213" s="15"/>
      <c r="CB213" s="5" t="str">
        <f t="shared" si="54"/>
        <v/>
      </c>
      <c r="CE213" s="5" t="str">
        <f t="shared" si="52"/>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c r="A214" s="4" t="str">
        <f t="shared" si="43"/>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T214" s="2" t="str">
        <f>IFERROR(INDEX('padron cfe'!D:D,MATCH(DATOS!C214,'padron cfe'!A:A,0),1),"")</f>
        <v/>
      </c>
      <c r="U214" s="4"/>
      <c r="V214" s="4"/>
      <c r="W214" s="4"/>
      <c r="X214" s="6" t="s">
        <v>157</v>
      </c>
      <c r="Y214" s="4"/>
      <c r="Z214" s="4" t="str">
        <f t="shared" si="44"/>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5"/>
        <v/>
      </c>
      <c r="BI214" s="4" t="str">
        <f t="shared" si="53"/>
        <v/>
      </c>
      <c r="BJ214" s="123" t="str">
        <f t="shared" si="46"/>
        <v/>
      </c>
      <c r="BK214" s="140" t="str">
        <f t="shared" si="50"/>
        <v/>
      </c>
      <c r="BQ214" s="4" t="str">
        <f>IF(IFERROR(VLOOKUP(C214,C215:C$1993,1,0),"")="","",COUNTIF(C:C,C214))</f>
        <v/>
      </c>
      <c r="BR214" s="4"/>
      <c r="BV214" s="5" t="str">
        <f>IF(B214="","",IF(BQ214="",1+(MAX(BV$2:BV213)),""))</f>
        <v/>
      </c>
      <c r="BW214" s="5" t="str">
        <f t="shared" si="47"/>
        <v/>
      </c>
      <c r="BX214" s="5" t="str">
        <f t="shared" si="48"/>
        <v/>
      </c>
      <c r="BY214" s="14" t="str">
        <f t="shared" si="49"/>
        <v/>
      </c>
      <c r="BZ214" s="28"/>
      <c r="CA214" s="15"/>
      <c r="CB214" s="5" t="str">
        <f t="shared" si="54"/>
        <v/>
      </c>
      <c r="CE214" s="5" t="str">
        <f t="shared" si="52"/>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c r="A215" s="4" t="str">
        <f t="shared" si="43"/>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T215" s="2" t="str">
        <f>IFERROR(INDEX('padron cfe'!D:D,MATCH(DATOS!C215,'padron cfe'!A:A,0),1),"")</f>
        <v/>
      </c>
      <c r="U215" s="4"/>
      <c r="V215" s="4"/>
      <c r="W215" s="4"/>
      <c r="X215" s="6" t="s">
        <v>157</v>
      </c>
      <c r="Y215" s="4"/>
      <c r="Z215" s="4" t="str">
        <f t="shared" si="44"/>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5"/>
        <v/>
      </c>
      <c r="BI215" s="4" t="str">
        <f t="shared" si="53"/>
        <v/>
      </c>
      <c r="BJ215" s="123" t="str">
        <f t="shared" si="46"/>
        <v/>
      </c>
      <c r="BK215" s="140" t="str">
        <f t="shared" si="50"/>
        <v/>
      </c>
      <c r="BQ215" s="4" t="str">
        <f>IF(IFERROR(VLOOKUP(C215,C216:C$1993,1,0),"")="","",COUNTIF(C:C,C215))</f>
        <v/>
      </c>
      <c r="BR215" s="4"/>
      <c r="BV215" s="5" t="str">
        <f>IF(B215="","",IF(BQ215="",1+(MAX(BV$2:BV214)),""))</f>
        <v/>
      </c>
      <c r="BW215" s="5" t="str">
        <f t="shared" si="47"/>
        <v/>
      </c>
      <c r="BX215" s="5" t="str">
        <f t="shared" si="48"/>
        <v/>
      </c>
      <c r="BY215" s="14" t="str">
        <f t="shared" si="49"/>
        <v/>
      </c>
      <c r="BZ215" s="28"/>
      <c r="CA215" s="15"/>
      <c r="CB215" s="5" t="str">
        <f t="shared" si="54"/>
        <v/>
      </c>
      <c r="CE215" s="5" t="str">
        <f t="shared" si="52"/>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c r="A216" s="4" t="str">
        <f t="shared" si="43"/>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T216" s="2" t="str">
        <f>IFERROR(INDEX('padron cfe'!D:D,MATCH(DATOS!C216,'padron cfe'!A:A,0),1),"")</f>
        <v/>
      </c>
      <c r="U216" s="4"/>
      <c r="V216" s="4"/>
      <c r="W216" s="4"/>
      <c r="X216" s="6" t="s">
        <v>157</v>
      </c>
      <c r="Y216" s="4"/>
      <c r="Z216" s="4" t="str">
        <f t="shared" si="44"/>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5"/>
        <v/>
      </c>
      <c r="BI216" s="4" t="str">
        <f t="shared" si="53"/>
        <v/>
      </c>
      <c r="BJ216" s="123" t="str">
        <f t="shared" si="46"/>
        <v/>
      </c>
      <c r="BK216" s="140" t="str">
        <f t="shared" si="50"/>
        <v/>
      </c>
      <c r="BQ216" s="4" t="str">
        <f>IF(IFERROR(VLOOKUP(C216,C217:C$1993,1,0),"")="","",COUNTIF(C:C,C216))</f>
        <v/>
      </c>
      <c r="BR216" s="4"/>
      <c r="BV216" s="5" t="str">
        <f>IF(B216="","",IF(BQ216="",1+(MAX(BV$2:BV215)),""))</f>
        <v/>
      </c>
      <c r="BW216" s="5" t="str">
        <f t="shared" si="47"/>
        <v/>
      </c>
      <c r="BX216" s="5" t="str">
        <f t="shared" si="48"/>
        <v/>
      </c>
      <c r="BY216" s="14" t="str">
        <f t="shared" si="49"/>
        <v/>
      </c>
      <c r="BZ216" s="28"/>
      <c r="CA216" s="15"/>
      <c r="CB216" s="5" t="str">
        <f t="shared" si="54"/>
        <v/>
      </c>
      <c r="CE216" s="5" t="str">
        <f t="shared" si="52"/>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c r="A217" s="4" t="str">
        <f t="shared" si="43"/>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T217" s="2" t="str">
        <f>IFERROR(INDEX('padron cfe'!D:D,MATCH(DATOS!C217,'padron cfe'!A:A,0),1),"")</f>
        <v/>
      </c>
      <c r="U217" s="4"/>
      <c r="V217" s="4"/>
      <c r="W217" s="4"/>
      <c r="X217" s="6" t="s">
        <v>157</v>
      </c>
      <c r="Y217" s="4"/>
      <c r="Z217" s="4" t="str">
        <f t="shared" si="44"/>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5"/>
        <v/>
      </c>
      <c r="BI217" s="4" t="str">
        <f t="shared" si="53"/>
        <v/>
      </c>
      <c r="BJ217" s="123" t="str">
        <f t="shared" si="46"/>
        <v/>
      </c>
      <c r="BK217" s="140" t="str">
        <f t="shared" si="50"/>
        <v/>
      </c>
      <c r="BQ217" s="4" t="str">
        <f>IF(IFERROR(VLOOKUP(C217,C218:C$1993,1,0),"")="","",COUNTIF(C:C,C217))</f>
        <v/>
      </c>
      <c r="BR217" s="4"/>
      <c r="BV217" s="5" t="str">
        <f>IF(B217="","",IF(BQ217="",1+(MAX(BV$2:BV216)),""))</f>
        <v/>
      </c>
      <c r="BW217" s="5" t="str">
        <f t="shared" si="47"/>
        <v/>
      </c>
      <c r="BX217" s="5" t="str">
        <f t="shared" si="48"/>
        <v/>
      </c>
      <c r="BY217" s="14" t="str">
        <f t="shared" si="49"/>
        <v/>
      </c>
      <c r="BZ217" s="28"/>
      <c r="CA217" s="15"/>
      <c r="CB217" s="5" t="str">
        <f t="shared" ref="CB217:CB226" si="55">CONCATENATE(AH217,AJ217,AK217,AL217,AM217)</f>
        <v/>
      </c>
      <c r="CE217" s="5" t="str">
        <f t="shared" si="52"/>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c r="A218" s="4" t="str">
        <f t="shared" si="43"/>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T218" s="2" t="str">
        <f>IFERROR(INDEX('padron cfe'!D:D,MATCH(DATOS!C218,'padron cfe'!A:A,0),1),"")</f>
        <v/>
      </c>
      <c r="U218" s="4"/>
      <c r="V218" s="4"/>
      <c r="W218" s="4"/>
      <c r="X218" s="6" t="s">
        <v>157</v>
      </c>
      <c r="Y218" s="4"/>
      <c r="Z218" s="4" t="str">
        <f t="shared" si="44"/>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5"/>
        <v/>
      </c>
      <c r="BI218" s="4" t="str">
        <f t="shared" si="53"/>
        <v/>
      </c>
      <c r="BJ218" s="123" t="str">
        <f t="shared" si="46"/>
        <v/>
      </c>
      <c r="BK218" s="140" t="str">
        <f t="shared" si="50"/>
        <v/>
      </c>
      <c r="BQ218" s="4" t="str">
        <f>IF(IFERROR(VLOOKUP(C218,C219:C$1993,1,0),"")="","",COUNTIF(C:C,C218))</f>
        <v/>
      </c>
      <c r="BR218" s="4"/>
      <c r="BV218" s="5" t="str">
        <f>IF(B218="","",IF(BQ218="",1+(MAX(BV$2:BV217)),""))</f>
        <v/>
      </c>
      <c r="BW218" s="5" t="str">
        <f t="shared" si="47"/>
        <v/>
      </c>
      <c r="BX218" s="5" t="str">
        <f t="shared" si="48"/>
        <v/>
      </c>
      <c r="BY218" s="14" t="str">
        <f t="shared" si="49"/>
        <v/>
      </c>
      <c r="BZ218" s="28"/>
      <c r="CA218" s="15"/>
      <c r="CB218" s="5" t="str">
        <f t="shared" si="55"/>
        <v/>
      </c>
      <c r="CE218" s="5" t="str">
        <f t="shared" si="52"/>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c r="A219" s="4" t="str">
        <f t="shared" si="43"/>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T219" s="2" t="str">
        <f>IFERROR(INDEX('padron cfe'!D:D,MATCH(DATOS!C219,'padron cfe'!A:A,0),1),"")</f>
        <v/>
      </c>
      <c r="U219" s="4"/>
      <c r="V219" s="4"/>
      <c r="W219" s="4"/>
      <c r="X219" s="6" t="s">
        <v>157</v>
      </c>
      <c r="Y219" s="4"/>
      <c r="Z219" s="4" t="str">
        <f t="shared" si="44"/>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5"/>
        <v/>
      </c>
      <c r="BI219" s="4" t="str">
        <f t="shared" si="53"/>
        <v/>
      </c>
      <c r="BJ219" s="123" t="str">
        <f t="shared" si="46"/>
        <v/>
      </c>
      <c r="BK219" s="140" t="str">
        <f t="shared" si="50"/>
        <v/>
      </c>
      <c r="BQ219" s="4" t="str">
        <f>IF(IFERROR(VLOOKUP(C219,C220:C$1993,1,0),"")="","",COUNTIF(C:C,C219))</f>
        <v/>
      </c>
      <c r="BR219" s="4"/>
      <c r="BV219" s="5" t="str">
        <f>IF(B219="","",IF(BQ219="",1+(MAX(BV$2:BV218)),""))</f>
        <v/>
      </c>
      <c r="BW219" s="5" t="str">
        <f t="shared" si="47"/>
        <v/>
      </c>
      <c r="BX219" s="5" t="str">
        <f t="shared" si="48"/>
        <v/>
      </c>
      <c r="BY219" s="14" t="str">
        <f t="shared" si="49"/>
        <v/>
      </c>
      <c r="BZ219" s="28"/>
      <c r="CA219" s="15"/>
      <c r="CB219" s="5" t="str">
        <f t="shared" si="55"/>
        <v/>
      </c>
      <c r="CE219" s="5" t="str">
        <f t="shared" si="52"/>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c r="A220" s="4" t="str">
        <f t="shared" si="43"/>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T220" s="2" t="str">
        <f>IFERROR(INDEX('padron cfe'!D:D,MATCH(DATOS!C220,'padron cfe'!A:A,0),1),"")</f>
        <v/>
      </c>
      <c r="U220" s="4"/>
      <c r="V220" s="4"/>
      <c r="W220" s="4"/>
      <c r="X220" s="6" t="s">
        <v>157</v>
      </c>
      <c r="Y220" s="4"/>
      <c r="Z220" s="4" t="str">
        <f t="shared" si="44"/>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5"/>
        <v/>
      </c>
      <c r="BI220" s="4" t="str">
        <f t="shared" si="53"/>
        <v/>
      </c>
      <c r="BJ220" s="123" t="str">
        <f t="shared" si="46"/>
        <v/>
      </c>
      <c r="BK220" s="140" t="str">
        <f t="shared" si="50"/>
        <v/>
      </c>
      <c r="BQ220" s="4" t="str">
        <f>IF(IFERROR(VLOOKUP(C220,C221:C$1993,1,0),"")="","",COUNTIF(C:C,C220))</f>
        <v/>
      </c>
      <c r="BR220" s="4"/>
      <c r="BV220" s="5" t="str">
        <f>IF(B220="","",IF(BQ220="",1+(MAX(BV$2:BV219)),""))</f>
        <v/>
      </c>
      <c r="BW220" s="5" t="str">
        <f t="shared" si="47"/>
        <v/>
      </c>
      <c r="BX220" s="5" t="str">
        <f t="shared" si="48"/>
        <v/>
      </c>
      <c r="BY220" s="14" t="str">
        <f t="shared" si="49"/>
        <v/>
      </c>
      <c r="BZ220" s="28"/>
      <c r="CA220" s="15"/>
      <c r="CB220" s="5" t="str">
        <f t="shared" si="55"/>
        <v/>
      </c>
      <c r="CE220" s="5" t="str">
        <f t="shared" si="52"/>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c r="A221" s="4" t="str">
        <f t="shared" si="43"/>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T221" s="2" t="str">
        <f>IFERROR(INDEX('padron cfe'!D:D,MATCH(DATOS!C221,'padron cfe'!A:A,0),1),"")</f>
        <v/>
      </c>
      <c r="U221" s="4"/>
      <c r="V221" s="4"/>
      <c r="W221" s="4"/>
      <c r="X221" s="6" t="s">
        <v>157</v>
      </c>
      <c r="Y221" s="4"/>
      <c r="Z221" s="4" t="str">
        <f t="shared" si="44"/>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5"/>
        <v/>
      </c>
      <c r="BI221" s="4" t="str">
        <f t="shared" si="53"/>
        <v/>
      </c>
      <c r="BJ221" s="123" t="str">
        <f t="shared" si="46"/>
        <v/>
      </c>
      <c r="BK221" s="140" t="str">
        <f t="shared" si="50"/>
        <v/>
      </c>
      <c r="BQ221" s="4" t="str">
        <f>IF(IFERROR(VLOOKUP(C221,C222:C$1993,1,0),"")="","",COUNTIF(C:C,C221))</f>
        <v/>
      </c>
      <c r="BR221" s="4"/>
      <c r="BV221" s="5" t="str">
        <f>IF(B221="","",IF(BQ221="",1+(MAX(BV$2:BV220)),""))</f>
        <v/>
      </c>
      <c r="BW221" s="5" t="str">
        <f t="shared" si="47"/>
        <v/>
      </c>
      <c r="BX221" s="5" t="str">
        <f t="shared" si="48"/>
        <v/>
      </c>
      <c r="BY221" s="14" t="str">
        <f t="shared" si="49"/>
        <v/>
      </c>
      <c r="BZ221" s="28"/>
      <c r="CA221" s="15"/>
      <c r="CB221" s="5" t="str">
        <f t="shared" si="55"/>
        <v/>
      </c>
      <c r="CE221" s="5" t="str">
        <f t="shared" si="52"/>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c r="A222" s="4" t="str">
        <f t="shared" si="43"/>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T222" s="2" t="str">
        <f>IFERROR(INDEX('padron cfe'!D:D,MATCH(DATOS!C222,'padron cfe'!A:A,0),1),"")</f>
        <v/>
      </c>
      <c r="U222" s="4"/>
      <c r="V222" s="4"/>
      <c r="W222" s="4"/>
      <c r="X222" s="6" t="s">
        <v>157</v>
      </c>
      <c r="Y222" s="4"/>
      <c r="Z222" s="4" t="str">
        <f t="shared" si="44"/>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5"/>
        <v/>
      </c>
      <c r="BI222" s="4" t="str">
        <f t="shared" si="53"/>
        <v/>
      </c>
      <c r="BJ222" s="123" t="str">
        <f t="shared" si="46"/>
        <v/>
      </c>
      <c r="BK222" s="140" t="str">
        <f t="shared" si="50"/>
        <v/>
      </c>
      <c r="BQ222" s="4" t="str">
        <f>IF(IFERROR(VLOOKUP(C222,C223:C$1993,1,0),"")="","",COUNTIF(C:C,C222))</f>
        <v/>
      </c>
      <c r="BR222" s="4"/>
      <c r="BV222" s="5" t="str">
        <f>IF(B222="","",IF(BQ222="",1+(MAX(BV$2:BV221)),""))</f>
        <v/>
      </c>
      <c r="BW222" s="5" t="str">
        <f t="shared" si="47"/>
        <v/>
      </c>
      <c r="BX222" s="5" t="str">
        <f t="shared" si="48"/>
        <v/>
      </c>
      <c r="BY222" s="14" t="str">
        <f t="shared" si="49"/>
        <v/>
      </c>
      <c r="BZ222" s="28"/>
      <c r="CA222" s="15"/>
      <c r="CB222" s="5" t="str">
        <f t="shared" si="55"/>
        <v/>
      </c>
      <c r="CE222" s="5" t="str">
        <f t="shared" si="52"/>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c r="A223" s="4" t="str">
        <f t="shared" si="43"/>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T223" s="2" t="str">
        <f>IFERROR(INDEX('padron cfe'!D:D,MATCH(DATOS!C223,'padron cfe'!A:A,0),1),"")</f>
        <v/>
      </c>
      <c r="U223" s="4"/>
      <c r="V223" s="4"/>
      <c r="W223" s="4"/>
      <c r="X223" s="6" t="s">
        <v>157</v>
      </c>
      <c r="Y223" s="4"/>
      <c r="Z223" s="4" t="str">
        <f t="shared" si="44"/>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5"/>
        <v/>
      </c>
      <c r="BI223" s="4" t="str">
        <f t="shared" si="53"/>
        <v/>
      </c>
      <c r="BJ223" s="123" t="str">
        <f t="shared" si="46"/>
        <v/>
      </c>
      <c r="BK223" s="140" t="str">
        <f t="shared" si="50"/>
        <v/>
      </c>
      <c r="BQ223" s="4" t="str">
        <f>IF(IFERROR(VLOOKUP(C223,C224:C$1993,1,0),"")="","",COUNTIF(C:C,C223))</f>
        <v/>
      </c>
      <c r="BR223" s="4"/>
      <c r="BV223" s="5" t="str">
        <f>IF(B223="","",IF(BQ223="",1+(MAX(BV$2:BV222)),""))</f>
        <v/>
      </c>
      <c r="BW223" s="5" t="str">
        <f t="shared" si="47"/>
        <v/>
      </c>
      <c r="BX223" s="5" t="str">
        <f t="shared" si="48"/>
        <v/>
      </c>
      <c r="BY223" s="14" t="str">
        <f t="shared" si="49"/>
        <v/>
      </c>
      <c r="BZ223" s="28"/>
      <c r="CA223" s="15"/>
      <c r="CB223" s="5" t="str">
        <f t="shared" si="55"/>
        <v/>
      </c>
      <c r="CE223" s="5" t="str">
        <f t="shared" si="52"/>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c r="A224" s="4" t="str">
        <f t="shared" si="43"/>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T224" s="2" t="str">
        <f>IFERROR(INDEX('padron cfe'!D:D,MATCH(DATOS!C224,'padron cfe'!A:A,0),1),"")</f>
        <v/>
      </c>
      <c r="U224" s="4"/>
      <c r="V224" s="4"/>
      <c r="W224" s="4"/>
      <c r="X224" s="6" t="s">
        <v>157</v>
      </c>
      <c r="Y224" s="4"/>
      <c r="Z224" s="4" t="str">
        <f t="shared" si="44"/>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5"/>
        <v/>
      </c>
      <c r="BI224" s="4" t="str">
        <f t="shared" si="53"/>
        <v/>
      </c>
      <c r="BJ224" s="123" t="str">
        <f t="shared" si="46"/>
        <v/>
      </c>
      <c r="BK224" s="140" t="str">
        <f t="shared" si="50"/>
        <v/>
      </c>
      <c r="BQ224" s="4" t="str">
        <f>IF(IFERROR(VLOOKUP(C224,C225:C$1993,1,0),"")="","",COUNTIF(C:C,C224))</f>
        <v/>
      </c>
      <c r="BR224" s="4"/>
      <c r="BV224" s="5" t="str">
        <f>IF(B224="","",IF(BQ224="",1+(MAX(BV$2:BV223)),""))</f>
        <v/>
      </c>
      <c r="BW224" s="5" t="str">
        <f t="shared" si="47"/>
        <v/>
      </c>
      <c r="BX224" s="5" t="str">
        <f t="shared" si="48"/>
        <v/>
      </c>
      <c r="BY224" s="14" t="str">
        <f t="shared" si="49"/>
        <v/>
      </c>
      <c r="BZ224" s="28"/>
      <c r="CA224" s="15"/>
      <c r="CB224" s="5" t="str">
        <f t="shared" si="55"/>
        <v/>
      </c>
      <c r="CE224" s="5" t="str">
        <f t="shared" si="52"/>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c r="A225" s="4" t="str">
        <f t="shared" si="43"/>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T225" s="2" t="str">
        <f>IFERROR(INDEX('padron cfe'!D:D,MATCH(DATOS!C225,'padron cfe'!A:A,0),1),"")</f>
        <v/>
      </c>
      <c r="U225" s="4"/>
      <c r="V225" s="4"/>
      <c r="W225" s="4"/>
      <c r="X225" s="6" t="s">
        <v>157</v>
      </c>
      <c r="Y225" s="4"/>
      <c r="Z225" s="4" t="str">
        <f t="shared" si="44"/>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5"/>
        <v/>
      </c>
      <c r="BI225" s="4" t="str">
        <f t="shared" si="53"/>
        <v/>
      </c>
      <c r="BJ225" s="123" t="str">
        <f t="shared" si="46"/>
        <v/>
      </c>
      <c r="BK225" s="140" t="str">
        <f t="shared" si="50"/>
        <v/>
      </c>
      <c r="BQ225" s="4" t="str">
        <f>IF(IFERROR(VLOOKUP(C225,C226:C$1993,1,0),"")="","",COUNTIF(C:C,C225))</f>
        <v/>
      </c>
      <c r="BR225" s="4"/>
      <c r="BV225" s="5" t="str">
        <f>IF(B225="","",IF(BQ225="",1+(MAX(BV$2:BV224)),""))</f>
        <v/>
      </c>
      <c r="BW225" s="5" t="str">
        <f t="shared" si="47"/>
        <v/>
      </c>
      <c r="BX225" s="5" t="str">
        <f t="shared" si="48"/>
        <v/>
      </c>
      <c r="BY225" s="14" t="str">
        <f t="shared" si="49"/>
        <v/>
      </c>
      <c r="BZ225" s="28"/>
      <c r="CA225" s="15"/>
      <c r="CB225" s="5" t="str">
        <f t="shared" si="55"/>
        <v/>
      </c>
      <c r="CE225" s="5" t="str">
        <f t="shared" si="52"/>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c r="A226" s="4" t="str">
        <f t="shared" si="43"/>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T226" s="2" t="str">
        <f>IFERROR(INDEX('padron cfe'!D:D,MATCH(DATOS!C226,'padron cfe'!A:A,0),1),"")</f>
        <v/>
      </c>
      <c r="U226" s="4"/>
      <c r="V226" s="4"/>
      <c r="W226" s="4"/>
      <c r="X226" s="6" t="s">
        <v>157</v>
      </c>
      <c r="Y226" s="4"/>
      <c r="Z226" s="4" t="str">
        <f t="shared" si="44"/>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5"/>
        <v/>
      </c>
      <c r="BI226" s="4" t="str">
        <f t="shared" si="53"/>
        <v/>
      </c>
      <c r="BJ226" s="123" t="str">
        <f t="shared" si="46"/>
        <v/>
      </c>
      <c r="BK226" s="140" t="str">
        <f t="shared" si="50"/>
        <v/>
      </c>
      <c r="BQ226" s="4" t="str">
        <f>IF(IFERROR(VLOOKUP(C226,C227:C$1993,1,0),"")="","",COUNTIF(C:C,C226))</f>
        <v/>
      </c>
      <c r="BR226" s="4"/>
      <c r="BV226" s="5" t="str">
        <f>IF(B226="","",IF(BQ226="",1+(MAX(BV$2:BV225)),""))</f>
        <v/>
      </c>
      <c r="BW226" s="5" t="str">
        <f t="shared" si="47"/>
        <v/>
      </c>
      <c r="BX226" s="5" t="str">
        <f t="shared" si="48"/>
        <v/>
      </c>
      <c r="BY226" s="14" t="str">
        <f t="shared" si="49"/>
        <v/>
      </c>
      <c r="BZ226" s="28"/>
      <c r="CA226" s="15"/>
      <c r="CB226" s="5" t="str">
        <f t="shared" si="55"/>
        <v/>
      </c>
      <c r="CE226" s="5" t="str">
        <f t="shared" si="52"/>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c r="A227" s="4" t="str">
        <f t="shared" si="43"/>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T227" s="2" t="str">
        <f>IFERROR(INDEX('padron cfe'!D:D,MATCH(DATOS!C227,'padron cfe'!A:A,0),1),"")</f>
        <v/>
      </c>
      <c r="U227" s="4"/>
      <c r="V227" s="4"/>
      <c r="W227" s="4"/>
      <c r="X227" s="6" t="s">
        <v>157</v>
      </c>
      <c r="Y227" s="4"/>
      <c r="Z227" s="4" t="str">
        <f t="shared" si="44"/>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5"/>
        <v/>
      </c>
      <c r="BI227" s="4" t="str">
        <f t="shared" si="53"/>
        <v/>
      </c>
      <c r="BJ227" s="123" t="str">
        <f t="shared" si="46"/>
        <v/>
      </c>
      <c r="BK227" s="140" t="str">
        <f t="shared" si="50"/>
        <v/>
      </c>
      <c r="BQ227" s="4" t="str">
        <f>IF(IFERROR(VLOOKUP(C227,C228:C$1993,1,0),"")="","",COUNTIF(C:C,C227))</f>
        <v/>
      </c>
      <c r="BR227" s="4"/>
      <c r="BV227" s="5" t="str">
        <f>IF(B227="","",IF(BQ227="",1+(MAX(BV$2:BV226)),""))</f>
        <v/>
      </c>
      <c r="BW227" s="5" t="str">
        <f t="shared" si="47"/>
        <v/>
      </c>
      <c r="BX227" s="5" t="str">
        <f t="shared" si="48"/>
        <v/>
      </c>
      <c r="BY227" s="14" t="str">
        <f t="shared" si="49"/>
        <v/>
      </c>
      <c r="BZ227" s="28"/>
      <c r="CA227" s="15"/>
      <c r="CB227" s="5" t="str">
        <f t="shared" ref="CB227:CB232" si="56">CONCATENATE(AI227,AJ227,AK227,AL227,AM227)</f>
        <v/>
      </c>
      <c r="CE227" s="5" t="str">
        <f t="shared" si="52"/>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c r="A228" s="4" t="str">
        <f t="shared" si="43"/>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T228" s="2" t="str">
        <f>IFERROR(INDEX('padron cfe'!D:D,MATCH(DATOS!C228,'padron cfe'!A:A,0),1),"")</f>
        <v/>
      </c>
      <c r="U228" s="4"/>
      <c r="V228" s="4"/>
      <c r="W228" s="4"/>
      <c r="X228" s="6" t="s">
        <v>157</v>
      </c>
      <c r="Y228" s="4"/>
      <c r="Z228" s="4" t="str">
        <f t="shared" si="44"/>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5"/>
        <v/>
      </c>
      <c r="BI228" s="4" t="str">
        <f t="shared" si="53"/>
        <v/>
      </c>
      <c r="BJ228" s="123" t="str">
        <f t="shared" si="46"/>
        <v/>
      </c>
      <c r="BK228" s="140" t="str">
        <f t="shared" si="50"/>
        <v/>
      </c>
      <c r="BQ228" s="4" t="str">
        <f>IF(IFERROR(VLOOKUP(C228,C229:C$1993,1,0),"")="","",COUNTIF(C:C,C228))</f>
        <v/>
      </c>
      <c r="BR228" s="4"/>
      <c r="BV228" s="5" t="str">
        <f>IF(B228="","",IF(BQ228="",1+(MAX(BV$2:BV227)),""))</f>
        <v/>
      </c>
      <c r="BW228" s="5" t="str">
        <f t="shared" si="47"/>
        <v/>
      </c>
      <c r="BX228" s="5" t="str">
        <f t="shared" si="48"/>
        <v/>
      </c>
      <c r="BY228" s="14" t="str">
        <f t="shared" si="49"/>
        <v/>
      </c>
      <c r="BZ228" s="28"/>
      <c r="CA228" s="15"/>
      <c r="CB228" s="5" t="str">
        <f t="shared" si="56"/>
        <v/>
      </c>
      <c r="CE228" s="5" t="str">
        <f t="shared" si="52"/>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c r="A229" s="4" t="str">
        <f t="shared" si="43"/>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T229" s="2" t="str">
        <f>IFERROR(INDEX('padron cfe'!D:D,MATCH(DATOS!C229,'padron cfe'!A:A,0),1),"")</f>
        <v/>
      </c>
      <c r="U229" s="4"/>
      <c r="V229" s="4"/>
      <c r="W229" s="4"/>
      <c r="X229" s="6" t="s">
        <v>157</v>
      </c>
      <c r="Y229" s="4"/>
      <c r="Z229" s="4" t="str">
        <f t="shared" si="44"/>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5"/>
        <v/>
      </c>
      <c r="BI229" s="4" t="str">
        <f t="shared" si="53"/>
        <v/>
      </c>
      <c r="BJ229" s="123" t="str">
        <f t="shared" si="46"/>
        <v/>
      </c>
      <c r="BK229" s="140" t="str">
        <f t="shared" si="50"/>
        <v/>
      </c>
      <c r="BQ229" s="4" t="str">
        <f>IF(IFERROR(VLOOKUP(C229,C230:C$1993,1,0),"")="","",COUNTIF(C:C,C229))</f>
        <v/>
      </c>
      <c r="BR229" s="4"/>
      <c r="BV229" s="5" t="str">
        <f>IF(B229="","",IF(BQ229="",1+(MAX(BV$2:BV228)),""))</f>
        <v/>
      </c>
      <c r="BW229" s="5" t="str">
        <f t="shared" si="47"/>
        <v/>
      </c>
      <c r="BX229" s="5" t="str">
        <f t="shared" si="48"/>
        <v/>
      </c>
      <c r="BY229" s="14" t="str">
        <f t="shared" si="49"/>
        <v/>
      </c>
      <c r="BZ229" s="28"/>
      <c r="CA229" s="15"/>
      <c r="CB229" s="5" t="str">
        <f t="shared" si="56"/>
        <v/>
      </c>
      <c r="CE229" s="5" t="str">
        <f t="shared" si="52"/>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c r="A230" s="4" t="str">
        <f t="shared" si="43"/>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T230" s="2" t="str">
        <f>IFERROR(INDEX('padron cfe'!D:D,MATCH(DATOS!C230,'padron cfe'!A:A,0),1),"")</f>
        <v/>
      </c>
      <c r="U230" s="4"/>
      <c r="V230" s="4"/>
      <c r="W230" s="4"/>
      <c r="X230" s="6" t="s">
        <v>157</v>
      </c>
      <c r="Y230" s="4"/>
      <c r="Z230" s="4" t="str">
        <f t="shared" si="44"/>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5"/>
        <v/>
      </c>
      <c r="BI230" s="4" t="str">
        <f t="shared" si="53"/>
        <v/>
      </c>
      <c r="BJ230" s="123" t="str">
        <f t="shared" si="46"/>
        <v/>
      </c>
      <c r="BK230" s="140" t="str">
        <f t="shared" si="50"/>
        <v/>
      </c>
      <c r="BQ230" s="4" t="str">
        <f>IF(IFERROR(VLOOKUP(C230,C231:C$1993,1,0),"")="","",COUNTIF(C:C,C230))</f>
        <v/>
      </c>
      <c r="BR230" s="4"/>
      <c r="BV230" s="5" t="str">
        <f>IF(B230="","",IF(BQ230="",1+(MAX(BV$2:BV229)),""))</f>
        <v/>
      </c>
      <c r="BW230" s="5" t="str">
        <f t="shared" si="47"/>
        <v/>
      </c>
      <c r="BX230" s="5" t="str">
        <f t="shared" si="48"/>
        <v/>
      </c>
      <c r="BY230" s="14" t="str">
        <f t="shared" si="49"/>
        <v/>
      </c>
      <c r="BZ230" s="28"/>
      <c r="CA230" s="15"/>
      <c r="CB230" s="5" t="str">
        <f t="shared" si="56"/>
        <v/>
      </c>
      <c r="CE230" s="5" t="str">
        <f t="shared" si="52"/>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c r="A231" s="4" t="str">
        <f t="shared" si="43"/>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T231" s="2" t="str">
        <f>IFERROR(INDEX('padron cfe'!D:D,MATCH(DATOS!C231,'padron cfe'!A:A,0),1),"")</f>
        <v/>
      </c>
      <c r="U231" s="4"/>
      <c r="V231" s="4"/>
      <c r="W231" s="4"/>
      <c r="X231" s="6" t="s">
        <v>157</v>
      </c>
      <c r="Y231" s="4"/>
      <c r="Z231" s="4" t="str">
        <f t="shared" si="44"/>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5"/>
        <v/>
      </c>
      <c r="BI231" s="4" t="str">
        <f t="shared" si="53"/>
        <v/>
      </c>
      <c r="BJ231" s="123" t="str">
        <f t="shared" si="46"/>
        <v/>
      </c>
      <c r="BK231" s="140" t="str">
        <f t="shared" si="50"/>
        <v/>
      </c>
      <c r="BQ231" s="4" t="str">
        <f>IF(IFERROR(VLOOKUP(C231,C232:C$1993,1,0),"")="","",COUNTIF(C:C,C231))</f>
        <v/>
      </c>
      <c r="BR231" s="4"/>
      <c r="BV231" s="5" t="str">
        <f>IF(B231="","",IF(BQ231="",1+(MAX(BV$2:BV230)),""))</f>
        <v/>
      </c>
      <c r="BW231" s="5" t="str">
        <f t="shared" si="47"/>
        <v/>
      </c>
      <c r="BX231" s="5" t="str">
        <f t="shared" si="48"/>
        <v/>
      </c>
      <c r="BY231" s="14" t="str">
        <f t="shared" si="49"/>
        <v/>
      </c>
      <c r="BZ231" s="28"/>
      <c r="CA231" s="15"/>
      <c r="CB231" s="5" t="str">
        <f t="shared" si="56"/>
        <v/>
      </c>
      <c r="CE231" s="5" t="str">
        <f t="shared" si="52"/>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c r="A232" s="4" t="str">
        <f t="shared" si="43"/>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T232" s="2" t="str">
        <f>IFERROR(INDEX('padron cfe'!D:D,MATCH(DATOS!C232,'padron cfe'!A:A,0),1),"")</f>
        <v/>
      </c>
      <c r="U232" s="4"/>
      <c r="V232" s="4"/>
      <c r="W232" s="4"/>
      <c r="X232" s="6" t="s">
        <v>157</v>
      </c>
      <c r="Y232" s="4"/>
      <c r="Z232" s="4" t="str">
        <f t="shared" si="44"/>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5"/>
        <v/>
      </c>
      <c r="BI232" s="4" t="str">
        <f t="shared" si="53"/>
        <v/>
      </c>
      <c r="BJ232" s="123" t="str">
        <f t="shared" si="46"/>
        <v/>
      </c>
      <c r="BK232" s="140" t="str">
        <f t="shared" si="50"/>
        <v/>
      </c>
      <c r="BQ232" s="4" t="str">
        <f>IF(IFERROR(VLOOKUP(C232,C233:C$1993,1,0),"")="","",COUNTIF(C:C,C232))</f>
        <v/>
      </c>
      <c r="BR232" s="4"/>
      <c r="BV232" s="5" t="str">
        <f>IF(B232="","",IF(BQ232="",1+(MAX(BV$2:BV231)),""))</f>
        <v/>
      </c>
      <c r="BW232" s="5" t="str">
        <f t="shared" si="47"/>
        <v/>
      </c>
      <c r="BX232" s="5" t="str">
        <f t="shared" si="48"/>
        <v/>
      </c>
      <c r="BY232" s="14" t="str">
        <f t="shared" si="49"/>
        <v/>
      </c>
      <c r="BZ232" s="28"/>
      <c r="CA232" s="15"/>
      <c r="CB232" s="5" t="str">
        <f t="shared" si="56"/>
        <v/>
      </c>
      <c r="CE232" s="5" t="str">
        <f t="shared" si="52"/>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c r="A233" s="4" t="str">
        <f t="shared" si="43"/>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T233" s="2" t="str">
        <f>IFERROR(INDEX('padron cfe'!D:D,MATCH(DATOS!C233,'padron cfe'!A:A,0),1),"")</f>
        <v/>
      </c>
      <c r="U233" s="4"/>
      <c r="V233" s="4"/>
      <c r="W233" s="4"/>
      <c r="X233" s="6" t="s">
        <v>157</v>
      </c>
      <c r="Y233" s="4"/>
      <c r="Z233" s="4" t="str">
        <f t="shared" si="44"/>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5"/>
        <v/>
      </c>
      <c r="BI233" s="4" t="str">
        <f t="shared" si="53"/>
        <v/>
      </c>
      <c r="BJ233" s="123" t="str">
        <f t="shared" si="46"/>
        <v/>
      </c>
      <c r="BK233" s="140" t="str">
        <f t="shared" si="50"/>
        <v/>
      </c>
      <c r="BQ233" s="4" t="str">
        <f>IF(IFERROR(VLOOKUP(C233,C234:C$1993,1,0),"")="","",COUNTIF(C:C,C233))</f>
        <v/>
      </c>
      <c r="BR233" s="4"/>
      <c r="BV233" s="5" t="str">
        <f>IF(B233="","",IF(BQ233="",1+(MAX(BV$2:BV232)),""))</f>
        <v/>
      </c>
      <c r="BW233" s="5" t="str">
        <f t="shared" si="47"/>
        <v/>
      </c>
      <c r="BX233" s="5" t="str">
        <f t="shared" si="48"/>
        <v/>
      </c>
      <c r="BY233" s="14" t="str">
        <f t="shared" si="49"/>
        <v/>
      </c>
      <c r="BZ233" s="28"/>
      <c r="CA233" s="15"/>
      <c r="CB233" s="5" t="str">
        <f t="shared" ref="CB233:CB264" si="57">CONCATENATE(AH233,AJ233,AK233,AL233,AM233)</f>
        <v/>
      </c>
      <c r="CE233" s="5" t="str">
        <f t="shared" si="52"/>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c r="A234" s="4" t="str">
        <f t="shared" si="43"/>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T234" s="2" t="str">
        <f>IFERROR(INDEX('padron cfe'!D:D,MATCH(DATOS!C234,'padron cfe'!A:A,0),1),"")</f>
        <v/>
      </c>
      <c r="U234" s="4"/>
      <c r="V234" s="4"/>
      <c r="W234" s="4"/>
      <c r="X234" s="6" t="s">
        <v>157</v>
      </c>
      <c r="Y234" s="4"/>
      <c r="Z234" s="4" t="str">
        <f t="shared" si="44"/>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5"/>
        <v/>
      </c>
      <c r="BI234" s="4" t="str">
        <f t="shared" si="53"/>
        <v/>
      </c>
      <c r="BJ234" s="123" t="str">
        <f t="shared" si="46"/>
        <v/>
      </c>
      <c r="BK234" s="140" t="str">
        <f t="shared" si="50"/>
        <v/>
      </c>
      <c r="BQ234" s="4" t="str">
        <f>IF(IFERROR(VLOOKUP(C234,C235:C$1993,1,0),"")="","",COUNTIF(C:C,C234))</f>
        <v/>
      </c>
      <c r="BR234" s="4"/>
      <c r="BV234" s="5" t="str">
        <f>IF(B234="","",IF(BQ234="",1+(MAX(BV$2:BV233)),""))</f>
        <v/>
      </c>
      <c r="BW234" s="5" t="str">
        <f t="shared" si="47"/>
        <v/>
      </c>
      <c r="BX234" s="5" t="str">
        <f t="shared" si="48"/>
        <v/>
      </c>
      <c r="BY234" s="14" t="str">
        <f t="shared" si="49"/>
        <v/>
      </c>
      <c r="BZ234" s="28"/>
      <c r="CA234" s="15"/>
      <c r="CB234" s="5" t="str">
        <f t="shared" si="57"/>
        <v/>
      </c>
      <c r="CE234" s="5" t="str">
        <f t="shared" si="52"/>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c r="A235" s="4" t="str">
        <f t="shared" si="43"/>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T235" s="2" t="str">
        <f>IFERROR(INDEX('padron cfe'!D:D,MATCH(DATOS!C235,'padron cfe'!A:A,0),1),"")</f>
        <v/>
      </c>
      <c r="U235" s="4"/>
      <c r="V235" s="4"/>
      <c r="W235" s="4"/>
      <c r="X235" s="6" t="s">
        <v>157</v>
      </c>
      <c r="Y235" s="4"/>
      <c r="Z235" s="4" t="str">
        <f t="shared" si="44"/>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5"/>
        <v/>
      </c>
      <c r="BI235" s="4" t="str">
        <f t="shared" si="53"/>
        <v/>
      </c>
      <c r="BJ235" s="123" t="str">
        <f t="shared" si="46"/>
        <v/>
      </c>
      <c r="BK235" s="140" t="str">
        <f t="shared" si="50"/>
        <v/>
      </c>
      <c r="BQ235" s="4" t="str">
        <f>IF(IFERROR(VLOOKUP(C235,C236:C$1993,1,0),"")="","",COUNTIF(C:C,C235))</f>
        <v/>
      </c>
      <c r="BR235" s="4"/>
      <c r="BV235" s="5" t="str">
        <f>IF(B235="","",IF(BQ235="",1+(MAX(BV$2:BV234)),""))</f>
        <v/>
      </c>
      <c r="BW235" s="5" t="str">
        <f t="shared" si="47"/>
        <v/>
      </c>
      <c r="BX235" s="5" t="str">
        <f t="shared" si="48"/>
        <v/>
      </c>
      <c r="BY235" s="14" t="str">
        <f t="shared" si="49"/>
        <v/>
      </c>
      <c r="BZ235" s="28"/>
      <c r="CA235" s="15"/>
      <c r="CB235" s="5" t="str">
        <f t="shared" si="57"/>
        <v/>
      </c>
      <c r="CE235" s="5" t="str">
        <f t="shared" si="52"/>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c r="A236" s="4" t="str">
        <f t="shared" si="43"/>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T236" s="2" t="str">
        <f>IFERROR(INDEX('padron cfe'!D:D,MATCH(DATOS!C236,'padron cfe'!A:A,0),1),"")</f>
        <v/>
      </c>
      <c r="U236" s="4"/>
      <c r="V236" s="4"/>
      <c r="W236" s="4"/>
      <c r="X236" s="6" t="s">
        <v>157</v>
      </c>
      <c r="Y236" s="4"/>
      <c r="Z236" s="4" t="str">
        <f t="shared" si="44"/>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5"/>
        <v/>
      </c>
      <c r="BI236" s="4" t="str">
        <f t="shared" si="53"/>
        <v/>
      </c>
      <c r="BJ236" s="123" t="str">
        <f t="shared" si="46"/>
        <v/>
      </c>
      <c r="BK236" s="140" t="str">
        <f t="shared" si="50"/>
        <v/>
      </c>
      <c r="BQ236" s="4" t="str">
        <f>IF(IFERROR(VLOOKUP(C236,C237:C$1993,1,0),"")="","",COUNTIF(C:C,C236))</f>
        <v/>
      </c>
      <c r="BR236" s="4"/>
      <c r="BV236" s="5" t="str">
        <f>IF(B236="","",IF(BQ236="",1+(MAX(BV$2:BV235)),""))</f>
        <v/>
      </c>
      <c r="BW236" s="5" t="str">
        <f t="shared" si="47"/>
        <v/>
      </c>
      <c r="BX236" s="5" t="str">
        <f t="shared" si="48"/>
        <v/>
      </c>
      <c r="BY236" s="14" t="str">
        <f t="shared" si="49"/>
        <v/>
      </c>
      <c r="BZ236" s="28"/>
      <c r="CA236" s="15"/>
      <c r="CB236" s="5" t="str">
        <f t="shared" si="57"/>
        <v/>
      </c>
      <c r="CE236" s="5" t="str">
        <f t="shared" si="52"/>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c r="A237" s="4" t="str">
        <f t="shared" si="43"/>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T237" s="2" t="str">
        <f>IFERROR(INDEX('padron cfe'!D:D,MATCH(DATOS!C237,'padron cfe'!A:A,0),1),"")</f>
        <v/>
      </c>
      <c r="U237" s="4"/>
      <c r="V237" s="4"/>
      <c r="W237" s="4"/>
      <c r="X237" s="6" t="s">
        <v>157</v>
      </c>
      <c r="Y237" s="4"/>
      <c r="Z237" s="4" t="str">
        <f t="shared" si="44"/>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5"/>
        <v/>
      </c>
      <c r="BI237" s="4" t="str">
        <f t="shared" si="53"/>
        <v/>
      </c>
      <c r="BJ237" s="123" t="str">
        <f t="shared" si="46"/>
        <v/>
      </c>
      <c r="BK237" s="140" t="str">
        <f t="shared" si="50"/>
        <v/>
      </c>
      <c r="BQ237" s="4" t="str">
        <f>IF(IFERROR(VLOOKUP(C237,C238:C$1993,1,0),"")="","",COUNTIF(C:C,C237))</f>
        <v/>
      </c>
      <c r="BR237" s="4"/>
      <c r="BV237" s="5" t="str">
        <f>IF(B237="","",IF(BQ237="",1+(MAX(BV$2:BV236)),""))</f>
        <v/>
      </c>
      <c r="BW237" s="5" t="str">
        <f t="shared" si="47"/>
        <v/>
      </c>
      <c r="BX237" s="5" t="str">
        <f t="shared" si="48"/>
        <v/>
      </c>
      <c r="BY237" s="14" t="str">
        <f t="shared" si="49"/>
        <v/>
      </c>
      <c r="BZ237" s="28"/>
      <c r="CA237" s="15"/>
      <c r="CB237" s="5" t="str">
        <f t="shared" si="57"/>
        <v/>
      </c>
      <c r="CE237" s="5" t="str">
        <f t="shared" si="52"/>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c r="A238" s="4" t="str">
        <f t="shared" si="43"/>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T238" s="2" t="str">
        <f>IFERROR(INDEX('padron cfe'!D:D,MATCH(DATOS!C238,'padron cfe'!A:A,0),1),"")</f>
        <v/>
      </c>
      <c r="U238" s="4"/>
      <c r="V238" s="4"/>
      <c r="W238" s="4"/>
      <c r="X238" s="6" t="s">
        <v>157</v>
      </c>
      <c r="Y238" s="4"/>
      <c r="Z238" s="4" t="str">
        <f t="shared" si="44"/>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5"/>
        <v/>
      </c>
      <c r="BI238" s="4" t="str">
        <f t="shared" si="53"/>
        <v/>
      </c>
      <c r="BJ238" s="123" t="str">
        <f t="shared" si="46"/>
        <v/>
      </c>
      <c r="BK238" s="140" t="str">
        <f t="shared" si="50"/>
        <v/>
      </c>
      <c r="BQ238" s="4" t="str">
        <f>IF(IFERROR(VLOOKUP(C238,C239:C$1993,1,0),"")="","",COUNTIF(C:C,C238))</f>
        <v/>
      </c>
      <c r="BR238" s="4"/>
      <c r="BV238" s="5" t="str">
        <f>IF(B238="","",IF(BQ238="",1+(MAX(BV$2:BV237)),""))</f>
        <v/>
      </c>
      <c r="BW238" s="5" t="str">
        <f t="shared" si="47"/>
        <v/>
      </c>
      <c r="BX238" s="5" t="str">
        <f t="shared" si="48"/>
        <v/>
      </c>
      <c r="BY238" s="14" t="str">
        <f t="shared" si="49"/>
        <v/>
      </c>
      <c r="BZ238" s="28"/>
      <c r="CA238" s="15"/>
      <c r="CB238" s="5" t="str">
        <f t="shared" si="57"/>
        <v/>
      </c>
      <c r="CE238" s="5" t="str">
        <f t="shared" si="52"/>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c r="A239" s="4" t="str">
        <f t="shared" si="43"/>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T239" s="2" t="str">
        <f>IFERROR(INDEX('padron cfe'!D:D,MATCH(DATOS!C239,'padron cfe'!A:A,0),1),"")</f>
        <v/>
      </c>
      <c r="U239" s="4"/>
      <c r="V239" s="4"/>
      <c r="W239" s="4"/>
      <c r="X239" s="6" t="s">
        <v>157</v>
      </c>
      <c r="Y239" s="4"/>
      <c r="Z239" s="4" t="str">
        <f t="shared" si="44"/>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5"/>
        <v/>
      </c>
      <c r="BI239" s="4" t="str">
        <f t="shared" si="53"/>
        <v/>
      </c>
      <c r="BJ239" s="123" t="str">
        <f t="shared" si="46"/>
        <v/>
      </c>
      <c r="BK239" s="140" t="str">
        <f t="shared" si="50"/>
        <v/>
      </c>
      <c r="BQ239" s="4" t="str">
        <f>IF(IFERROR(VLOOKUP(C239,C240:C$1993,1,0),"")="","",COUNTIF(C:C,C239))</f>
        <v/>
      </c>
      <c r="BR239" s="4">
        <v>1</v>
      </c>
      <c r="BV239" s="5" t="str">
        <f>IF(B239="","",IF(BQ239="",1+(MAX(BV$2:BV238)),""))</f>
        <v/>
      </c>
      <c r="BW239" s="5" t="str">
        <f t="shared" si="47"/>
        <v/>
      </c>
      <c r="BX239" s="5" t="str">
        <f t="shared" si="48"/>
        <v/>
      </c>
      <c r="BY239" s="14" t="str">
        <f t="shared" si="49"/>
        <v/>
      </c>
      <c r="BZ239" s="28"/>
      <c r="CA239" s="15"/>
      <c r="CB239" s="5" t="str">
        <f t="shared" si="57"/>
        <v/>
      </c>
      <c r="CE239" s="5" t="str">
        <f t="shared" si="52"/>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c r="A240" s="4" t="str">
        <f t="shared" si="43"/>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T240" s="2" t="str">
        <f>IFERROR(INDEX('padron cfe'!D:D,MATCH(DATOS!C240,'padron cfe'!A:A,0),1),"")</f>
        <v/>
      </c>
      <c r="U240" s="4"/>
      <c r="V240" s="4"/>
      <c r="W240" s="4"/>
      <c r="X240" s="6" t="s">
        <v>157</v>
      </c>
      <c r="Y240" s="4"/>
      <c r="Z240" s="4" t="str">
        <f t="shared" si="44"/>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5"/>
        <v/>
      </c>
      <c r="BI240" s="4" t="str">
        <f t="shared" si="53"/>
        <v/>
      </c>
      <c r="BJ240" s="123" t="str">
        <f t="shared" si="46"/>
        <v/>
      </c>
      <c r="BK240" s="140" t="str">
        <f t="shared" si="50"/>
        <v/>
      </c>
      <c r="BQ240" s="4" t="str">
        <f>IF(IFERROR(VLOOKUP(C240,C241:C$1993,1,0),"")="","",COUNTIF(C:C,C240))</f>
        <v/>
      </c>
      <c r="BR240" s="4"/>
      <c r="BV240" s="5" t="str">
        <f>IF(B240="","",IF(BQ240="",1+(MAX(BV$2:BV239)),""))</f>
        <v/>
      </c>
      <c r="BW240" s="5" t="str">
        <f t="shared" si="47"/>
        <v/>
      </c>
      <c r="BX240" s="5" t="str">
        <f t="shared" si="48"/>
        <v/>
      </c>
      <c r="BY240" s="14" t="str">
        <f t="shared" si="49"/>
        <v/>
      </c>
      <c r="BZ240" s="28"/>
      <c r="CA240" s="15"/>
      <c r="CB240" s="5" t="str">
        <f t="shared" si="57"/>
        <v/>
      </c>
      <c r="CE240" s="5" t="str">
        <f t="shared" si="52"/>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c r="A241" s="4" t="str">
        <f t="shared" si="43"/>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T241" s="2" t="str">
        <f>IFERROR(INDEX('padron cfe'!D:D,MATCH(DATOS!C241,'padron cfe'!A:A,0),1),"")</f>
        <v/>
      </c>
      <c r="U241" s="4"/>
      <c r="V241" s="4"/>
      <c r="W241" s="4"/>
      <c r="X241" s="6" t="s">
        <v>157</v>
      </c>
      <c r="Y241" s="4"/>
      <c r="Z241" s="4" t="str">
        <f t="shared" si="44"/>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5"/>
        <v/>
      </c>
      <c r="BI241" s="4" t="str">
        <f t="shared" si="53"/>
        <v/>
      </c>
      <c r="BJ241" s="123" t="str">
        <f t="shared" si="46"/>
        <v/>
      </c>
      <c r="BK241" s="140" t="str">
        <f t="shared" si="50"/>
        <v/>
      </c>
      <c r="BQ241" s="4" t="str">
        <f>IF(IFERROR(VLOOKUP(C241,C242:C$1993,1,0),"")="","",COUNTIF(C:C,C241))</f>
        <v/>
      </c>
      <c r="BR241" s="4"/>
      <c r="BV241" s="5" t="str">
        <f>IF(B241="","",IF(BQ241="",1+(MAX(BV$2:BV240)),""))</f>
        <v/>
      </c>
      <c r="BW241" s="5" t="str">
        <f t="shared" si="47"/>
        <v/>
      </c>
      <c r="BX241" s="5" t="str">
        <f t="shared" si="48"/>
        <v/>
      </c>
      <c r="BY241" s="14" t="str">
        <f t="shared" si="49"/>
        <v/>
      </c>
      <c r="BZ241" s="28"/>
      <c r="CA241" s="15"/>
      <c r="CB241" s="5" t="str">
        <f t="shared" si="57"/>
        <v/>
      </c>
      <c r="CE241" s="5" t="str">
        <f t="shared" si="52"/>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c r="A242" s="4" t="str">
        <f t="shared" si="43"/>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T242" s="2" t="str">
        <f>IFERROR(INDEX('padron cfe'!D:D,MATCH(DATOS!C242,'padron cfe'!A:A,0),1),"")</f>
        <v/>
      </c>
      <c r="U242" s="4"/>
      <c r="V242" s="4"/>
      <c r="W242" s="4"/>
      <c r="X242" s="6" t="s">
        <v>157</v>
      </c>
      <c r="Y242" s="4"/>
      <c r="Z242" s="4" t="str">
        <f t="shared" si="44"/>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5"/>
        <v/>
      </c>
      <c r="BI242" s="4" t="str">
        <f t="shared" si="53"/>
        <v/>
      </c>
      <c r="BJ242" s="123" t="str">
        <f t="shared" si="46"/>
        <v/>
      </c>
      <c r="BK242" s="140" t="str">
        <f t="shared" si="50"/>
        <v/>
      </c>
      <c r="BQ242" s="4" t="str">
        <f>IF(IFERROR(VLOOKUP(C242,C243:C$1993,1,0),"")="","",COUNTIF(C:C,C242))</f>
        <v/>
      </c>
      <c r="BR242" s="4"/>
      <c r="BV242" s="5" t="str">
        <f>IF(B242="","",IF(BQ242="",1+(MAX(BV$2:BV241)),""))</f>
        <v/>
      </c>
      <c r="BW242" s="5" t="str">
        <f t="shared" si="47"/>
        <v/>
      </c>
      <c r="BX242" s="5" t="str">
        <f t="shared" si="48"/>
        <v/>
      </c>
      <c r="BY242" s="14" t="str">
        <f t="shared" si="49"/>
        <v/>
      </c>
      <c r="BZ242" s="28"/>
      <c r="CA242" s="15"/>
      <c r="CB242" s="5" t="str">
        <f t="shared" si="57"/>
        <v/>
      </c>
      <c r="CE242" s="5" t="str">
        <f t="shared" si="52"/>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c r="A243" s="4" t="str">
        <f t="shared" si="43"/>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T243" s="2" t="str">
        <f>IFERROR(INDEX('padron cfe'!D:D,MATCH(DATOS!C243,'padron cfe'!A:A,0),1),"")</f>
        <v/>
      </c>
      <c r="U243" s="4"/>
      <c r="V243" s="4"/>
      <c r="W243" s="4"/>
      <c r="X243" s="6" t="s">
        <v>157</v>
      </c>
      <c r="Y243" s="4"/>
      <c r="Z243" s="4" t="str">
        <f t="shared" si="44"/>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5"/>
        <v/>
      </c>
      <c r="BI243" s="4" t="str">
        <f t="shared" si="53"/>
        <v/>
      </c>
      <c r="BJ243" s="123" t="str">
        <f t="shared" si="46"/>
        <v/>
      </c>
      <c r="BK243" s="140" t="str">
        <f t="shared" si="50"/>
        <v/>
      </c>
      <c r="BQ243" s="4" t="str">
        <f>IF(IFERROR(VLOOKUP(C243,C244:C$1993,1,0),"")="","",COUNTIF(C:C,C243))</f>
        <v/>
      </c>
      <c r="BR243" s="4"/>
      <c r="BV243" s="5" t="str">
        <f>IF(B243="","",IF(BQ243="",1+(MAX(BV$2:BV242)),""))</f>
        <v/>
      </c>
      <c r="BW243" s="5" t="str">
        <f t="shared" si="47"/>
        <v/>
      </c>
      <c r="BX243" s="5" t="str">
        <f t="shared" si="48"/>
        <v/>
      </c>
      <c r="BY243" s="14" t="str">
        <f t="shared" si="49"/>
        <v/>
      </c>
      <c r="BZ243" s="28"/>
      <c r="CA243" s="15"/>
      <c r="CB243" s="5" t="str">
        <f t="shared" si="57"/>
        <v/>
      </c>
      <c r="CE243" s="5" t="str">
        <f t="shared" si="52"/>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c r="A244" s="4" t="str">
        <f t="shared" si="43"/>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T244" s="2" t="str">
        <f>IFERROR(INDEX('padron cfe'!D:D,MATCH(DATOS!C244,'padron cfe'!A:A,0),1),"")</f>
        <v/>
      </c>
      <c r="U244" s="4"/>
      <c r="V244" s="4"/>
      <c r="W244" s="4"/>
      <c r="X244" s="6" t="s">
        <v>157</v>
      </c>
      <c r="Y244" s="4"/>
      <c r="Z244" s="4" t="str">
        <f t="shared" si="44"/>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5"/>
        <v/>
      </c>
      <c r="BI244" s="4" t="str">
        <f t="shared" si="53"/>
        <v/>
      </c>
      <c r="BJ244" s="123" t="str">
        <f t="shared" si="46"/>
        <v/>
      </c>
      <c r="BK244" s="140" t="str">
        <f t="shared" si="50"/>
        <v/>
      </c>
      <c r="BQ244" s="4" t="str">
        <f>IF(IFERROR(VLOOKUP(C244,C245:C$1993,1,0),"")="","",COUNTIF(C:C,C244))</f>
        <v/>
      </c>
      <c r="BR244" s="4"/>
      <c r="BV244" s="5" t="str">
        <f>IF(B244="","",IF(BQ244="",1+(MAX(BV$2:BV243)),""))</f>
        <v/>
      </c>
      <c r="BW244" s="5" t="str">
        <f t="shared" si="47"/>
        <v/>
      </c>
      <c r="BX244" s="5" t="str">
        <f t="shared" si="48"/>
        <v/>
      </c>
      <c r="BY244" s="14" t="str">
        <f t="shared" si="49"/>
        <v/>
      </c>
      <c r="BZ244" s="28"/>
      <c r="CA244" s="15"/>
      <c r="CB244" s="5" t="str">
        <f t="shared" si="57"/>
        <v/>
      </c>
      <c r="CE244" s="5" t="str">
        <f t="shared" si="52"/>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c r="A245" s="4" t="str">
        <f t="shared" si="43"/>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T245" s="2" t="str">
        <f>IFERROR(INDEX('padron cfe'!D:D,MATCH(DATOS!C245,'padron cfe'!A:A,0),1),"")</f>
        <v/>
      </c>
      <c r="U245" s="4"/>
      <c r="V245" s="4"/>
      <c r="W245" s="4"/>
      <c r="X245" s="6" t="s">
        <v>157</v>
      </c>
      <c r="Y245" s="4"/>
      <c r="Z245" s="4" t="str">
        <f t="shared" si="44"/>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5"/>
        <v/>
      </c>
      <c r="BI245" s="4" t="str">
        <f t="shared" si="53"/>
        <v/>
      </c>
      <c r="BJ245" s="123" t="str">
        <f t="shared" si="46"/>
        <v/>
      </c>
      <c r="BK245" s="140" t="str">
        <f t="shared" si="50"/>
        <v/>
      </c>
      <c r="BQ245" s="4" t="str">
        <f>IF(IFERROR(VLOOKUP(C245,C246:C$1993,1,0),"")="","",COUNTIF(C:C,C245))</f>
        <v/>
      </c>
      <c r="BR245" s="4"/>
      <c r="BV245" s="5" t="str">
        <f>IF(B245="","",IF(BQ245="",1+(MAX(BV$2:BV244)),""))</f>
        <v/>
      </c>
      <c r="BW245" s="5" t="str">
        <f t="shared" si="47"/>
        <v/>
      </c>
      <c r="BX245" s="5" t="str">
        <f t="shared" si="48"/>
        <v/>
      </c>
      <c r="BY245" s="14" t="str">
        <f t="shared" si="49"/>
        <v/>
      </c>
      <c r="BZ245" s="28"/>
      <c r="CA245" s="15"/>
      <c r="CB245" s="5" t="str">
        <f t="shared" si="57"/>
        <v/>
      </c>
      <c r="CE245" s="5" t="str">
        <f t="shared" si="52"/>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c r="A246" s="4" t="str">
        <f t="shared" si="43"/>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T246" s="2" t="str">
        <f>IFERROR(INDEX('padron cfe'!D:D,MATCH(DATOS!C246,'padron cfe'!A:A,0),1),"")</f>
        <v/>
      </c>
      <c r="U246" s="4"/>
      <c r="V246" s="4"/>
      <c r="W246" s="4"/>
      <c r="X246" s="6" t="s">
        <v>157</v>
      </c>
      <c r="Y246" s="4"/>
      <c r="Z246" s="4" t="str">
        <f t="shared" si="44"/>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5"/>
        <v/>
      </c>
      <c r="BI246" s="4" t="str">
        <f t="shared" si="53"/>
        <v/>
      </c>
      <c r="BJ246" s="123" t="str">
        <f t="shared" si="46"/>
        <v/>
      </c>
      <c r="BK246" s="140" t="str">
        <f t="shared" si="50"/>
        <v/>
      </c>
      <c r="BQ246" s="4" t="str">
        <f>IF(IFERROR(VLOOKUP(C246,C247:C$1993,1,0),"")="","",COUNTIF(C:C,C246))</f>
        <v/>
      </c>
      <c r="BR246" s="4"/>
      <c r="BV246" s="5" t="str">
        <f>IF(B246="","",IF(BQ246="",1+(MAX(BV$2:BV245)),""))</f>
        <v/>
      </c>
      <c r="BW246" s="5" t="str">
        <f t="shared" si="47"/>
        <v/>
      </c>
      <c r="BX246" s="5" t="str">
        <f t="shared" si="48"/>
        <v/>
      </c>
      <c r="BY246" s="14" t="str">
        <f t="shared" si="49"/>
        <v/>
      </c>
      <c r="BZ246" s="28"/>
      <c r="CA246" s="15"/>
      <c r="CB246" s="5" t="str">
        <f t="shared" si="57"/>
        <v/>
      </c>
      <c r="CE246" s="5" t="str">
        <f t="shared" si="52"/>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c r="A247" s="4" t="str">
        <f t="shared" si="43"/>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T247" s="2" t="str">
        <f>IFERROR(INDEX('padron cfe'!D:D,MATCH(DATOS!C247,'padron cfe'!A:A,0),1),"")</f>
        <v/>
      </c>
      <c r="U247" s="4"/>
      <c r="V247" s="4"/>
      <c r="W247" s="4"/>
      <c r="X247" s="6" t="s">
        <v>157</v>
      </c>
      <c r="Y247" s="4"/>
      <c r="Z247" s="4" t="str">
        <f t="shared" si="44"/>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5"/>
        <v/>
      </c>
      <c r="BI247" s="4" t="str">
        <f t="shared" si="53"/>
        <v/>
      </c>
      <c r="BJ247" s="123" t="str">
        <f t="shared" si="46"/>
        <v/>
      </c>
      <c r="BK247" s="140" t="str">
        <f t="shared" si="50"/>
        <v/>
      </c>
      <c r="BQ247" s="4" t="str">
        <f>IF(IFERROR(VLOOKUP(C247,C248:C$1993,1,0),"")="","",COUNTIF(C:C,C247))</f>
        <v/>
      </c>
      <c r="BR247" s="4"/>
      <c r="BV247" s="5" t="str">
        <f>IF(B247="","",IF(BQ247="",1+(MAX(BV$2:BV246)),""))</f>
        <v/>
      </c>
      <c r="BW247" s="5" t="str">
        <f t="shared" si="47"/>
        <v/>
      </c>
      <c r="BX247" s="5" t="str">
        <f t="shared" si="48"/>
        <v/>
      </c>
      <c r="BY247" s="14" t="str">
        <f t="shared" si="49"/>
        <v/>
      </c>
      <c r="BZ247" s="28"/>
      <c r="CA247" s="15"/>
      <c r="CB247" s="5" t="str">
        <f t="shared" si="57"/>
        <v/>
      </c>
      <c r="CE247" s="5" t="str">
        <f t="shared" si="52"/>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c r="A248" s="4" t="str">
        <f t="shared" si="43"/>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T248" s="2" t="str">
        <f>IFERROR(INDEX('padron cfe'!D:D,MATCH(DATOS!C248,'padron cfe'!A:A,0),1),"")</f>
        <v/>
      </c>
      <c r="U248" s="4"/>
      <c r="V248" s="4"/>
      <c r="W248" s="4"/>
      <c r="X248" s="6" t="s">
        <v>157</v>
      </c>
      <c r="Y248" s="4"/>
      <c r="Z248" s="4" t="str">
        <f t="shared" si="44"/>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5"/>
        <v/>
      </c>
      <c r="BI248" s="4" t="str">
        <f t="shared" si="53"/>
        <v/>
      </c>
      <c r="BJ248" s="123" t="str">
        <f t="shared" si="46"/>
        <v/>
      </c>
      <c r="BK248" s="140" t="str">
        <f t="shared" si="50"/>
        <v/>
      </c>
      <c r="BQ248" s="4" t="str">
        <f>IF(IFERROR(VLOOKUP(C248,C249:C$1993,1,0),"")="","",COUNTIF(C:C,C248))</f>
        <v/>
      </c>
      <c r="BR248" s="4"/>
      <c r="BV248" s="5" t="str">
        <f>IF(B248="","",IF(BQ248="",1+(MAX(BV$2:BV247)),""))</f>
        <v/>
      </c>
      <c r="BW248" s="5" t="str">
        <f t="shared" si="47"/>
        <v/>
      </c>
      <c r="BX248" s="5" t="str">
        <f t="shared" si="48"/>
        <v/>
      </c>
      <c r="BY248" s="14" t="str">
        <f t="shared" si="49"/>
        <v/>
      </c>
      <c r="BZ248" s="28"/>
      <c r="CA248" s="15"/>
      <c r="CB248" s="5" t="str">
        <f t="shared" si="57"/>
        <v/>
      </c>
      <c r="CE248" s="5" t="str">
        <f t="shared" si="52"/>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c r="A249" s="4" t="str">
        <f t="shared" si="43"/>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T249" s="2" t="str">
        <f>IFERROR(INDEX('padron cfe'!D:D,MATCH(DATOS!C249,'padron cfe'!A:A,0),1),"")</f>
        <v/>
      </c>
      <c r="U249" s="4"/>
      <c r="V249" s="4"/>
      <c r="W249" s="4"/>
      <c r="X249" s="6" t="s">
        <v>157</v>
      </c>
      <c r="Y249" s="4"/>
      <c r="Z249" s="4" t="str">
        <f t="shared" si="44"/>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5"/>
        <v/>
      </c>
      <c r="BI249" s="4" t="str">
        <f t="shared" si="53"/>
        <v/>
      </c>
      <c r="BJ249" s="123" t="str">
        <f t="shared" si="46"/>
        <v/>
      </c>
      <c r="BK249" s="140" t="str">
        <f t="shared" si="50"/>
        <v/>
      </c>
      <c r="BQ249" s="4" t="str">
        <f>IF(IFERROR(VLOOKUP(C249,C250:C$1993,1,0),"")="","",COUNTIF(C:C,C249))</f>
        <v/>
      </c>
      <c r="BR249" s="4"/>
      <c r="BV249" s="5" t="str">
        <f>IF(B249="","",IF(BQ249="",1+(MAX(BV$2:BV248)),""))</f>
        <v/>
      </c>
      <c r="BW249" s="5" t="str">
        <f t="shared" si="47"/>
        <v/>
      </c>
      <c r="BX249" s="5" t="str">
        <f t="shared" si="48"/>
        <v/>
      </c>
      <c r="BY249" s="14" t="str">
        <f t="shared" si="49"/>
        <v/>
      </c>
      <c r="BZ249" s="28"/>
      <c r="CA249" s="15"/>
      <c r="CB249" s="5" t="str">
        <f t="shared" si="57"/>
        <v/>
      </c>
      <c r="CE249" s="5" t="str">
        <f t="shared" si="52"/>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c r="A250" s="4" t="str">
        <f t="shared" si="43"/>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T250" s="2" t="str">
        <f>IFERROR(INDEX('padron cfe'!D:D,MATCH(DATOS!C250,'padron cfe'!A:A,0),1),"")</f>
        <v/>
      </c>
      <c r="U250" s="4"/>
      <c r="V250" s="4"/>
      <c r="W250" s="4"/>
      <c r="X250" s="6" t="s">
        <v>157</v>
      </c>
      <c r="Y250" s="4"/>
      <c r="Z250" s="4" t="str">
        <f t="shared" si="44"/>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5"/>
        <v/>
      </c>
      <c r="BI250" s="4" t="str">
        <f t="shared" si="53"/>
        <v/>
      </c>
      <c r="BJ250" s="123" t="str">
        <f t="shared" si="46"/>
        <v/>
      </c>
      <c r="BK250" s="140" t="str">
        <f t="shared" si="50"/>
        <v/>
      </c>
      <c r="BQ250" s="4" t="str">
        <f>IF(IFERROR(VLOOKUP(C250,C251:C$1993,1,0),"")="","",COUNTIF(C:C,C250))</f>
        <v/>
      </c>
      <c r="BR250" s="4">
        <v>1</v>
      </c>
      <c r="BV250" s="5" t="str">
        <f>IF(B250="","",IF(BQ250="",1+(MAX(BV$2:BV249)),""))</f>
        <v/>
      </c>
      <c r="BW250" s="5" t="str">
        <f t="shared" si="47"/>
        <v/>
      </c>
      <c r="BX250" s="5" t="str">
        <f t="shared" si="48"/>
        <v/>
      </c>
      <c r="BY250" s="14" t="str">
        <f t="shared" si="49"/>
        <v/>
      </c>
      <c r="BZ250" s="28"/>
      <c r="CA250" s="15"/>
      <c r="CB250" s="5" t="str">
        <f t="shared" si="57"/>
        <v/>
      </c>
      <c r="CE250" s="5" t="str">
        <f t="shared" si="52"/>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c r="A251" s="4" t="str">
        <f t="shared" si="43"/>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T251" s="2" t="str">
        <f>IFERROR(INDEX('padron cfe'!D:D,MATCH(DATOS!C251,'padron cfe'!A:A,0),1),"")</f>
        <v/>
      </c>
      <c r="U251" s="4"/>
      <c r="V251" s="4"/>
      <c r="W251" s="4"/>
      <c r="X251" s="6" t="s">
        <v>157</v>
      </c>
      <c r="Y251" s="4"/>
      <c r="Z251" s="4" t="str">
        <f t="shared" si="44"/>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5"/>
        <v/>
      </c>
      <c r="BI251" s="4" t="str">
        <f t="shared" si="53"/>
        <v/>
      </c>
      <c r="BJ251" s="123" t="str">
        <f t="shared" si="46"/>
        <v/>
      </c>
      <c r="BK251" s="140" t="str">
        <f t="shared" si="50"/>
        <v/>
      </c>
      <c r="BQ251" s="4" t="str">
        <f>IF(IFERROR(VLOOKUP(C251,C252:C$1993,1,0),"")="","",COUNTIF(C:C,C251))</f>
        <v/>
      </c>
      <c r="BR251" s="4"/>
      <c r="BV251" s="5" t="str">
        <f>IF(B251="","",IF(BQ251="",1+(MAX(BV$2:BV250)),""))</f>
        <v/>
      </c>
      <c r="BW251" s="5" t="str">
        <f t="shared" si="47"/>
        <v/>
      </c>
      <c r="BX251" s="5" t="str">
        <f t="shared" si="48"/>
        <v/>
      </c>
      <c r="BY251" s="14" t="str">
        <f t="shared" si="49"/>
        <v/>
      </c>
      <c r="BZ251" s="28"/>
      <c r="CA251" s="15"/>
      <c r="CB251" s="5" t="str">
        <f t="shared" si="57"/>
        <v/>
      </c>
      <c r="CE251" s="5" t="str">
        <f t="shared" si="52"/>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c r="A252" s="4" t="str">
        <f t="shared" si="43"/>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T252" s="2" t="str">
        <f>IFERROR(INDEX('padron cfe'!D:D,MATCH(DATOS!C252,'padron cfe'!A:A,0),1),"")</f>
        <v/>
      </c>
      <c r="U252" s="4"/>
      <c r="V252" s="4"/>
      <c r="W252" s="4"/>
      <c r="X252" s="6" t="s">
        <v>157</v>
      </c>
      <c r="Y252" s="4"/>
      <c r="Z252" s="4" t="str">
        <f t="shared" si="44"/>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5"/>
        <v/>
      </c>
      <c r="BI252" s="4" t="str">
        <f t="shared" si="53"/>
        <v/>
      </c>
      <c r="BJ252" s="123" t="str">
        <f t="shared" si="46"/>
        <v/>
      </c>
      <c r="BK252" s="140" t="str">
        <f t="shared" si="50"/>
        <v/>
      </c>
      <c r="BQ252" s="4" t="str">
        <f>IF(IFERROR(VLOOKUP(C252,C253:C$1993,1,0),"")="","",COUNTIF(C:C,C252))</f>
        <v/>
      </c>
      <c r="BR252" s="4"/>
      <c r="BV252" s="5" t="str">
        <f>IF(B252="","",IF(BQ252="",1+(MAX(BV$2:BV251)),""))</f>
        <v/>
      </c>
      <c r="BW252" s="5" t="str">
        <f t="shared" si="47"/>
        <v/>
      </c>
      <c r="BX252" s="5" t="str">
        <f t="shared" si="48"/>
        <v/>
      </c>
      <c r="BY252" s="14" t="str">
        <f t="shared" si="49"/>
        <v/>
      </c>
      <c r="BZ252" s="28"/>
      <c r="CA252" s="15"/>
      <c r="CB252" s="5" t="str">
        <f t="shared" si="57"/>
        <v/>
      </c>
      <c r="CE252" s="5" t="str">
        <f t="shared" si="52"/>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c r="A253" s="4" t="str">
        <f t="shared" si="43"/>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T253" s="2" t="str">
        <f>IFERROR(INDEX('padron cfe'!D:D,MATCH(DATOS!C253,'padron cfe'!A:A,0),1),"")</f>
        <v/>
      </c>
      <c r="U253" s="4"/>
      <c r="V253" s="4"/>
      <c r="W253" s="4"/>
      <c r="X253" s="6" t="s">
        <v>157</v>
      </c>
      <c r="Y253" s="4"/>
      <c r="Z253" s="4" t="str">
        <f t="shared" si="44"/>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5"/>
        <v/>
      </c>
      <c r="BI253" s="4" t="str">
        <f t="shared" si="53"/>
        <v/>
      </c>
      <c r="BJ253" s="123" t="str">
        <f t="shared" si="46"/>
        <v/>
      </c>
      <c r="BK253" s="140" t="str">
        <f t="shared" si="50"/>
        <v/>
      </c>
      <c r="BQ253" s="4" t="str">
        <f>IF(IFERROR(VLOOKUP(C253,C254:C$1993,1,0),"")="","",COUNTIF(C:C,C253))</f>
        <v/>
      </c>
      <c r="BR253" s="4"/>
      <c r="BV253" s="5" t="str">
        <f>IF(B253="","",IF(BQ253="",1+(MAX(BV$2:BV252)),""))</f>
        <v/>
      </c>
      <c r="BW253" s="5" t="str">
        <f t="shared" si="47"/>
        <v/>
      </c>
      <c r="BX253" s="5" t="str">
        <f t="shared" si="48"/>
        <v/>
      </c>
      <c r="BY253" s="14" t="str">
        <f t="shared" si="49"/>
        <v/>
      </c>
      <c r="BZ253" s="28"/>
      <c r="CA253" s="15"/>
      <c r="CB253" s="5" t="str">
        <f t="shared" si="57"/>
        <v/>
      </c>
      <c r="CE253" s="5" t="str">
        <f t="shared" si="52"/>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c r="A254" s="4" t="str">
        <f t="shared" si="43"/>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T254" s="2" t="str">
        <f>IFERROR(INDEX('padron cfe'!D:D,MATCH(DATOS!C254,'padron cfe'!A:A,0),1),"")</f>
        <v/>
      </c>
      <c r="U254" s="4"/>
      <c r="V254" s="4"/>
      <c r="W254" s="4"/>
      <c r="X254" s="6" t="s">
        <v>157</v>
      </c>
      <c r="Y254" s="4"/>
      <c r="Z254" s="4" t="str">
        <f t="shared" si="44"/>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5"/>
        <v/>
      </c>
      <c r="BI254" s="4" t="str">
        <f t="shared" si="53"/>
        <v/>
      </c>
      <c r="BJ254" s="123" t="str">
        <f t="shared" si="46"/>
        <v/>
      </c>
      <c r="BK254" s="140" t="str">
        <f t="shared" si="50"/>
        <v/>
      </c>
      <c r="BQ254" s="4" t="str">
        <f>IF(IFERROR(VLOOKUP(C254,C255:C$1993,1,0),"")="","",COUNTIF(C:C,C254))</f>
        <v/>
      </c>
      <c r="BR254" s="4"/>
      <c r="BV254" s="5" t="str">
        <f>IF(B254="","",IF(BQ254="",1+(MAX(BV$2:BV253)),""))</f>
        <v/>
      </c>
      <c r="BW254" s="5" t="str">
        <f t="shared" si="47"/>
        <v/>
      </c>
      <c r="BX254" s="5" t="str">
        <f t="shared" si="48"/>
        <v/>
      </c>
      <c r="BY254" s="14" t="str">
        <f t="shared" si="49"/>
        <v/>
      </c>
      <c r="BZ254" s="28"/>
      <c r="CA254" s="15"/>
      <c r="CB254" s="5" t="str">
        <f t="shared" si="57"/>
        <v/>
      </c>
      <c r="CE254" s="5" t="str">
        <f t="shared" si="52"/>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c r="A255" s="4" t="str">
        <f t="shared" si="43"/>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T255" s="2" t="str">
        <f>IFERROR(INDEX('padron cfe'!D:D,MATCH(DATOS!C255,'padron cfe'!A:A,0),1),"")</f>
        <v/>
      </c>
      <c r="U255" s="4"/>
      <c r="V255" s="4"/>
      <c r="W255" s="4"/>
      <c r="X255" s="6" t="s">
        <v>157</v>
      </c>
      <c r="Y255" s="4"/>
      <c r="Z255" s="4" t="str">
        <f t="shared" si="44"/>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5"/>
        <v/>
      </c>
      <c r="BI255" s="4" t="str">
        <f t="shared" si="53"/>
        <v/>
      </c>
      <c r="BJ255" s="123" t="str">
        <f t="shared" si="46"/>
        <v/>
      </c>
      <c r="BK255" s="140" t="str">
        <f t="shared" si="50"/>
        <v/>
      </c>
      <c r="BQ255" s="4" t="str">
        <f>IF(IFERROR(VLOOKUP(C255,C256:C$1993,1,0),"")="","",COUNTIF(C:C,C255))</f>
        <v/>
      </c>
      <c r="BR255" s="4"/>
      <c r="BV255" s="5" t="str">
        <f>IF(B255="","",IF(BQ255="",1+(MAX(BV$2:BV254)),""))</f>
        <v/>
      </c>
      <c r="BW255" s="5" t="str">
        <f t="shared" si="47"/>
        <v/>
      </c>
      <c r="BX255" s="5" t="str">
        <f t="shared" si="48"/>
        <v/>
      </c>
      <c r="BY255" s="14" t="str">
        <f t="shared" si="49"/>
        <v/>
      </c>
      <c r="BZ255" s="28"/>
      <c r="CA255" s="15"/>
      <c r="CB255" s="5" t="str">
        <f t="shared" si="57"/>
        <v/>
      </c>
      <c r="CE255" s="5" t="str">
        <f t="shared" si="52"/>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c r="A256" s="4" t="str">
        <f t="shared" si="43"/>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T256" s="2" t="str">
        <f>IFERROR(INDEX('padron cfe'!D:D,MATCH(DATOS!C256,'padron cfe'!A:A,0),1),"")</f>
        <v/>
      </c>
      <c r="U256" s="4"/>
      <c r="V256" s="4"/>
      <c r="W256" s="4"/>
      <c r="X256" s="6" t="s">
        <v>157</v>
      </c>
      <c r="Y256" s="4"/>
      <c r="Z256" s="4" t="str">
        <f t="shared" si="44"/>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5"/>
        <v/>
      </c>
      <c r="BI256" s="4" t="str">
        <f t="shared" si="53"/>
        <v/>
      </c>
      <c r="BJ256" s="123" t="str">
        <f t="shared" si="46"/>
        <v/>
      </c>
      <c r="BK256" s="140" t="str">
        <f t="shared" si="50"/>
        <v/>
      </c>
      <c r="BQ256" s="4" t="str">
        <f>IF(IFERROR(VLOOKUP(C256,C257:C$1993,1,0),"")="","",COUNTIF(C:C,C256))</f>
        <v/>
      </c>
      <c r="BR256" s="4"/>
      <c r="BV256" s="5" t="str">
        <f>IF(B256="","",IF(BQ256="",1+(MAX(BV$2:BV255)),""))</f>
        <v/>
      </c>
      <c r="BW256" s="5" t="str">
        <f t="shared" si="47"/>
        <v/>
      </c>
      <c r="BX256" s="5" t="str">
        <f t="shared" si="48"/>
        <v/>
      </c>
      <c r="BY256" s="14" t="str">
        <f t="shared" si="49"/>
        <v/>
      </c>
      <c r="BZ256" s="28"/>
      <c r="CA256" s="15"/>
      <c r="CB256" s="5" t="str">
        <f t="shared" si="57"/>
        <v/>
      </c>
      <c r="CE256" s="5" t="str">
        <f t="shared" si="52"/>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c r="A257" s="4" t="str">
        <f t="shared" si="43"/>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T257" s="2" t="str">
        <f>IFERROR(INDEX('padron cfe'!D:D,MATCH(DATOS!C257,'padron cfe'!A:A,0),1),"")</f>
        <v/>
      </c>
      <c r="U257" s="4"/>
      <c r="V257" s="4"/>
      <c r="W257" s="4"/>
      <c r="X257" s="6" t="s">
        <v>157</v>
      </c>
      <c r="Y257" s="4"/>
      <c r="Z257" s="4" t="str">
        <f t="shared" si="44"/>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5"/>
        <v/>
      </c>
      <c r="BI257" s="4" t="str">
        <f t="shared" si="53"/>
        <v/>
      </c>
      <c r="BJ257" s="123" t="str">
        <f t="shared" si="46"/>
        <v/>
      </c>
      <c r="BK257" s="140" t="str">
        <f t="shared" si="50"/>
        <v/>
      </c>
      <c r="BQ257" s="4" t="str">
        <f>IF(IFERROR(VLOOKUP(C257,C258:C$1993,1,0),"")="","",COUNTIF(C:C,C257))</f>
        <v/>
      </c>
      <c r="BR257" s="4"/>
      <c r="BV257" s="5" t="str">
        <f>IF(B257="","",IF(BQ257="",1+(MAX(BV$2:BV256)),""))</f>
        <v/>
      </c>
      <c r="BW257" s="5" t="str">
        <f t="shared" si="47"/>
        <v/>
      </c>
      <c r="BX257" s="5" t="str">
        <f t="shared" si="48"/>
        <v/>
      </c>
      <c r="BY257" s="14" t="str">
        <f t="shared" si="49"/>
        <v/>
      </c>
      <c r="BZ257" s="28"/>
      <c r="CA257" s="15"/>
      <c r="CB257" s="5" t="str">
        <f t="shared" si="57"/>
        <v/>
      </c>
      <c r="CE257" s="5" t="str">
        <f t="shared" si="52"/>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c r="A258" s="4" t="str">
        <f t="shared" ref="A258:A321" si="58">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T258" s="2" t="str">
        <f>IFERROR(INDEX('padron cfe'!D:D,MATCH(DATOS!C258,'padron cfe'!A:A,0),1),"")</f>
        <v/>
      </c>
      <c r="U258" s="4"/>
      <c r="V258" s="4"/>
      <c r="W258" s="4"/>
      <c r="X258" s="6" t="s">
        <v>157</v>
      </c>
      <c r="Y258" s="4"/>
      <c r="Z258" s="4" t="str">
        <f t="shared" ref="Z258:Z321" si="59">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0">IFERROR(IF(BE258="","",IF(BA258=5,"",IF(BE258-TODAY()&gt;0,"VIGENTE","VENCIDO"))),"")</f>
        <v/>
      </c>
      <c r="BI258" s="4" t="str">
        <f t="shared" si="53"/>
        <v/>
      </c>
      <c r="BJ258" s="123" t="str">
        <f t="shared" ref="BJ258:BJ321" si="61">IFERROR(IF(AA258="","",AA258/V258),"")</f>
        <v/>
      </c>
      <c r="BK258" s="140" t="str">
        <f t="shared" si="50"/>
        <v/>
      </c>
      <c r="BQ258" s="4" t="str">
        <f>IF(IFERROR(VLOOKUP(C258,C259:C$1993,1,0),"")="","",COUNTIF(C:C,C258))</f>
        <v/>
      </c>
      <c r="BR258" s="4"/>
      <c r="BV258" s="5" t="str">
        <f>IF(B258="","",IF(BQ258="",1+(MAX(BV$2:BV257)),""))</f>
        <v/>
      </c>
      <c r="BW258" s="5" t="str">
        <f t="shared" ref="BW258:BW321" si="62">IF(BV258="","",Z258)</f>
        <v/>
      </c>
      <c r="BX258" s="5" t="str">
        <f t="shared" ref="BX258:BX321" si="63">IF(BV258="","",H258)</f>
        <v/>
      </c>
      <c r="BY258" s="14" t="str">
        <f t="shared" ref="BY258:BY321" si="64">IF(BV258="","",C258)</f>
        <v/>
      </c>
      <c r="BZ258" s="28"/>
      <c r="CA258" s="15"/>
      <c r="CB258" s="5" t="str">
        <f t="shared" si="57"/>
        <v/>
      </c>
      <c r="CE258" s="5" t="str">
        <f t="shared" si="52"/>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c r="A259" s="4" t="str">
        <f t="shared" si="58"/>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T259" s="2" t="str">
        <f>IFERROR(INDEX('padron cfe'!D:D,MATCH(DATOS!C259,'padron cfe'!A:A,0),1),"")</f>
        <v/>
      </c>
      <c r="U259" s="4"/>
      <c r="V259" s="4"/>
      <c r="W259" s="4"/>
      <c r="X259" s="6" t="s">
        <v>157</v>
      </c>
      <c r="Y259" s="4"/>
      <c r="Z259" s="4" t="str">
        <f t="shared" si="59"/>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0"/>
        <v/>
      </c>
      <c r="BI259" s="4" t="str">
        <f t="shared" si="53"/>
        <v/>
      </c>
      <c r="BJ259" s="123" t="str">
        <f t="shared" si="61"/>
        <v/>
      </c>
      <c r="BK259" s="140" t="str">
        <f t="shared" ref="BK259:BK322" si="65">IFERROR(IF(AA259/Z259=0,"",AA259/Z259),"")</f>
        <v/>
      </c>
      <c r="BQ259" s="4" t="str">
        <f>IF(IFERROR(VLOOKUP(C259,C260:C$1993,1,0),"")="","",COUNTIF(C:C,C259))</f>
        <v/>
      </c>
      <c r="BR259" s="4"/>
      <c r="BV259" s="5" t="str">
        <f>IF(B259="","",IF(BQ259="",1+(MAX(BV$2:BV258)),""))</f>
        <v/>
      </c>
      <c r="BW259" s="5" t="str">
        <f t="shared" si="62"/>
        <v/>
      </c>
      <c r="BX259" s="5" t="str">
        <f t="shared" si="63"/>
        <v/>
      </c>
      <c r="BY259" s="14" t="str">
        <f t="shared" si="64"/>
        <v/>
      </c>
      <c r="BZ259" s="28"/>
      <c r="CA259" s="15"/>
      <c r="CB259" s="5" t="str">
        <f t="shared" si="57"/>
        <v/>
      </c>
      <c r="CE259" s="5" t="str">
        <f t="shared" si="52"/>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c r="A260" s="4" t="str">
        <f t="shared" si="58"/>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T260" s="2" t="str">
        <f>IFERROR(INDEX('padron cfe'!D:D,MATCH(DATOS!C260,'padron cfe'!A:A,0),1),"")</f>
        <v/>
      </c>
      <c r="U260" s="4"/>
      <c r="V260" s="4"/>
      <c r="W260" s="4"/>
      <c r="X260" s="6" t="s">
        <v>157</v>
      </c>
      <c r="Y260" s="4"/>
      <c r="Z260" s="4" t="str">
        <f t="shared" si="59"/>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0"/>
        <v/>
      </c>
      <c r="BI260" s="4" t="str">
        <f t="shared" si="53"/>
        <v/>
      </c>
      <c r="BJ260" s="123" t="str">
        <f t="shared" si="61"/>
        <v/>
      </c>
      <c r="BK260" s="140" t="str">
        <f t="shared" si="65"/>
        <v/>
      </c>
      <c r="BQ260" s="4" t="str">
        <f>IF(IFERROR(VLOOKUP(C260,C261:C$1993,1,0),"")="","",COUNTIF(C:C,C260))</f>
        <v/>
      </c>
      <c r="BR260" s="4"/>
      <c r="BV260" s="5" t="str">
        <f>IF(B260="","",IF(BQ260="",1+(MAX(BV$2:BV259)),""))</f>
        <v/>
      </c>
      <c r="BW260" s="5" t="str">
        <f t="shared" si="62"/>
        <v/>
      </c>
      <c r="BX260" s="5" t="str">
        <f t="shared" si="63"/>
        <v/>
      </c>
      <c r="BY260" s="14" t="str">
        <f t="shared" si="64"/>
        <v/>
      </c>
      <c r="BZ260" s="28"/>
      <c r="CA260" s="15"/>
      <c r="CB260" s="5" t="str">
        <f t="shared" si="57"/>
        <v/>
      </c>
      <c r="CE260" s="5" t="str">
        <f t="shared" si="52"/>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c r="A261" s="4" t="str">
        <f t="shared" si="58"/>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T261" s="2" t="str">
        <f>IFERROR(INDEX('padron cfe'!D:D,MATCH(DATOS!C261,'padron cfe'!A:A,0),1),"")</f>
        <v/>
      </c>
      <c r="U261" s="4"/>
      <c r="V261" s="4"/>
      <c r="W261" s="4"/>
      <c r="X261" s="6" t="s">
        <v>157</v>
      </c>
      <c r="Y261" s="4"/>
      <c r="Z261" s="4" t="str">
        <f t="shared" si="59"/>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0"/>
        <v/>
      </c>
      <c r="BI261" s="4" t="str">
        <f t="shared" si="53"/>
        <v/>
      </c>
      <c r="BJ261" s="123" t="str">
        <f t="shared" si="61"/>
        <v/>
      </c>
      <c r="BK261" s="140" t="str">
        <f t="shared" si="65"/>
        <v/>
      </c>
      <c r="BQ261" s="4" t="str">
        <f>IF(IFERROR(VLOOKUP(C261,C262:C$1993,1,0),"")="","",COUNTIF(C:C,C261))</f>
        <v/>
      </c>
      <c r="BR261" s="4"/>
      <c r="BV261" s="5" t="str">
        <f>IF(B261="","",IF(BQ261="",1+(MAX(BV$2:BV260)),""))</f>
        <v/>
      </c>
      <c r="BW261" s="5" t="str">
        <f t="shared" si="62"/>
        <v/>
      </c>
      <c r="BX261" s="5" t="str">
        <f t="shared" si="63"/>
        <v/>
      </c>
      <c r="BY261" s="14" t="str">
        <f t="shared" si="64"/>
        <v/>
      </c>
      <c r="BZ261" s="28"/>
      <c r="CA261" s="15"/>
      <c r="CB261" s="5" t="str">
        <f t="shared" si="57"/>
        <v/>
      </c>
      <c r="CE261" s="5" t="str">
        <f t="shared" si="52"/>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c r="A262" s="4" t="str">
        <f t="shared" si="58"/>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T262" s="2" t="str">
        <f>IFERROR(INDEX('padron cfe'!D:D,MATCH(DATOS!C262,'padron cfe'!A:A,0),1),"")</f>
        <v/>
      </c>
      <c r="U262" s="4"/>
      <c r="V262" s="4"/>
      <c r="W262" s="4"/>
      <c r="X262" s="6" t="s">
        <v>157</v>
      </c>
      <c r="Y262" s="4"/>
      <c r="Z262" s="4" t="str">
        <f t="shared" si="59"/>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0"/>
        <v/>
      </c>
      <c r="BI262" s="4" t="str">
        <f t="shared" si="53"/>
        <v/>
      </c>
      <c r="BJ262" s="123" t="str">
        <f t="shared" si="61"/>
        <v/>
      </c>
      <c r="BK262" s="140" t="str">
        <f t="shared" si="65"/>
        <v/>
      </c>
      <c r="BQ262" s="4" t="str">
        <f>IF(IFERROR(VLOOKUP(C262,C263:C$1993,1,0),"")="","",COUNTIF(C:C,C262))</f>
        <v/>
      </c>
      <c r="BR262" s="4"/>
      <c r="BV262" s="5" t="str">
        <f>IF(B262="","",IF(BQ262="",1+(MAX(BV$2:BV261)),""))</f>
        <v/>
      </c>
      <c r="BW262" s="5" t="str">
        <f t="shared" si="62"/>
        <v/>
      </c>
      <c r="BX262" s="5" t="str">
        <f t="shared" si="63"/>
        <v/>
      </c>
      <c r="BY262" s="14" t="str">
        <f t="shared" si="64"/>
        <v/>
      </c>
      <c r="BZ262" s="28"/>
      <c r="CA262" s="15"/>
      <c r="CB262" s="5" t="str">
        <f t="shared" si="57"/>
        <v/>
      </c>
      <c r="CE262" s="5" t="str">
        <f t="shared" si="52"/>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c r="A263" s="4" t="str">
        <f t="shared" si="58"/>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T263" s="2" t="str">
        <f>IFERROR(INDEX('padron cfe'!D:D,MATCH(DATOS!C263,'padron cfe'!A:A,0),1),"")</f>
        <v/>
      </c>
      <c r="U263" s="4"/>
      <c r="V263" s="4"/>
      <c r="W263" s="4"/>
      <c r="X263" s="6" t="s">
        <v>157</v>
      </c>
      <c r="Y263" s="4"/>
      <c r="Z263" s="4" t="str">
        <f t="shared" si="59"/>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0"/>
        <v/>
      </c>
      <c r="BI263" s="4" t="str">
        <f t="shared" si="53"/>
        <v/>
      </c>
      <c r="BJ263" s="123" t="str">
        <f t="shared" si="61"/>
        <v/>
      </c>
      <c r="BK263" s="140" t="str">
        <f t="shared" si="65"/>
        <v/>
      </c>
      <c r="BQ263" s="4" t="str">
        <f>IF(IFERROR(VLOOKUP(C263,C264:C$1993,1,0),"")="","",COUNTIF(C:C,C263))</f>
        <v/>
      </c>
      <c r="BR263" s="4"/>
      <c r="BV263" s="5" t="str">
        <f>IF(B263="","",IF(BQ263="",1+(MAX(BV$2:BV262)),""))</f>
        <v/>
      </c>
      <c r="BW263" s="5" t="str">
        <f t="shared" si="62"/>
        <v/>
      </c>
      <c r="BX263" s="5" t="str">
        <f t="shared" si="63"/>
        <v/>
      </c>
      <c r="BY263" s="14" t="str">
        <f t="shared" si="64"/>
        <v/>
      </c>
      <c r="BZ263" s="28"/>
      <c r="CA263" s="15"/>
      <c r="CB263" s="5" t="str">
        <f t="shared" si="57"/>
        <v/>
      </c>
      <c r="CE263" s="5" t="str">
        <f t="shared" si="52"/>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c r="A264" s="4" t="str">
        <f t="shared" si="58"/>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T264" s="2" t="str">
        <f>IFERROR(INDEX('padron cfe'!D:D,MATCH(DATOS!C264,'padron cfe'!A:A,0),1),"")</f>
        <v/>
      </c>
      <c r="U264" s="4"/>
      <c r="V264" s="4"/>
      <c r="W264" s="4"/>
      <c r="X264" s="6" t="s">
        <v>157</v>
      </c>
      <c r="Y264" s="4"/>
      <c r="Z264" s="4" t="str">
        <f t="shared" si="59"/>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0"/>
        <v/>
      </c>
      <c r="BI264" s="4" t="str">
        <f t="shared" si="53"/>
        <v/>
      </c>
      <c r="BJ264" s="123" t="str">
        <f t="shared" si="61"/>
        <v/>
      </c>
      <c r="BK264" s="140" t="str">
        <f t="shared" si="65"/>
        <v/>
      </c>
      <c r="BQ264" s="4" t="str">
        <f>IF(IFERROR(VLOOKUP(C264,C265:C$1993,1,0),"")="","",COUNTIF(C:C,C264))</f>
        <v/>
      </c>
      <c r="BR264" s="4"/>
      <c r="BV264" s="5" t="str">
        <f>IF(B264="","",IF(BQ264="",1+(MAX(BV$2:BV263)),""))</f>
        <v/>
      </c>
      <c r="BW264" s="5" t="str">
        <f t="shared" si="62"/>
        <v/>
      </c>
      <c r="BX264" s="5" t="str">
        <f t="shared" si="63"/>
        <v/>
      </c>
      <c r="BY264" s="14" t="str">
        <f t="shared" si="64"/>
        <v/>
      </c>
      <c r="BZ264" s="28"/>
      <c r="CA264" s="15"/>
      <c r="CB264" s="5" t="str">
        <f t="shared" si="57"/>
        <v/>
      </c>
      <c r="CE264" s="5" t="str">
        <f t="shared" si="52"/>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c r="A265" s="4" t="str">
        <f t="shared" si="58"/>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T265" s="2" t="str">
        <f>IFERROR(INDEX('padron cfe'!D:D,MATCH(DATOS!C265,'padron cfe'!A:A,0),1),"")</f>
        <v/>
      </c>
      <c r="U265" s="4"/>
      <c r="V265" s="4"/>
      <c r="W265" s="4"/>
      <c r="X265" s="6" t="s">
        <v>157</v>
      </c>
      <c r="Y265" s="4"/>
      <c r="Z265" s="4" t="str">
        <f t="shared" si="59"/>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0"/>
        <v/>
      </c>
      <c r="BI265" s="4" t="str">
        <f t="shared" si="53"/>
        <v/>
      </c>
      <c r="BJ265" s="123" t="str">
        <f t="shared" si="61"/>
        <v/>
      </c>
      <c r="BK265" s="140" t="str">
        <f t="shared" si="65"/>
        <v/>
      </c>
      <c r="BQ265" s="4" t="str">
        <f>IF(IFERROR(VLOOKUP(C265,C266:C$1993,1,0),"")="","",COUNTIF(C:C,C265))</f>
        <v/>
      </c>
      <c r="BR265" s="4"/>
      <c r="BV265" s="5" t="str">
        <f>IF(B265="","",IF(BQ265="",1+(MAX(BV$2:BV264)),""))</f>
        <v/>
      </c>
      <c r="BW265" s="5" t="str">
        <f t="shared" si="62"/>
        <v/>
      </c>
      <c r="BX265" s="5" t="str">
        <f t="shared" si="63"/>
        <v/>
      </c>
      <c r="BY265" s="14" t="str">
        <f t="shared" si="64"/>
        <v/>
      </c>
      <c r="BZ265" s="28"/>
      <c r="CA265" s="15"/>
      <c r="CB265" s="5" t="str">
        <f t="shared" ref="CB265:CB296" si="66">CONCATENATE(AH265,AJ265,AK265,AL265,AM265)</f>
        <v/>
      </c>
      <c r="CE265" s="5" t="str">
        <f t="shared" si="52"/>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c r="A266" s="4" t="str">
        <f t="shared" si="58"/>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T266" s="2" t="str">
        <f>IFERROR(INDEX('padron cfe'!D:D,MATCH(DATOS!C266,'padron cfe'!A:A,0),1),"")</f>
        <v/>
      </c>
      <c r="U266" s="4"/>
      <c r="V266" s="4"/>
      <c r="W266" s="4"/>
      <c r="X266" s="6" t="s">
        <v>157</v>
      </c>
      <c r="Y266" s="4"/>
      <c r="Z266" s="4" t="str">
        <f t="shared" si="59"/>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0"/>
        <v/>
      </c>
      <c r="BI266" s="4" t="str">
        <f t="shared" si="53"/>
        <v/>
      </c>
      <c r="BJ266" s="123" t="str">
        <f t="shared" si="61"/>
        <v/>
      </c>
      <c r="BK266" s="140" t="str">
        <f t="shared" si="65"/>
        <v/>
      </c>
      <c r="BQ266" s="4" t="str">
        <f>IF(IFERROR(VLOOKUP(C266,C267:C$1993,1,0),"")="","",COUNTIF(C:C,C266))</f>
        <v/>
      </c>
      <c r="BR266" s="4"/>
      <c r="BV266" s="5" t="str">
        <f>IF(B266="","",IF(BQ266="",1+(MAX(BV$2:BV265)),""))</f>
        <v/>
      </c>
      <c r="BW266" s="5" t="str">
        <f t="shared" si="62"/>
        <v/>
      </c>
      <c r="BX266" s="5" t="str">
        <f t="shared" si="63"/>
        <v/>
      </c>
      <c r="BY266" s="14" t="str">
        <f t="shared" si="64"/>
        <v/>
      </c>
      <c r="BZ266" s="28"/>
      <c r="CA266" s="15"/>
      <c r="CB266" s="5" t="str">
        <f t="shared" si="66"/>
        <v/>
      </c>
      <c r="CE266" s="5" t="str">
        <f t="shared" si="52"/>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c r="A267" s="4" t="str">
        <f t="shared" si="58"/>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T267" s="2" t="str">
        <f>IFERROR(INDEX('padron cfe'!D:D,MATCH(DATOS!C267,'padron cfe'!A:A,0),1),"")</f>
        <v/>
      </c>
      <c r="U267" s="4"/>
      <c r="V267" s="4"/>
      <c r="W267" s="4"/>
      <c r="X267" s="6" t="s">
        <v>157</v>
      </c>
      <c r="Y267" s="4"/>
      <c r="Z267" s="4" t="str">
        <f t="shared" si="59"/>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0"/>
        <v/>
      </c>
      <c r="BI267" s="4" t="str">
        <f t="shared" si="53"/>
        <v/>
      </c>
      <c r="BJ267" s="123" t="str">
        <f t="shared" si="61"/>
        <v/>
      </c>
      <c r="BK267" s="140" t="str">
        <f t="shared" si="65"/>
        <v/>
      </c>
      <c r="BQ267" s="4" t="str">
        <f>IF(IFERROR(VLOOKUP(C267,C268:C$1993,1,0),"")="","",COUNTIF(C:C,C267))</f>
        <v/>
      </c>
      <c r="BR267" s="4"/>
      <c r="BV267" s="5" t="str">
        <f>IF(B267="","",IF(BQ267="",1+(MAX(BV$2:BV266)),""))</f>
        <v/>
      </c>
      <c r="BW267" s="5" t="str">
        <f t="shared" si="62"/>
        <v/>
      </c>
      <c r="BX267" s="5" t="str">
        <f t="shared" si="63"/>
        <v/>
      </c>
      <c r="BY267" s="14" t="str">
        <f t="shared" si="64"/>
        <v/>
      </c>
      <c r="BZ267" s="28"/>
      <c r="CA267" s="15"/>
      <c r="CB267" s="5" t="str">
        <f t="shared" si="66"/>
        <v/>
      </c>
      <c r="CE267" s="5" t="str">
        <f t="shared" ref="CE267:CE330" si="67">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c r="A268" s="4" t="str">
        <f t="shared" si="58"/>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T268" s="2" t="str">
        <f>IFERROR(INDEX('padron cfe'!D:D,MATCH(DATOS!C268,'padron cfe'!A:A,0),1),"")</f>
        <v/>
      </c>
      <c r="U268" s="4"/>
      <c r="V268" s="4"/>
      <c r="W268" s="4"/>
      <c r="X268" s="6" t="s">
        <v>157</v>
      </c>
      <c r="Y268" s="4"/>
      <c r="Z268" s="4" t="str">
        <f t="shared" si="59"/>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0"/>
        <v/>
      </c>
      <c r="BI268" s="4" t="str">
        <f t="shared" si="53"/>
        <v/>
      </c>
      <c r="BJ268" s="123" t="str">
        <f t="shared" si="61"/>
        <v/>
      </c>
      <c r="BK268" s="140" t="str">
        <f t="shared" si="65"/>
        <v/>
      </c>
      <c r="BQ268" s="4" t="str">
        <f>IF(IFERROR(VLOOKUP(C268,C269:C$1993,1,0),"")="","",COUNTIF(C:C,C268))</f>
        <v/>
      </c>
      <c r="BR268" s="4"/>
      <c r="BV268" s="5" t="str">
        <f>IF(B268="","",IF(BQ268="",1+(MAX(BV$2:BV267)),""))</f>
        <v/>
      </c>
      <c r="BW268" s="5" t="str">
        <f t="shared" si="62"/>
        <v/>
      </c>
      <c r="BX268" s="5" t="str">
        <f t="shared" si="63"/>
        <v/>
      </c>
      <c r="BY268" s="14" t="str">
        <f t="shared" si="64"/>
        <v/>
      </c>
      <c r="BZ268" s="28"/>
      <c r="CA268" s="15"/>
      <c r="CB268" s="5" t="str">
        <f t="shared" si="66"/>
        <v/>
      </c>
      <c r="CE268" s="5" t="str">
        <f t="shared" si="67"/>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c r="A269" s="4" t="str">
        <f t="shared" si="58"/>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T269" s="2" t="str">
        <f>IFERROR(INDEX('padron cfe'!D:D,MATCH(DATOS!C269,'padron cfe'!A:A,0),1),"")</f>
        <v/>
      </c>
      <c r="U269" s="4"/>
      <c r="V269" s="4"/>
      <c r="W269" s="4"/>
      <c r="X269" s="6" t="s">
        <v>157</v>
      </c>
      <c r="Y269" s="4"/>
      <c r="Z269" s="4" t="str">
        <f t="shared" si="59"/>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0"/>
        <v/>
      </c>
      <c r="BI269" s="4" t="str">
        <f t="shared" si="53"/>
        <v/>
      </c>
      <c r="BJ269" s="123" t="str">
        <f t="shared" si="61"/>
        <v/>
      </c>
      <c r="BK269" s="140" t="str">
        <f t="shared" si="65"/>
        <v/>
      </c>
      <c r="BQ269" s="4" t="str">
        <f>IF(IFERROR(VLOOKUP(C269,C270:C$1993,1,0),"")="","",COUNTIF(C:C,C269))</f>
        <v/>
      </c>
      <c r="BR269" s="4"/>
      <c r="BV269" s="5" t="str">
        <f>IF(B269="","",IF(BQ269="",1+(MAX(BV$2:BV268)),""))</f>
        <v/>
      </c>
      <c r="BW269" s="5" t="str">
        <f t="shared" si="62"/>
        <v/>
      </c>
      <c r="BX269" s="5" t="str">
        <f t="shared" si="63"/>
        <v/>
      </c>
      <c r="BY269" s="14" t="str">
        <f t="shared" si="64"/>
        <v/>
      </c>
      <c r="BZ269" s="28"/>
      <c r="CA269" s="15"/>
      <c r="CB269" s="5" t="str">
        <f t="shared" si="66"/>
        <v/>
      </c>
      <c r="CE269" s="5" t="str">
        <f t="shared" si="67"/>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c r="A270" s="4" t="str">
        <f t="shared" si="58"/>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T270" s="2" t="str">
        <f>IFERROR(INDEX('padron cfe'!D:D,MATCH(DATOS!C270,'padron cfe'!A:A,0),1),"")</f>
        <v/>
      </c>
      <c r="U270" s="4"/>
      <c r="V270" s="4"/>
      <c r="W270" s="4"/>
      <c r="X270" s="6" t="s">
        <v>157</v>
      </c>
      <c r="Y270" s="4"/>
      <c r="Z270" s="4" t="str">
        <f t="shared" si="59"/>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0"/>
        <v/>
      </c>
      <c r="BI270" s="4" t="str">
        <f t="shared" si="53"/>
        <v/>
      </c>
      <c r="BJ270" s="123" t="str">
        <f t="shared" si="61"/>
        <v/>
      </c>
      <c r="BK270" s="140" t="str">
        <f t="shared" si="65"/>
        <v/>
      </c>
      <c r="BQ270" s="4" t="str">
        <f>IF(IFERROR(VLOOKUP(C270,C271:C$1993,1,0),"")="","",COUNTIF(C:C,C270))</f>
        <v/>
      </c>
      <c r="BR270" s="4"/>
      <c r="BV270" s="5" t="str">
        <f>IF(B270="","",IF(BQ270="",1+(MAX(BV$2:BV269)),""))</f>
        <v/>
      </c>
      <c r="BW270" s="5" t="str">
        <f t="shared" si="62"/>
        <v/>
      </c>
      <c r="BX270" s="5" t="str">
        <f t="shared" si="63"/>
        <v/>
      </c>
      <c r="BY270" s="14" t="str">
        <f t="shared" si="64"/>
        <v/>
      </c>
      <c r="BZ270" s="28"/>
      <c r="CA270" s="15"/>
      <c r="CB270" s="5" t="str">
        <f t="shared" si="66"/>
        <v/>
      </c>
      <c r="CE270" s="5" t="str">
        <f t="shared" si="67"/>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c r="A271" s="4" t="str">
        <f t="shared" si="58"/>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T271" s="2" t="str">
        <f>IFERROR(INDEX('padron cfe'!D:D,MATCH(DATOS!C271,'padron cfe'!A:A,0),1),"")</f>
        <v/>
      </c>
      <c r="U271" s="4"/>
      <c r="V271" s="4"/>
      <c r="W271" s="4"/>
      <c r="X271" s="6" t="s">
        <v>157</v>
      </c>
      <c r="Y271" s="4"/>
      <c r="Z271" s="4" t="str">
        <f t="shared" si="59"/>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0"/>
        <v/>
      </c>
      <c r="BI271" s="4" t="str">
        <f t="shared" si="53"/>
        <v/>
      </c>
      <c r="BJ271" s="123" t="str">
        <f t="shared" si="61"/>
        <v/>
      </c>
      <c r="BK271" s="140" t="str">
        <f t="shared" si="65"/>
        <v/>
      </c>
      <c r="BQ271" s="4" t="str">
        <f>IF(IFERROR(VLOOKUP(C271,C272:C$1993,1,0),"")="","",COUNTIF(C:C,C271))</f>
        <v/>
      </c>
      <c r="BR271" s="4"/>
      <c r="BV271" s="5" t="str">
        <f>IF(B271="","",IF(BQ271="",1+(MAX(BV$2:BV270)),""))</f>
        <v/>
      </c>
      <c r="BW271" s="5" t="str">
        <f t="shared" si="62"/>
        <v/>
      </c>
      <c r="BX271" s="5" t="str">
        <f t="shared" si="63"/>
        <v/>
      </c>
      <c r="BY271" s="14" t="str">
        <f t="shared" si="64"/>
        <v/>
      </c>
      <c r="BZ271" s="28"/>
      <c r="CA271" s="15"/>
      <c r="CB271" s="5" t="str">
        <f t="shared" si="66"/>
        <v/>
      </c>
      <c r="CE271" s="5" t="str">
        <f t="shared" si="67"/>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c r="A272" s="4" t="str">
        <f t="shared" si="58"/>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T272" s="2" t="str">
        <f>IFERROR(INDEX('padron cfe'!D:D,MATCH(DATOS!C272,'padron cfe'!A:A,0),1),"")</f>
        <v/>
      </c>
      <c r="U272" s="4"/>
      <c r="V272" s="4"/>
      <c r="W272" s="4"/>
      <c r="X272" s="6" t="s">
        <v>157</v>
      </c>
      <c r="Y272" s="4"/>
      <c r="Z272" s="4" t="str">
        <f t="shared" si="59"/>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0"/>
        <v/>
      </c>
      <c r="BI272" s="4" t="str">
        <f t="shared" si="53"/>
        <v/>
      </c>
      <c r="BJ272" s="123" t="str">
        <f t="shared" si="61"/>
        <v/>
      </c>
      <c r="BK272" s="140" t="str">
        <f t="shared" si="65"/>
        <v/>
      </c>
      <c r="BQ272" s="4" t="str">
        <f>IF(IFERROR(VLOOKUP(C272,C273:C$1993,1,0),"")="","",COUNTIF(C:C,C272))</f>
        <v/>
      </c>
      <c r="BR272" s="4"/>
      <c r="BV272" s="5" t="str">
        <f>IF(B272="","",IF(BQ272="",1+(MAX(BV$2:BV271)),""))</f>
        <v/>
      </c>
      <c r="BW272" s="5" t="str">
        <f t="shared" si="62"/>
        <v/>
      </c>
      <c r="BX272" s="5" t="str">
        <f t="shared" si="63"/>
        <v/>
      </c>
      <c r="BY272" s="14" t="str">
        <f t="shared" si="64"/>
        <v/>
      </c>
      <c r="BZ272" s="28"/>
      <c r="CA272" s="15"/>
      <c r="CB272" s="5" t="str">
        <f t="shared" si="66"/>
        <v/>
      </c>
      <c r="CE272" s="5" t="str">
        <f t="shared" si="67"/>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c r="A273" s="4" t="str">
        <f t="shared" si="58"/>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T273" s="2" t="str">
        <f>IFERROR(INDEX('padron cfe'!D:D,MATCH(DATOS!C273,'padron cfe'!A:A,0),1),"")</f>
        <v/>
      </c>
      <c r="U273" s="4"/>
      <c r="V273" s="4"/>
      <c r="W273" s="4"/>
      <c r="X273" s="6" t="s">
        <v>157</v>
      </c>
      <c r="Y273" s="4"/>
      <c r="Z273" s="4" t="str">
        <f t="shared" si="59"/>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0"/>
        <v/>
      </c>
      <c r="BI273" s="4" t="str">
        <f t="shared" si="53"/>
        <v/>
      </c>
      <c r="BJ273" s="123" t="str">
        <f t="shared" si="61"/>
        <v/>
      </c>
      <c r="BK273" s="140" t="str">
        <f t="shared" si="65"/>
        <v/>
      </c>
      <c r="BQ273" s="4" t="str">
        <f>IF(IFERROR(VLOOKUP(C273,C274:C$1993,1,0),"")="","",COUNTIF(C:C,C273))</f>
        <v/>
      </c>
      <c r="BR273" s="4"/>
      <c r="BV273" s="5" t="str">
        <f>IF(B273="","",IF(BQ273="",1+(MAX(BV$2:BV272)),""))</f>
        <v/>
      </c>
      <c r="BW273" s="5" t="str">
        <f t="shared" si="62"/>
        <v/>
      </c>
      <c r="BX273" s="5" t="str">
        <f t="shared" si="63"/>
        <v/>
      </c>
      <c r="BY273" s="14" t="str">
        <f t="shared" si="64"/>
        <v/>
      </c>
      <c r="BZ273" s="28"/>
      <c r="CA273" s="15"/>
      <c r="CB273" s="5" t="str">
        <f t="shared" si="66"/>
        <v/>
      </c>
      <c r="CE273" s="5" t="str">
        <f t="shared" si="67"/>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c r="A274" s="4" t="str">
        <f t="shared" si="58"/>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T274" s="2" t="str">
        <f>IFERROR(INDEX('padron cfe'!D:D,MATCH(DATOS!C274,'padron cfe'!A:A,0),1),"")</f>
        <v/>
      </c>
      <c r="U274" s="4"/>
      <c r="V274" s="4"/>
      <c r="W274" s="4"/>
      <c r="X274" s="6" t="s">
        <v>157</v>
      </c>
      <c r="Y274" s="4"/>
      <c r="Z274" s="4" t="str">
        <f t="shared" si="59"/>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0"/>
        <v/>
      </c>
      <c r="BI274" s="4" t="str">
        <f t="shared" si="53"/>
        <v/>
      </c>
      <c r="BJ274" s="123" t="str">
        <f t="shared" si="61"/>
        <v/>
      </c>
      <c r="BK274" s="140" t="str">
        <f t="shared" si="65"/>
        <v/>
      </c>
      <c r="BQ274" s="4" t="str">
        <f>IF(IFERROR(VLOOKUP(C274,C275:C$1993,1,0),"")="","",COUNTIF(C:C,C274))</f>
        <v/>
      </c>
      <c r="BR274" s="4"/>
      <c r="BV274" s="5" t="str">
        <f>IF(B274="","",IF(BQ274="",1+(MAX(BV$2:BV273)),""))</f>
        <v/>
      </c>
      <c r="BW274" s="5" t="str">
        <f t="shared" si="62"/>
        <v/>
      </c>
      <c r="BX274" s="5" t="str">
        <f t="shared" si="63"/>
        <v/>
      </c>
      <c r="BY274" s="14" t="str">
        <f t="shared" si="64"/>
        <v/>
      </c>
      <c r="BZ274" s="28"/>
      <c r="CA274" s="15"/>
      <c r="CB274" s="5" t="str">
        <f t="shared" si="66"/>
        <v/>
      </c>
      <c r="CE274" s="5" t="str">
        <f t="shared" si="67"/>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c r="A275" s="4" t="str">
        <f t="shared" si="58"/>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T275" s="2" t="str">
        <f>IFERROR(INDEX('padron cfe'!D:D,MATCH(DATOS!C275,'padron cfe'!A:A,0),1),"")</f>
        <v/>
      </c>
      <c r="U275" s="4"/>
      <c r="V275" s="4"/>
      <c r="W275" s="4"/>
      <c r="X275" s="6" t="s">
        <v>157</v>
      </c>
      <c r="Y275" s="4"/>
      <c r="Z275" s="4" t="str">
        <f t="shared" si="59"/>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0"/>
        <v/>
      </c>
      <c r="BI275" s="4" t="str">
        <f t="shared" ref="BI275:BI338" si="68">IFERROR(IF(AA275=0,"",AA275/BB275),"")</f>
        <v/>
      </c>
      <c r="BJ275" s="123" t="str">
        <f t="shared" si="61"/>
        <v/>
      </c>
      <c r="BK275" s="140" t="str">
        <f t="shared" si="65"/>
        <v/>
      </c>
      <c r="BQ275" s="4" t="str">
        <f>IF(IFERROR(VLOOKUP(C275,C276:C$1993,1,0),"")="","",COUNTIF(C:C,C275))</f>
        <v/>
      </c>
      <c r="BR275" s="4"/>
      <c r="BV275" s="5" t="str">
        <f>IF(B275="","",IF(BQ275="",1+(MAX(BV$2:BV274)),""))</f>
        <v/>
      </c>
      <c r="BW275" s="5" t="str">
        <f t="shared" si="62"/>
        <v/>
      </c>
      <c r="BX275" s="5" t="str">
        <f t="shared" si="63"/>
        <v/>
      </c>
      <c r="BY275" s="14" t="str">
        <f t="shared" si="64"/>
        <v/>
      </c>
      <c r="BZ275" s="28"/>
      <c r="CA275" s="15"/>
      <c r="CB275" s="5" t="str">
        <f t="shared" si="66"/>
        <v/>
      </c>
      <c r="CE275" s="5" t="str">
        <f t="shared" si="67"/>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c r="A276" s="4" t="str">
        <f t="shared" si="58"/>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T276" s="2" t="str">
        <f>IFERROR(INDEX('padron cfe'!D:D,MATCH(DATOS!C276,'padron cfe'!A:A,0),1),"")</f>
        <v/>
      </c>
      <c r="U276" s="4"/>
      <c r="V276" s="4"/>
      <c r="W276" s="4"/>
      <c r="X276" s="6" t="s">
        <v>157</v>
      </c>
      <c r="Y276" s="4"/>
      <c r="Z276" s="4" t="str">
        <f t="shared" si="59"/>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0"/>
        <v/>
      </c>
      <c r="BI276" s="4" t="str">
        <f t="shared" si="68"/>
        <v/>
      </c>
      <c r="BJ276" s="123" t="str">
        <f t="shared" si="61"/>
        <v/>
      </c>
      <c r="BK276" s="140" t="str">
        <f t="shared" si="65"/>
        <v/>
      </c>
      <c r="BQ276" s="4" t="str">
        <f>IF(IFERROR(VLOOKUP(C276,C277:C$1993,1,0),"")="","",COUNTIF(C:C,C276))</f>
        <v/>
      </c>
      <c r="BR276" s="4"/>
      <c r="BV276" s="5" t="str">
        <f>IF(B276="","",IF(BQ276="",1+(MAX(BV$2:BV275)),""))</f>
        <v/>
      </c>
      <c r="BW276" s="5" t="str">
        <f t="shared" si="62"/>
        <v/>
      </c>
      <c r="BX276" s="5" t="str">
        <f t="shared" si="63"/>
        <v/>
      </c>
      <c r="BY276" s="14" t="str">
        <f t="shared" si="64"/>
        <v/>
      </c>
      <c r="BZ276" s="28"/>
      <c r="CA276" s="15"/>
      <c r="CB276" s="5" t="str">
        <f t="shared" si="66"/>
        <v/>
      </c>
      <c r="CE276" s="5" t="str">
        <f t="shared" si="67"/>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c r="A277" s="4" t="str">
        <f t="shared" si="58"/>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T277" s="2" t="str">
        <f>IFERROR(INDEX('padron cfe'!D:D,MATCH(DATOS!C277,'padron cfe'!A:A,0),1),"")</f>
        <v/>
      </c>
      <c r="U277" s="4"/>
      <c r="V277" s="4"/>
      <c r="W277" s="4"/>
      <c r="X277" s="6" t="s">
        <v>157</v>
      </c>
      <c r="Y277" s="4"/>
      <c r="Z277" s="4" t="str">
        <f t="shared" si="59"/>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0"/>
        <v/>
      </c>
      <c r="BI277" s="4" t="str">
        <f t="shared" si="68"/>
        <v/>
      </c>
      <c r="BJ277" s="123" t="str">
        <f t="shared" si="61"/>
        <v/>
      </c>
      <c r="BK277" s="140" t="str">
        <f t="shared" si="65"/>
        <v/>
      </c>
      <c r="BQ277" s="4" t="str">
        <f>IF(IFERROR(VLOOKUP(C277,C278:C$1993,1,0),"")="","",COUNTIF(C:C,C277))</f>
        <v/>
      </c>
      <c r="BR277" s="4"/>
      <c r="BV277" s="5" t="str">
        <f>IF(B277="","",IF(BQ277="",1+(MAX(BV$2:BV276)),""))</f>
        <v/>
      </c>
      <c r="BW277" s="5" t="str">
        <f t="shared" si="62"/>
        <v/>
      </c>
      <c r="BX277" s="5" t="str">
        <f t="shared" si="63"/>
        <v/>
      </c>
      <c r="BY277" s="14" t="str">
        <f t="shared" si="64"/>
        <v/>
      </c>
      <c r="BZ277" s="28"/>
      <c r="CA277" s="15"/>
      <c r="CB277" s="5" t="str">
        <f t="shared" si="66"/>
        <v/>
      </c>
      <c r="CE277" s="5" t="str">
        <f t="shared" si="67"/>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c r="A278" s="4" t="str">
        <f t="shared" si="58"/>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T278" s="2" t="str">
        <f>IFERROR(INDEX('padron cfe'!D:D,MATCH(DATOS!C278,'padron cfe'!A:A,0),1),"")</f>
        <v/>
      </c>
      <c r="U278" s="4"/>
      <c r="V278" s="4"/>
      <c r="W278" s="4"/>
      <c r="X278" s="6" t="s">
        <v>157</v>
      </c>
      <c r="Y278" s="4"/>
      <c r="Z278" s="4" t="str">
        <f t="shared" si="59"/>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0"/>
        <v/>
      </c>
      <c r="BI278" s="4" t="str">
        <f t="shared" si="68"/>
        <v/>
      </c>
      <c r="BJ278" s="123" t="str">
        <f t="shared" si="61"/>
        <v/>
      </c>
      <c r="BK278" s="140" t="str">
        <f t="shared" si="65"/>
        <v/>
      </c>
      <c r="BQ278" s="4" t="str">
        <f>IF(IFERROR(VLOOKUP(C278,C279:C$1993,1,0),"")="","",COUNTIF(C:C,C278))</f>
        <v/>
      </c>
      <c r="BR278" s="4"/>
      <c r="BV278" s="5" t="str">
        <f>IF(B278="","",IF(BQ278="",1+(MAX(BV$2:BV277)),""))</f>
        <v/>
      </c>
      <c r="BW278" s="5" t="str">
        <f t="shared" si="62"/>
        <v/>
      </c>
      <c r="BX278" s="5" t="str">
        <f t="shared" si="63"/>
        <v/>
      </c>
      <c r="BY278" s="14" t="str">
        <f t="shared" si="64"/>
        <v/>
      </c>
      <c r="BZ278" s="28"/>
      <c r="CA278" s="15"/>
      <c r="CB278" s="5" t="str">
        <f t="shared" si="66"/>
        <v/>
      </c>
      <c r="CE278" s="5" t="str">
        <f t="shared" si="67"/>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c r="A279" s="4" t="str">
        <f t="shared" si="58"/>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T279" s="2" t="str">
        <f>IFERROR(INDEX('padron cfe'!D:D,MATCH(DATOS!C279,'padron cfe'!A:A,0),1),"")</f>
        <v/>
      </c>
      <c r="U279" s="4"/>
      <c r="V279" s="4"/>
      <c r="W279" s="4"/>
      <c r="X279" s="6" t="s">
        <v>157</v>
      </c>
      <c r="Y279" s="4"/>
      <c r="Z279" s="4" t="str">
        <f t="shared" si="59"/>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0"/>
        <v/>
      </c>
      <c r="BI279" s="4" t="str">
        <f t="shared" si="68"/>
        <v/>
      </c>
      <c r="BJ279" s="123" t="str">
        <f t="shared" si="61"/>
        <v/>
      </c>
      <c r="BK279" s="140" t="str">
        <f t="shared" si="65"/>
        <v/>
      </c>
      <c r="BQ279" s="4" t="str">
        <f>IF(IFERROR(VLOOKUP(C279,C280:C$1993,1,0),"")="","",COUNTIF(C:C,C279))</f>
        <v/>
      </c>
      <c r="BR279" s="4"/>
      <c r="BV279" s="5" t="str">
        <f>IF(B279="","",IF(BQ279="",1+(MAX(BV$2:BV278)),""))</f>
        <v/>
      </c>
      <c r="BW279" s="5" t="str">
        <f t="shared" si="62"/>
        <v/>
      </c>
      <c r="BX279" s="5" t="str">
        <f t="shared" si="63"/>
        <v/>
      </c>
      <c r="BY279" s="14" t="str">
        <f t="shared" si="64"/>
        <v/>
      </c>
      <c r="BZ279" s="28"/>
      <c r="CA279" s="15"/>
      <c r="CB279" s="5" t="str">
        <f t="shared" si="66"/>
        <v/>
      </c>
      <c r="CE279" s="5" t="str">
        <f t="shared" si="67"/>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c r="A280" s="4" t="str">
        <f t="shared" si="58"/>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T280" s="2" t="str">
        <f>IFERROR(INDEX('padron cfe'!D:D,MATCH(DATOS!C280,'padron cfe'!A:A,0),1),"")</f>
        <v/>
      </c>
      <c r="U280" s="4"/>
      <c r="V280" s="4"/>
      <c r="W280" s="4"/>
      <c r="X280" s="6" t="s">
        <v>157</v>
      </c>
      <c r="Y280" s="4"/>
      <c r="Z280" s="4" t="str">
        <f t="shared" si="59"/>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0"/>
        <v/>
      </c>
      <c r="BI280" s="4" t="str">
        <f t="shared" si="68"/>
        <v/>
      </c>
      <c r="BJ280" s="123" t="str">
        <f t="shared" si="61"/>
        <v/>
      </c>
      <c r="BK280" s="140" t="str">
        <f t="shared" si="65"/>
        <v/>
      </c>
      <c r="BQ280" s="4" t="str">
        <f>IF(IFERROR(VLOOKUP(C280,C281:C$1993,1,0),"")="","",COUNTIF(C:C,C280))</f>
        <v/>
      </c>
      <c r="BR280" s="4"/>
      <c r="BV280" s="5" t="str">
        <f>IF(B280="","",IF(BQ280="",1+(MAX(BV$2:BV279)),""))</f>
        <v/>
      </c>
      <c r="BW280" s="5" t="str">
        <f t="shared" si="62"/>
        <v/>
      </c>
      <c r="BX280" s="5" t="str">
        <f t="shared" si="63"/>
        <v/>
      </c>
      <c r="BY280" s="14" t="str">
        <f t="shared" si="64"/>
        <v/>
      </c>
      <c r="BZ280" s="28"/>
      <c r="CA280" s="15"/>
      <c r="CB280" s="5" t="str">
        <f t="shared" si="66"/>
        <v/>
      </c>
      <c r="CE280" s="5" t="str">
        <f t="shared" si="67"/>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c r="A281" s="4" t="str">
        <f t="shared" si="58"/>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T281" s="2" t="str">
        <f>IFERROR(INDEX('padron cfe'!D:D,MATCH(DATOS!C281,'padron cfe'!A:A,0),1),"")</f>
        <v/>
      </c>
      <c r="U281" s="4"/>
      <c r="V281" s="4"/>
      <c r="W281" s="4"/>
      <c r="X281" s="6" t="s">
        <v>157</v>
      </c>
      <c r="Y281" s="4"/>
      <c r="Z281" s="4" t="str">
        <f t="shared" si="59"/>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0"/>
        <v/>
      </c>
      <c r="BI281" s="4" t="str">
        <f t="shared" si="68"/>
        <v/>
      </c>
      <c r="BJ281" s="123" t="str">
        <f t="shared" si="61"/>
        <v/>
      </c>
      <c r="BK281" s="140" t="str">
        <f t="shared" si="65"/>
        <v/>
      </c>
      <c r="BQ281" s="4" t="str">
        <f>IF(IFERROR(VLOOKUP(C281,C282:C$1993,1,0),"")="","",COUNTIF(C:C,C281))</f>
        <v/>
      </c>
      <c r="BR281" s="4"/>
      <c r="BV281" s="5" t="str">
        <f>IF(B281="","",IF(BQ281="",1+(MAX(BV$2:BV280)),""))</f>
        <v/>
      </c>
      <c r="BW281" s="5" t="str">
        <f t="shared" si="62"/>
        <v/>
      </c>
      <c r="BX281" s="5" t="str">
        <f t="shared" si="63"/>
        <v/>
      </c>
      <c r="BY281" s="14" t="str">
        <f t="shared" si="64"/>
        <v/>
      </c>
      <c r="BZ281" s="28"/>
      <c r="CA281" s="15"/>
      <c r="CB281" s="5" t="str">
        <f t="shared" si="66"/>
        <v/>
      </c>
      <c r="CE281" s="5" t="str">
        <f t="shared" si="67"/>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c r="A282" s="4" t="str">
        <f t="shared" si="58"/>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T282" s="2" t="str">
        <f>IFERROR(INDEX('padron cfe'!D:D,MATCH(DATOS!C282,'padron cfe'!A:A,0),1),"")</f>
        <v/>
      </c>
      <c r="U282" s="4"/>
      <c r="V282" s="4"/>
      <c r="W282" s="4"/>
      <c r="X282" s="6" t="s">
        <v>157</v>
      </c>
      <c r="Y282" s="4"/>
      <c r="Z282" s="4" t="str">
        <f t="shared" si="59"/>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0"/>
        <v/>
      </c>
      <c r="BI282" s="4" t="str">
        <f t="shared" si="68"/>
        <v/>
      </c>
      <c r="BJ282" s="123" t="str">
        <f t="shared" si="61"/>
        <v/>
      </c>
      <c r="BK282" s="140" t="str">
        <f t="shared" si="65"/>
        <v/>
      </c>
      <c r="BQ282" s="4" t="str">
        <f>IF(IFERROR(VLOOKUP(C282,C283:C$1993,1,0),"")="","",COUNTIF(C:C,C282))</f>
        <v/>
      </c>
      <c r="BR282" s="4"/>
      <c r="BV282" s="5" t="str">
        <f>IF(B282="","",IF(BQ282="",1+(MAX(BV$2:BV281)),""))</f>
        <v/>
      </c>
      <c r="BW282" s="5" t="str">
        <f t="shared" si="62"/>
        <v/>
      </c>
      <c r="BX282" s="5" t="str">
        <f t="shared" si="63"/>
        <v/>
      </c>
      <c r="BY282" s="14" t="str">
        <f t="shared" si="64"/>
        <v/>
      </c>
      <c r="BZ282" s="28"/>
      <c r="CA282" s="15"/>
      <c r="CB282" s="5" t="str">
        <f t="shared" si="66"/>
        <v/>
      </c>
      <c r="CE282" s="5" t="str">
        <f t="shared" si="67"/>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c r="A283" s="4" t="str">
        <f t="shared" si="58"/>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T283" s="2" t="str">
        <f>IFERROR(INDEX('padron cfe'!D:D,MATCH(DATOS!C283,'padron cfe'!A:A,0),1),"")</f>
        <v/>
      </c>
      <c r="U283" s="4"/>
      <c r="V283" s="4"/>
      <c r="W283" s="4"/>
      <c r="X283" s="6" t="s">
        <v>157</v>
      </c>
      <c r="Y283" s="4"/>
      <c r="Z283" s="4" t="str">
        <f t="shared" si="59"/>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0"/>
        <v/>
      </c>
      <c r="BI283" s="4" t="str">
        <f t="shared" si="68"/>
        <v/>
      </c>
      <c r="BJ283" s="123" t="str">
        <f t="shared" si="61"/>
        <v/>
      </c>
      <c r="BK283" s="140" t="str">
        <f t="shared" si="65"/>
        <v/>
      </c>
      <c r="BQ283" s="4" t="str">
        <f>IF(IFERROR(VLOOKUP(C283,C284:C$1993,1,0),"")="","",COUNTIF(C:C,C283))</f>
        <v/>
      </c>
      <c r="BR283" s="4"/>
      <c r="BV283" s="5" t="str">
        <f>IF(B283="","",IF(BQ283="",1+(MAX(BV$2:BV282)),""))</f>
        <v/>
      </c>
      <c r="BW283" s="5" t="str">
        <f t="shared" si="62"/>
        <v/>
      </c>
      <c r="BX283" s="5" t="str">
        <f t="shared" si="63"/>
        <v/>
      </c>
      <c r="BY283" s="14" t="str">
        <f t="shared" si="64"/>
        <v/>
      </c>
      <c r="BZ283" s="28"/>
      <c r="CA283" s="15"/>
      <c r="CB283" s="5" t="str">
        <f t="shared" si="66"/>
        <v/>
      </c>
      <c r="CE283" s="5" t="str">
        <f t="shared" si="67"/>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c r="A284" s="4" t="str">
        <f t="shared" si="58"/>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T284" s="2" t="str">
        <f>IFERROR(INDEX('padron cfe'!D:D,MATCH(DATOS!C284,'padron cfe'!A:A,0),1),"")</f>
        <v/>
      </c>
      <c r="U284" s="4"/>
      <c r="V284" s="4"/>
      <c r="W284" s="4"/>
      <c r="X284" s="6" t="s">
        <v>157</v>
      </c>
      <c r="Y284" s="4"/>
      <c r="Z284" s="4" t="str">
        <f t="shared" si="59"/>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0"/>
        <v/>
      </c>
      <c r="BI284" s="4" t="str">
        <f t="shared" si="68"/>
        <v/>
      </c>
      <c r="BJ284" s="123" t="str">
        <f t="shared" si="61"/>
        <v/>
      </c>
      <c r="BK284" s="140" t="str">
        <f t="shared" si="65"/>
        <v/>
      </c>
      <c r="BQ284" s="4" t="str">
        <f>IF(IFERROR(VLOOKUP(C284,C285:C$1993,1,0),"")="","",COUNTIF(C:C,C284))</f>
        <v/>
      </c>
      <c r="BR284" s="4"/>
      <c r="BV284" s="5" t="str">
        <f>IF(B284="","",IF(BQ284="",1+(MAX(BV$2:BV283)),""))</f>
        <v/>
      </c>
      <c r="BW284" s="5" t="str">
        <f t="shared" si="62"/>
        <v/>
      </c>
      <c r="BX284" s="5" t="str">
        <f t="shared" si="63"/>
        <v/>
      </c>
      <c r="BY284" s="14" t="str">
        <f t="shared" si="64"/>
        <v/>
      </c>
      <c r="BZ284" s="28"/>
      <c r="CA284" s="15"/>
      <c r="CB284" s="5" t="str">
        <f t="shared" si="66"/>
        <v/>
      </c>
      <c r="CE284" s="5" t="str">
        <f t="shared" si="67"/>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c r="A285" s="4" t="str">
        <f t="shared" si="58"/>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T285" s="2" t="str">
        <f>IFERROR(INDEX('padron cfe'!D:D,MATCH(DATOS!C285,'padron cfe'!A:A,0),1),"")</f>
        <v/>
      </c>
      <c r="U285" s="4"/>
      <c r="V285" s="4"/>
      <c r="W285" s="4"/>
      <c r="X285" s="6" t="s">
        <v>157</v>
      </c>
      <c r="Y285" s="4"/>
      <c r="Z285" s="4" t="str">
        <f t="shared" si="59"/>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0"/>
        <v/>
      </c>
      <c r="BI285" s="4" t="str">
        <f t="shared" si="68"/>
        <v/>
      </c>
      <c r="BJ285" s="123" t="str">
        <f t="shared" si="61"/>
        <v/>
      </c>
      <c r="BK285" s="140" t="str">
        <f t="shared" si="65"/>
        <v/>
      </c>
      <c r="BQ285" s="4" t="str">
        <f>IF(IFERROR(VLOOKUP(C285,C286:C$1993,1,0),"")="","",COUNTIF(C:C,C285))</f>
        <v/>
      </c>
      <c r="BR285" s="4"/>
      <c r="BV285" s="5" t="str">
        <f>IF(B285="","",IF(BQ285="",1+(MAX(BV$2:BV284)),""))</f>
        <v/>
      </c>
      <c r="BW285" s="5" t="str">
        <f t="shared" si="62"/>
        <v/>
      </c>
      <c r="BX285" s="5" t="str">
        <f t="shared" si="63"/>
        <v/>
      </c>
      <c r="BY285" s="14" t="str">
        <f t="shared" si="64"/>
        <v/>
      </c>
      <c r="BZ285" s="28"/>
      <c r="CA285" s="15"/>
      <c r="CB285" s="5" t="str">
        <f t="shared" si="66"/>
        <v/>
      </c>
      <c r="CE285" s="5" t="str">
        <f t="shared" si="67"/>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c r="A286" s="4" t="str">
        <f t="shared" si="58"/>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T286" s="2" t="str">
        <f>IFERROR(INDEX('padron cfe'!D:D,MATCH(DATOS!C286,'padron cfe'!A:A,0),1),"")</f>
        <v/>
      </c>
      <c r="U286" s="4"/>
      <c r="V286" s="4"/>
      <c r="W286" s="4"/>
      <c r="X286" s="6" t="s">
        <v>157</v>
      </c>
      <c r="Y286" s="4"/>
      <c r="Z286" s="4" t="str">
        <f t="shared" si="59"/>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0"/>
        <v/>
      </c>
      <c r="BI286" s="4" t="str">
        <f t="shared" si="68"/>
        <v/>
      </c>
      <c r="BJ286" s="123" t="str">
        <f t="shared" si="61"/>
        <v/>
      </c>
      <c r="BK286" s="140" t="str">
        <f t="shared" si="65"/>
        <v/>
      </c>
      <c r="BQ286" s="4" t="str">
        <f>IF(IFERROR(VLOOKUP(C286,C287:C$1993,1,0),"")="","",COUNTIF(C:C,C286))</f>
        <v/>
      </c>
      <c r="BR286" s="4"/>
      <c r="BV286" s="5" t="str">
        <f>IF(B286="","",IF(BQ286="",1+(MAX(BV$2:BV285)),""))</f>
        <v/>
      </c>
      <c r="BW286" s="5" t="str">
        <f t="shared" si="62"/>
        <v/>
      </c>
      <c r="BX286" s="5" t="str">
        <f t="shared" si="63"/>
        <v/>
      </c>
      <c r="BY286" s="14" t="str">
        <f t="shared" si="64"/>
        <v/>
      </c>
      <c r="BZ286" s="28"/>
      <c r="CA286" s="15"/>
      <c r="CB286" s="5" t="str">
        <f t="shared" si="66"/>
        <v/>
      </c>
      <c r="CE286" s="5" t="str">
        <f t="shared" si="67"/>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c r="A287" s="4" t="str">
        <f t="shared" si="58"/>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T287" s="2" t="str">
        <f>IFERROR(INDEX('padron cfe'!D:D,MATCH(DATOS!C287,'padron cfe'!A:A,0),1),"")</f>
        <v/>
      </c>
      <c r="U287" s="4"/>
      <c r="V287" s="4"/>
      <c r="W287" s="4"/>
      <c r="X287" s="6" t="s">
        <v>157</v>
      </c>
      <c r="Y287" s="4"/>
      <c r="Z287" s="4" t="str">
        <f t="shared" si="59"/>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0"/>
        <v/>
      </c>
      <c r="BI287" s="4" t="str">
        <f t="shared" si="68"/>
        <v/>
      </c>
      <c r="BJ287" s="123" t="str">
        <f t="shared" si="61"/>
        <v/>
      </c>
      <c r="BK287" s="140" t="str">
        <f t="shared" si="65"/>
        <v/>
      </c>
      <c r="BQ287" s="4" t="str">
        <f>IF(IFERROR(VLOOKUP(C287,C288:C$1993,1,0),"")="","",COUNTIF(C:C,C287))</f>
        <v/>
      </c>
      <c r="BR287" s="4"/>
      <c r="BV287" s="5" t="str">
        <f>IF(B287="","",IF(BQ287="",1+(MAX(BV$2:BV286)),""))</f>
        <v/>
      </c>
      <c r="BW287" s="5" t="str">
        <f t="shared" si="62"/>
        <v/>
      </c>
      <c r="BX287" s="5" t="str">
        <f t="shared" si="63"/>
        <v/>
      </c>
      <c r="BY287" s="14" t="str">
        <f t="shared" si="64"/>
        <v/>
      </c>
      <c r="BZ287" s="28"/>
      <c r="CA287" s="15"/>
      <c r="CB287" s="5" t="str">
        <f t="shared" si="66"/>
        <v/>
      </c>
      <c r="CE287" s="5" t="str">
        <f t="shared" si="67"/>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c r="A288" s="4" t="str">
        <f t="shared" si="58"/>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T288" s="2" t="str">
        <f>IFERROR(INDEX('padron cfe'!D:D,MATCH(DATOS!C288,'padron cfe'!A:A,0),1),"")</f>
        <v/>
      </c>
      <c r="U288" s="4"/>
      <c r="V288" s="4"/>
      <c r="W288" s="4"/>
      <c r="X288" s="6" t="s">
        <v>157</v>
      </c>
      <c r="Y288" s="4"/>
      <c r="Z288" s="4" t="str">
        <f t="shared" si="59"/>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0"/>
        <v/>
      </c>
      <c r="BI288" s="4" t="str">
        <f t="shared" si="68"/>
        <v/>
      </c>
      <c r="BJ288" s="123" t="str">
        <f t="shared" si="61"/>
        <v/>
      </c>
      <c r="BK288" s="140" t="str">
        <f t="shared" si="65"/>
        <v/>
      </c>
      <c r="BQ288" s="4" t="str">
        <f>IF(IFERROR(VLOOKUP(C288,C289:C$1993,1,0),"")="","",COUNTIF(C:C,C288))</f>
        <v/>
      </c>
      <c r="BR288" s="4"/>
      <c r="BV288" s="5" t="str">
        <f>IF(B288="","",IF(BQ288="",1+(MAX(BV$2:BV287)),""))</f>
        <v/>
      </c>
      <c r="BW288" s="5" t="str">
        <f t="shared" si="62"/>
        <v/>
      </c>
      <c r="BX288" s="5" t="str">
        <f t="shared" si="63"/>
        <v/>
      </c>
      <c r="BY288" s="14" t="str">
        <f t="shared" si="64"/>
        <v/>
      </c>
      <c r="BZ288" s="28"/>
      <c r="CA288" s="15"/>
      <c r="CB288" s="5" t="str">
        <f t="shared" si="66"/>
        <v/>
      </c>
      <c r="CE288" s="5" t="str">
        <f t="shared" si="67"/>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c r="A289" s="4" t="str">
        <f t="shared" si="58"/>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T289" s="2" t="str">
        <f>IFERROR(INDEX('padron cfe'!D:D,MATCH(DATOS!C289,'padron cfe'!A:A,0),1),"")</f>
        <v/>
      </c>
      <c r="U289" s="4"/>
      <c r="V289" s="4"/>
      <c r="W289" s="4"/>
      <c r="X289" s="6" t="s">
        <v>157</v>
      </c>
      <c r="Y289" s="4"/>
      <c r="Z289" s="4" t="str">
        <f t="shared" si="59"/>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0"/>
        <v/>
      </c>
      <c r="BI289" s="4" t="str">
        <f t="shared" si="68"/>
        <v/>
      </c>
      <c r="BJ289" s="123" t="str">
        <f t="shared" si="61"/>
        <v/>
      </c>
      <c r="BK289" s="140" t="str">
        <f t="shared" si="65"/>
        <v/>
      </c>
      <c r="BQ289" s="4" t="str">
        <f>IF(IFERROR(VLOOKUP(C289,C290:C$1993,1,0),"")="","",COUNTIF(C:C,C289))</f>
        <v/>
      </c>
      <c r="BR289" s="4"/>
      <c r="BV289" s="5" t="str">
        <f>IF(B289="","",IF(BQ289="",1+(MAX(BV$2:BV288)),""))</f>
        <v/>
      </c>
      <c r="BW289" s="5" t="str">
        <f t="shared" si="62"/>
        <v/>
      </c>
      <c r="BX289" s="5" t="str">
        <f t="shared" si="63"/>
        <v/>
      </c>
      <c r="BY289" s="14" t="str">
        <f t="shared" si="64"/>
        <v/>
      </c>
      <c r="BZ289" s="28"/>
      <c r="CA289" s="15"/>
      <c r="CB289" s="5" t="str">
        <f t="shared" si="66"/>
        <v/>
      </c>
      <c r="CE289" s="5" t="str">
        <f t="shared" si="67"/>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c r="A290" s="4" t="str">
        <f t="shared" si="58"/>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T290" s="2" t="str">
        <f>IFERROR(INDEX('padron cfe'!D:D,MATCH(DATOS!C290,'padron cfe'!A:A,0),1),"")</f>
        <v/>
      </c>
      <c r="U290" s="4"/>
      <c r="V290" s="4"/>
      <c r="W290" s="4"/>
      <c r="X290" s="6" t="s">
        <v>157</v>
      </c>
      <c r="Y290" s="4"/>
      <c r="Z290" s="4" t="str">
        <f t="shared" si="59"/>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0"/>
        <v/>
      </c>
      <c r="BI290" s="4" t="str">
        <f t="shared" si="68"/>
        <v/>
      </c>
      <c r="BJ290" s="123" t="str">
        <f t="shared" si="61"/>
        <v/>
      </c>
      <c r="BK290" s="140" t="str">
        <f t="shared" si="65"/>
        <v/>
      </c>
      <c r="BQ290" s="4" t="str">
        <f>IF(IFERROR(VLOOKUP(C290,C291:C$1993,1,0),"")="","",COUNTIF(C:C,C290))</f>
        <v/>
      </c>
      <c r="BR290" s="4"/>
      <c r="BV290" s="5" t="str">
        <f>IF(B290="","",IF(BQ290="",1+(MAX(BV$2:BV289)),""))</f>
        <v/>
      </c>
      <c r="BW290" s="5" t="str">
        <f t="shared" si="62"/>
        <v/>
      </c>
      <c r="BX290" s="5" t="str">
        <f t="shared" si="63"/>
        <v/>
      </c>
      <c r="BY290" s="14" t="str">
        <f t="shared" si="64"/>
        <v/>
      </c>
      <c r="BZ290" s="28"/>
      <c r="CA290" s="15"/>
      <c r="CB290" s="5" t="str">
        <f t="shared" si="66"/>
        <v/>
      </c>
      <c r="CE290" s="5" t="str">
        <f t="shared" si="67"/>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c r="A291" s="4" t="str">
        <f t="shared" si="58"/>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T291" s="2" t="str">
        <f>IFERROR(INDEX('padron cfe'!D:D,MATCH(DATOS!C291,'padron cfe'!A:A,0),1),"")</f>
        <v/>
      </c>
      <c r="U291" s="4"/>
      <c r="V291" s="4"/>
      <c r="W291" s="4"/>
      <c r="X291" s="6" t="s">
        <v>157</v>
      </c>
      <c r="Y291" s="4"/>
      <c r="Z291" s="4" t="str">
        <f t="shared" si="59"/>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0"/>
        <v/>
      </c>
      <c r="BI291" s="4" t="str">
        <f t="shared" si="68"/>
        <v/>
      </c>
      <c r="BJ291" s="123" t="str">
        <f t="shared" si="61"/>
        <v/>
      </c>
      <c r="BK291" s="140" t="str">
        <f t="shared" si="65"/>
        <v/>
      </c>
      <c r="BQ291" s="4" t="str">
        <f>IF(IFERROR(VLOOKUP(C291,C292:C$1993,1,0),"")="","",COUNTIF(C:C,C291))</f>
        <v/>
      </c>
      <c r="BR291" s="4"/>
      <c r="BV291" s="5" t="str">
        <f>IF(B291="","",IF(BQ291="",1+(MAX(BV$2:BV290)),""))</f>
        <v/>
      </c>
      <c r="BW291" s="5" t="str">
        <f t="shared" si="62"/>
        <v/>
      </c>
      <c r="BX291" s="5" t="str">
        <f t="shared" si="63"/>
        <v/>
      </c>
      <c r="BY291" s="14" t="str">
        <f t="shared" si="64"/>
        <v/>
      </c>
      <c r="BZ291" s="28"/>
      <c r="CA291" s="15"/>
      <c r="CB291" s="5" t="str">
        <f t="shared" si="66"/>
        <v/>
      </c>
      <c r="CE291" s="5" t="str">
        <f t="shared" si="67"/>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c r="A292" s="4" t="str">
        <f t="shared" si="58"/>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T292" s="2" t="str">
        <f>IFERROR(INDEX('padron cfe'!D:D,MATCH(DATOS!C292,'padron cfe'!A:A,0),1),"")</f>
        <v/>
      </c>
      <c r="U292" s="4"/>
      <c r="V292" s="4"/>
      <c r="W292" s="4"/>
      <c r="X292" s="6" t="s">
        <v>157</v>
      </c>
      <c r="Y292" s="4"/>
      <c r="Z292" s="4" t="str">
        <f t="shared" si="59"/>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0"/>
        <v/>
      </c>
      <c r="BI292" s="4" t="str">
        <f t="shared" si="68"/>
        <v/>
      </c>
      <c r="BJ292" s="123" t="str">
        <f t="shared" si="61"/>
        <v/>
      </c>
      <c r="BK292" s="140" t="str">
        <f t="shared" si="65"/>
        <v/>
      </c>
      <c r="BQ292" s="4" t="str">
        <f>IF(IFERROR(VLOOKUP(C292,C293:C$1993,1,0),"")="","",COUNTIF(C:C,C292))</f>
        <v/>
      </c>
      <c r="BR292" s="4"/>
      <c r="BV292" s="5" t="str">
        <f>IF(B292="","",IF(BQ292="",1+(MAX(BV$2:BV291)),""))</f>
        <v/>
      </c>
      <c r="BW292" s="5" t="str">
        <f t="shared" si="62"/>
        <v/>
      </c>
      <c r="BX292" s="5" t="str">
        <f t="shared" si="63"/>
        <v/>
      </c>
      <c r="BY292" s="14" t="str">
        <f t="shared" si="64"/>
        <v/>
      </c>
      <c r="BZ292" s="28"/>
      <c r="CA292" s="15"/>
      <c r="CB292" s="5" t="str">
        <f t="shared" si="66"/>
        <v/>
      </c>
      <c r="CE292" s="5" t="str">
        <f t="shared" si="67"/>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c r="A293" s="4" t="str">
        <f t="shared" si="58"/>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T293" s="2" t="str">
        <f>IFERROR(INDEX('padron cfe'!D:D,MATCH(DATOS!C293,'padron cfe'!A:A,0),1),"")</f>
        <v/>
      </c>
      <c r="U293" s="4"/>
      <c r="V293" s="4"/>
      <c r="W293" s="4"/>
      <c r="X293" s="6" t="s">
        <v>157</v>
      </c>
      <c r="Y293" s="4"/>
      <c r="Z293" s="4" t="str">
        <f t="shared" si="59"/>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0"/>
        <v/>
      </c>
      <c r="BI293" s="4" t="str">
        <f t="shared" si="68"/>
        <v/>
      </c>
      <c r="BJ293" s="123" t="str">
        <f t="shared" si="61"/>
        <v/>
      </c>
      <c r="BK293" s="140" t="str">
        <f t="shared" si="65"/>
        <v/>
      </c>
      <c r="BQ293" s="4" t="str">
        <f>IF(IFERROR(VLOOKUP(C293,C294:C$1993,1,0),"")="","",COUNTIF(C:C,C293))</f>
        <v/>
      </c>
      <c r="BR293" s="4"/>
      <c r="BV293" s="5" t="str">
        <f>IF(B293="","",IF(BQ293="",1+(MAX(BV$2:BV292)),""))</f>
        <v/>
      </c>
      <c r="BW293" s="5" t="str">
        <f t="shared" si="62"/>
        <v/>
      </c>
      <c r="BX293" s="5" t="str">
        <f t="shared" si="63"/>
        <v/>
      </c>
      <c r="BY293" s="14" t="str">
        <f t="shared" si="64"/>
        <v/>
      </c>
      <c r="BZ293" s="28"/>
      <c r="CA293" s="15"/>
      <c r="CB293" s="5" t="str">
        <f t="shared" si="66"/>
        <v/>
      </c>
      <c r="CE293" s="5" t="str">
        <f t="shared" si="67"/>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c r="A294" s="4" t="str">
        <f t="shared" si="58"/>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T294" s="2" t="str">
        <f>IFERROR(INDEX('padron cfe'!D:D,MATCH(DATOS!C294,'padron cfe'!A:A,0),1),"")</f>
        <v/>
      </c>
      <c r="U294" s="4"/>
      <c r="V294" s="4"/>
      <c r="W294" s="4"/>
      <c r="X294" s="6" t="s">
        <v>157</v>
      </c>
      <c r="Y294" s="4"/>
      <c r="Z294" s="4" t="str">
        <f t="shared" si="59"/>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0"/>
        <v/>
      </c>
      <c r="BI294" s="4" t="str">
        <f t="shared" si="68"/>
        <v/>
      </c>
      <c r="BJ294" s="123" t="str">
        <f t="shared" si="61"/>
        <v/>
      </c>
      <c r="BK294" s="140" t="str">
        <f t="shared" si="65"/>
        <v/>
      </c>
      <c r="BQ294" s="4" t="str">
        <f>IF(IFERROR(VLOOKUP(C294,C295:C$1993,1,0),"")="","",COUNTIF(C:C,C294))</f>
        <v/>
      </c>
      <c r="BR294" s="4"/>
      <c r="BV294" s="5" t="str">
        <f>IF(B294="","",IF(BQ294="",1+(MAX(BV$2:BV293)),""))</f>
        <v/>
      </c>
      <c r="BW294" s="5" t="str">
        <f t="shared" si="62"/>
        <v/>
      </c>
      <c r="BX294" s="5" t="str">
        <f t="shared" si="63"/>
        <v/>
      </c>
      <c r="BY294" s="14" t="str">
        <f t="shared" si="64"/>
        <v/>
      </c>
      <c r="BZ294" s="28"/>
      <c r="CA294" s="15"/>
      <c r="CB294" s="5" t="str">
        <f t="shared" si="66"/>
        <v/>
      </c>
      <c r="CE294" s="5" t="str">
        <f t="shared" si="67"/>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c r="A295" s="4" t="str">
        <f t="shared" si="58"/>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T295" s="2" t="str">
        <f>IFERROR(INDEX('padron cfe'!D:D,MATCH(DATOS!C295,'padron cfe'!A:A,0),1),"")</f>
        <v/>
      </c>
      <c r="U295" s="4"/>
      <c r="V295" s="4"/>
      <c r="W295" s="4"/>
      <c r="X295" s="6" t="s">
        <v>157</v>
      </c>
      <c r="Y295" s="4"/>
      <c r="Z295" s="4" t="str">
        <f t="shared" si="59"/>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0"/>
        <v/>
      </c>
      <c r="BI295" s="4" t="str">
        <f t="shared" si="68"/>
        <v/>
      </c>
      <c r="BJ295" s="123" t="str">
        <f t="shared" si="61"/>
        <v/>
      </c>
      <c r="BK295" s="140" t="str">
        <f t="shared" si="65"/>
        <v/>
      </c>
      <c r="BQ295" s="4" t="str">
        <f>IF(IFERROR(VLOOKUP(C295,C296:C$1993,1,0),"")="","",COUNTIF(C:C,C295))</f>
        <v/>
      </c>
      <c r="BR295" s="4"/>
      <c r="BV295" s="5" t="str">
        <f>IF(B295="","",IF(BQ295="",1+(MAX(BV$2:BV294)),""))</f>
        <v/>
      </c>
      <c r="BW295" s="5" t="str">
        <f t="shared" si="62"/>
        <v/>
      </c>
      <c r="BX295" s="5" t="str">
        <f t="shared" si="63"/>
        <v/>
      </c>
      <c r="BY295" s="14" t="str">
        <f t="shared" si="64"/>
        <v/>
      </c>
      <c r="BZ295" s="28"/>
      <c r="CA295" s="15"/>
      <c r="CB295" s="5" t="str">
        <f t="shared" si="66"/>
        <v/>
      </c>
      <c r="CE295" s="5" t="str">
        <f t="shared" si="67"/>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c r="A296" s="4" t="str">
        <f t="shared" si="58"/>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T296" s="2" t="str">
        <f>IFERROR(INDEX('padron cfe'!D:D,MATCH(DATOS!C296,'padron cfe'!A:A,0),1),"")</f>
        <v/>
      </c>
      <c r="U296" s="4"/>
      <c r="V296" s="4"/>
      <c r="W296" s="4"/>
      <c r="X296" s="6" t="s">
        <v>157</v>
      </c>
      <c r="Y296" s="4"/>
      <c r="Z296" s="4" t="str">
        <f t="shared" si="59"/>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0"/>
        <v/>
      </c>
      <c r="BI296" s="4" t="str">
        <f t="shared" si="68"/>
        <v/>
      </c>
      <c r="BJ296" s="123" t="str">
        <f t="shared" si="61"/>
        <v/>
      </c>
      <c r="BK296" s="140" t="str">
        <f t="shared" si="65"/>
        <v/>
      </c>
      <c r="BQ296" s="4" t="str">
        <f>IF(IFERROR(VLOOKUP(C296,C297:C$1993,1,0),"")="","",COUNTIF(C:C,C296))</f>
        <v/>
      </c>
      <c r="BR296" s="4"/>
      <c r="BV296" s="5" t="str">
        <f>IF(B296="","",IF(BQ296="",1+(MAX(BV$2:BV295)),""))</f>
        <v/>
      </c>
      <c r="BW296" s="5" t="str">
        <f t="shared" si="62"/>
        <v/>
      </c>
      <c r="BX296" s="5" t="str">
        <f t="shared" si="63"/>
        <v/>
      </c>
      <c r="BY296" s="14" t="str">
        <f t="shared" si="64"/>
        <v/>
      </c>
      <c r="BZ296" s="28"/>
      <c r="CA296" s="15"/>
      <c r="CB296" s="5" t="str">
        <f t="shared" si="66"/>
        <v/>
      </c>
      <c r="CE296" s="5" t="str">
        <f t="shared" si="67"/>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c r="A297" s="4" t="str">
        <f t="shared" si="58"/>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T297" s="2" t="str">
        <f>IFERROR(INDEX('padron cfe'!D:D,MATCH(DATOS!C297,'padron cfe'!A:A,0),1),"")</f>
        <v/>
      </c>
      <c r="U297" s="4"/>
      <c r="V297" s="4"/>
      <c r="W297" s="4"/>
      <c r="X297" s="6" t="s">
        <v>157</v>
      </c>
      <c r="Y297" s="4"/>
      <c r="Z297" s="4" t="str">
        <f t="shared" si="59"/>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0"/>
        <v/>
      </c>
      <c r="BI297" s="4" t="str">
        <f t="shared" si="68"/>
        <v/>
      </c>
      <c r="BJ297" s="123" t="str">
        <f t="shared" si="61"/>
        <v/>
      </c>
      <c r="BK297" s="140" t="str">
        <f t="shared" si="65"/>
        <v/>
      </c>
      <c r="BQ297" s="4" t="str">
        <f>IF(IFERROR(VLOOKUP(C297,C298:C$1993,1,0),"")="","",COUNTIF(C:C,C297))</f>
        <v/>
      </c>
      <c r="BR297" s="4"/>
      <c r="BV297" s="5" t="str">
        <f>IF(B297="","",IF(BQ297="",1+(MAX(BV$2:BV296)),""))</f>
        <v/>
      </c>
      <c r="BW297" s="5" t="str">
        <f t="shared" si="62"/>
        <v/>
      </c>
      <c r="BX297" s="5" t="str">
        <f t="shared" si="63"/>
        <v/>
      </c>
      <c r="BY297" s="14" t="str">
        <f t="shared" si="64"/>
        <v/>
      </c>
      <c r="BZ297" s="28"/>
      <c r="CA297" s="15"/>
      <c r="CB297" s="5" t="str">
        <f t="shared" ref="CB297:CB328" si="69">CONCATENATE(AH297,AJ297,AK297,AL297,AM297)</f>
        <v/>
      </c>
      <c r="CE297" s="5" t="str">
        <f t="shared" si="67"/>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c r="A298" s="4" t="str">
        <f t="shared" si="58"/>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T298" s="2" t="str">
        <f>IFERROR(INDEX('padron cfe'!D:D,MATCH(DATOS!C298,'padron cfe'!A:A,0),1),"")</f>
        <v/>
      </c>
      <c r="U298" s="4"/>
      <c r="V298" s="4"/>
      <c r="W298" s="4"/>
      <c r="X298" s="6" t="s">
        <v>157</v>
      </c>
      <c r="Y298" s="4"/>
      <c r="Z298" s="4" t="str">
        <f t="shared" si="59"/>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0"/>
        <v/>
      </c>
      <c r="BI298" s="4" t="str">
        <f t="shared" si="68"/>
        <v/>
      </c>
      <c r="BJ298" s="123" t="str">
        <f t="shared" si="61"/>
        <v/>
      </c>
      <c r="BK298" s="140" t="str">
        <f t="shared" si="65"/>
        <v/>
      </c>
      <c r="BQ298" s="4" t="str">
        <f>IF(IFERROR(VLOOKUP(C298,C299:C$1993,1,0),"")="","",COUNTIF(C:C,C298))</f>
        <v/>
      </c>
      <c r="BR298" s="4"/>
      <c r="BV298" s="5" t="str">
        <f>IF(B298="","",IF(BQ298="",1+(MAX(BV$2:BV297)),""))</f>
        <v/>
      </c>
      <c r="BW298" s="5" t="str">
        <f t="shared" si="62"/>
        <v/>
      </c>
      <c r="BX298" s="5" t="str">
        <f t="shared" si="63"/>
        <v/>
      </c>
      <c r="BY298" s="14" t="str">
        <f t="shared" si="64"/>
        <v/>
      </c>
      <c r="BZ298" s="28"/>
      <c r="CA298" s="15"/>
      <c r="CB298" s="5" t="str">
        <f t="shared" si="69"/>
        <v/>
      </c>
      <c r="CE298" s="5" t="str">
        <f t="shared" si="67"/>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c r="A299" s="4" t="str">
        <f t="shared" si="58"/>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T299" s="2" t="str">
        <f>IFERROR(INDEX('padron cfe'!D:D,MATCH(DATOS!C299,'padron cfe'!A:A,0),1),"")</f>
        <v/>
      </c>
      <c r="U299" s="4"/>
      <c r="V299" s="4"/>
      <c r="W299" s="4"/>
      <c r="X299" s="6" t="s">
        <v>157</v>
      </c>
      <c r="Y299" s="4"/>
      <c r="Z299" s="4" t="str">
        <f t="shared" si="59"/>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0"/>
        <v/>
      </c>
      <c r="BI299" s="4" t="str">
        <f t="shared" si="68"/>
        <v/>
      </c>
      <c r="BJ299" s="123" t="str">
        <f t="shared" si="61"/>
        <v/>
      </c>
      <c r="BK299" s="140" t="str">
        <f t="shared" si="65"/>
        <v/>
      </c>
      <c r="BQ299" s="4" t="str">
        <f>IF(IFERROR(VLOOKUP(C299,C300:C$1993,1,0),"")="","",COUNTIF(C:C,C299))</f>
        <v/>
      </c>
      <c r="BR299" s="4"/>
      <c r="BV299" s="5" t="str">
        <f>IF(B299="","",IF(BQ299="",1+(MAX(BV$2:BV298)),""))</f>
        <v/>
      </c>
      <c r="BW299" s="5" t="str">
        <f t="shared" si="62"/>
        <v/>
      </c>
      <c r="BX299" s="5" t="str">
        <f t="shared" si="63"/>
        <v/>
      </c>
      <c r="BY299" s="14" t="str">
        <f t="shared" si="64"/>
        <v/>
      </c>
      <c r="BZ299" s="28"/>
      <c r="CA299" s="15"/>
      <c r="CB299" s="5" t="str">
        <f t="shared" si="69"/>
        <v/>
      </c>
      <c r="CE299" s="5" t="str">
        <f t="shared" si="67"/>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c r="A300" s="4" t="str">
        <f t="shared" si="58"/>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T300" s="2" t="str">
        <f>IFERROR(INDEX('padron cfe'!D:D,MATCH(DATOS!C300,'padron cfe'!A:A,0),1),"")</f>
        <v/>
      </c>
      <c r="U300" s="4"/>
      <c r="V300" s="4"/>
      <c r="W300" s="4"/>
      <c r="X300" s="6" t="s">
        <v>157</v>
      </c>
      <c r="Y300" s="4"/>
      <c r="Z300" s="4" t="str">
        <f t="shared" si="59"/>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0"/>
        <v/>
      </c>
      <c r="BI300" s="4" t="str">
        <f t="shared" si="68"/>
        <v/>
      </c>
      <c r="BJ300" s="123" t="str">
        <f t="shared" si="61"/>
        <v/>
      </c>
      <c r="BK300" s="140" t="str">
        <f t="shared" si="65"/>
        <v/>
      </c>
      <c r="BQ300" s="4" t="str">
        <f>IF(IFERROR(VLOOKUP(C300,C301:C$1993,1,0),"")="","",COUNTIF(C:C,C300))</f>
        <v/>
      </c>
      <c r="BR300" s="4"/>
      <c r="BV300" s="5" t="str">
        <f>IF(B300="","",IF(BQ300="",1+(MAX(BV$2:BV299)),""))</f>
        <v/>
      </c>
      <c r="BW300" s="5" t="str">
        <f t="shared" si="62"/>
        <v/>
      </c>
      <c r="BX300" s="5" t="str">
        <f t="shared" si="63"/>
        <v/>
      </c>
      <c r="BY300" s="14" t="str">
        <f t="shared" si="64"/>
        <v/>
      </c>
      <c r="BZ300" s="28"/>
      <c r="CA300" s="15"/>
      <c r="CB300" s="5" t="str">
        <f t="shared" si="69"/>
        <v/>
      </c>
      <c r="CE300" s="5" t="str">
        <f t="shared" si="67"/>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c r="A301" s="4" t="str">
        <f t="shared" si="58"/>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T301" s="2" t="str">
        <f>IFERROR(INDEX('padron cfe'!D:D,MATCH(DATOS!C301,'padron cfe'!A:A,0),1),"")</f>
        <v/>
      </c>
      <c r="U301" s="4"/>
      <c r="V301" s="4"/>
      <c r="W301" s="4"/>
      <c r="X301" s="6" t="s">
        <v>157</v>
      </c>
      <c r="Y301" s="4"/>
      <c r="Z301" s="4" t="str">
        <f t="shared" si="59"/>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0"/>
        <v/>
      </c>
      <c r="BI301" s="4" t="str">
        <f t="shared" si="68"/>
        <v/>
      </c>
      <c r="BJ301" s="123" t="str">
        <f t="shared" si="61"/>
        <v/>
      </c>
      <c r="BK301" s="140" t="str">
        <f t="shared" si="65"/>
        <v/>
      </c>
      <c r="BQ301" s="4" t="str">
        <f>IF(IFERROR(VLOOKUP(C301,C302:C$1993,1,0),"")="","",COUNTIF(C:C,C301))</f>
        <v/>
      </c>
      <c r="BR301" s="4"/>
      <c r="BV301" s="5" t="str">
        <f>IF(B301="","",IF(BQ301="",1+(MAX(BV$2:BV300)),""))</f>
        <v/>
      </c>
      <c r="BW301" s="5" t="str">
        <f t="shared" si="62"/>
        <v/>
      </c>
      <c r="BX301" s="5" t="str">
        <f t="shared" si="63"/>
        <v/>
      </c>
      <c r="BY301" s="14" t="str">
        <f t="shared" si="64"/>
        <v/>
      </c>
      <c r="BZ301" s="28"/>
      <c r="CA301" s="15"/>
      <c r="CB301" s="5" t="str">
        <f t="shared" si="69"/>
        <v/>
      </c>
      <c r="CE301" s="5" t="str">
        <f t="shared" si="67"/>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c r="A302" s="4" t="str">
        <f t="shared" si="58"/>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T302" s="2" t="str">
        <f>IFERROR(INDEX('padron cfe'!D:D,MATCH(DATOS!C302,'padron cfe'!A:A,0),1),"")</f>
        <v/>
      </c>
      <c r="U302" s="4"/>
      <c r="V302" s="4"/>
      <c r="W302" s="4"/>
      <c r="X302" s="6" t="s">
        <v>157</v>
      </c>
      <c r="Y302" s="4"/>
      <c r="Z302" s="4" t="str">
        <f t="shared" si="59"/>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0"/>
        <v/>
      </c>
      <c r="BI302" s="4" t="str">
        <f t="shared" si="68"/>
        <v/>
      </c>
      <c r="BJ302" s="123" t="str">
        <f t="shared" si="61"/>
        <v/>
      </c>
      <c r="BK302" s="140" t="str">
        <f t="shared" si="65"/>
        <v/>
      </c>
      <c r="BQ302" s="4" t="str">
        <f>IF(IFERROR(VLOOKUP(C302,C303:C$1993,1,0),"")="","",COUNTIF(C:C,C302))</f>
        <v/>
      </c>
      <c r="BR302" s="4"/>
      <c r="BV302" s="5" t="str">
        <f>IF(B302="","",IF(BQ302="",1+(MAX(BV$2:BV301)),""))</f>
        <v/>
      </c>
      <c r="BW302" s="5" t="str">
        <f t="shared" si="62"/>
        <v/>
      </c>
      <c r="BX302" s="5" t="str">
        <f t="shared" si="63"/>
        <v/>
      </c>
      <c r="BY302" s="14" t="str">
        <f t="shared" si="64"/>
        <v/>
      </c>
      <c r="BZ302" s="28"/>
      <c r="CA302" s="15"/>
      <c r="CB302" s="5" t="str">
        <f t="shared" si="69"/>
        <v/>
      </c>
      <c r="CE302" s="5" t="str">
        <f t="shared" si="67"/>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c r="A303" s="4" t="str">
        <f t="shared" si="58"/>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T303" s="2" t="str">
        <f>IFERROR(INDEX('padron cfe'!D:D,MATCH(DATOS!C303,'padron cfe'!A:A,0),1),"")</f>
        <v/>
      </c>
      <c r="U303" s="4"/>
      <c r="V303" s="4"/>
      <c r="W303" s="4"/>
      <c r="X303" s="6" t="s">
        <v>157</v>
      </c>
      <c r="Y303" s="4"/>
      <c r="Z303" s="4" t="str">
        <f t="shared" si="59"/>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0"/>
        <v/>
      </c>
      <c r="BI303" s="4" t="str">
        <f t="shared" si="68"/>
        <v/>
      </c>
      <c r="BJ303" s="123" t="str">
        <f t="shared" si="61"/>
        <v/>
      </c>
      <c r="BK303" s="140" t="str">
        <f t="shared" si="65"/>
        <v/>
      </c>
      <c r="BQ303" s="4" t="str">
        <f>IF(IFERROR(VLOOKUP(C303,C304:C$1993,1,0),"")="","",COUNTIF(C:C,C303))</f>
        <v/>
      </c>
      <c r="BR303" s="4"/>
      <c r="BV303" s="5" t="str">
        <f>IF(B303="","",IF(BQ303="",1+(MAX(BV$2:BV302)),""))</f>
        <v/>
      </c>
      <c r="BW303" s="5" t="str">
        <f t="shared" si="62"/>
        <v/>
      </c>
      <c r="BX303" s="5" t="str">
        <f t="shared" si="63"/>
        <v/>
      </c>
      <c r="BY303" s="14" t="str">
        <f t="shared" si="64"/>
        <v/>
      </c>
      <c r="BZ303" s="28"/>
      <c r="CA303" s="15"/>
      <c r="CB303" s="5" t="str">
        <f t="shared" si="69"/>
        <v/>
      </c>
      <c r="CE303" s="5" t="str">
        <f t="shared" si="67"/>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c r="A304" s="4" t="str">
        <f t="shared" si="58"/>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T304" s="2" t="str">
        <f>IFERROR(INDEX('padron cfe'!D:D,MATCH(DATOS!C304,'padron cfe'!A:A,0),1),"")</f>
        <v/>
      </c>
      <c r="U304" s="4"/>
      <c r="V304" s="4"/>
      <c r="W304" s="4"/>
      <c r="X304" s="6" t="s">
        <v>157</v>
      </c>
      <c r="Y304" s="4"/>
      <c r="Z304" s="4" t="str">
        <f t="shared" si="59"/>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0"/>
        <v/>
      </c>
      <c r="BI304" s="4" t="str">
        <f t="shared" si="68"/>
        <v/>
      </c>
      <c r="BJ304" s="123" t="str">
        <f t="shared" si="61"/>
        <v/>
      </c>
      <c r="BK304" s="140" t="str">
        <f t="shared" si="65"/>
        <v/>
      </c>
      <c r="BQ304" s="4" t="str">
        <f>IF(IFERROR(VLOOKUP(C304,C305:C$1993,1,0),"")="","",COUNTIF(C:C,C304))</f>
        <v/>
      </c>
      <c r="BR304" s="4"/>
      <c r="BV304" s="5" t="str">
        <f>IF(B304="","",IF(BQ304="",1+(MAX(BV$2:BV303)),""))</f>
        <v/>
      </c>
      <c r="BW304" s="5" t="str">
        <f t="shared" si="62"/>
        <v/>
      </c>
      <c r="BX304" s="5" t="str">
        <f t="shared" si="63"/>
        <v/>
      </c>
      <c r="BY304" s="14" t="str">
        <f t="shared" si="64"/>
        <v/>
      </c>
      <c r="BZ304" s="28"/>
      <c r="CA304" s="15"/>
      <c r="CB304" s="5" t="str">
        <f t="shared" si="69"/>
        <v/>
      </c>
      <c r="CE304" s="5" t="str">
        <f t="shared" si="67"/>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c r="A305" s="4" t="str">
        <f t="shared" si="58"/>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T305" s="2" t="str">
        <f>IFERROR(INDEX('padron cfe'!D:D,MATCH(DATOS!C305,'padron cfe'!A:A,0),1),"")</f>
        <v/>
      </c>
      <c r="U305" s="4"/>
      <c r="V305" s="4"/>
      <c r="W305" s="4"/>
      <c r="X305" s="6" t="s">
        <v>157</v>
      </c>
      <c r="Y305" s="4"/>
      <c r="Z305" s="4" t="str">
        <f t="shared" si="59"/>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0"/>
        <v/>
      </c>
      <c r="BI305" s="4" t="str">
        <f t="shared" si="68"/>
        <v/>
      </c>
      <c r="BJ305" s="123" t="str">
        <f t="shared" si="61"/>
        <v/>
      </c>
      <c r="BK305" s="140" t="str">
        <f t="shared" si="65"/>
        <v/>
      </c>
      <c r="BQ305" s="4" t="str">
        <f>IF(IFERROR(VLOOKUP(C305,C306:C$1993,1,0),"")="","",COUNTIF(C:C,C305))</f>
        <v/>
      </c>
      <c r="BR305" s="4"/>
      <c r="BV305" s="5" t="str">
        <f>IF(B305="","",IF(BQ305="",1+(MAX(BV$2:BV304)),""))</f>
        <v/>
      </c>
      <c r="BW305" s="5" t="str">
        <f t="shared" si="62"/>
        <v/>
      </c>
      <c r="BX305" s="5" t="str">
        <f t="shared" si="63"/>
        <v/>
      </c>
      <c r="BY305" s="14" t="str">
        <f t="shared" si="64"/>
        <v/>
      </c>
      <c r="BZ305" s="28"/>
      <c r="CA305" s="15"/>
      <c r="CB305" s="5" t="str">
        <f t="shared" si="69"/>
        <v/>
      </c>
      <c r="CE305" s="5" t="str">
        <f t="shared" si="67"/>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c r="A306" s="4" t="str">
        <f t="shared" si="58"/>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T306" s="2" t="str">
        <f>IFERROR(INDEX('padron cfe'!D:D,MATCH(DATOS!C306,'padron cfe'!A:A,0),1),"")</f>
        <v/>
      </c>
      <c r="U306" s="4"/>
      <c r="V306" s="4"/>
      <c r="W306" s="4"/>
      <c r="X306" s="6" t="s">
        <v>157</v>
      </c>
      <c r="Y306" s="4"/>
      <c r="Z306" s="4" t="str">
        <f t="shared" si="59"/>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0"/>
        <v/>
      </c>
      <c r="BI306" s="4" t="str">
        <f t="shared" si="68"/>
        <v/>
      </c>
      <c r="BJ306" s="123" t="str">
        <f t="shared" si="61"/>
        <v/>
      </c>
      <c r="BK306" s="140" t="str">
        <f t="shared" si="65"/>
        <v/>
      </c>
      <c r="BQ306" s="4" t="str">
        <f>IF(IFERROR(VLOOKUP(C306,C307:C$1993,1,0),"")="","",COUNTIF(C:C,C306))</f>
        <v/>
      </c>
      <c r="BR306" s="4"/>
      <c r="BV306" s="5" t="str">
        <f>IF(B306="","",IF(BQ306="",1+(MAX(BV$2:BV305)),""))</f>
        <v/>
      </c>
      <c r="BW306" s="5" t="str">
        <f t="shared" si="62"/>
        <v/>
      </c>
      <c r="BX306" s="5" t="str">
        <f t="shared" si="63"/>
        <v/>
      </c>
      <c r="BY306" s="14" t="str">
        <f t="shared" si="64"/>
        <v/>
      </c>
      <c r="BZ306" s="28"/>
      <c r="CA306" s="15"/>
      <c r="CB306" s="5" t="str">
        <f t="shared" si="69"/>
        <v/>
      </c>
      <c r="CE306" s="5" t="str">
        <f t="shared" si="67"/>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c r="A307" s="4" t="str">
        <f t="shared" si="58"/>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T307" s="2" t="str">
        <f>IFERROR(INDEX('padron cfe'!D:D,MATCH(DATOS!C307,'padron cfe'!A:A,0),1),"")</f>
        <v/>
      </c>
      <c r="U307" s="4"/>
      <c r="V307" s="4"/>
      <c r="W307" s="4"/>
      <c r="X307" s="6" t="s">
        <v>157</v>
      </c>
      <c r="Y307" s="4"/>
      <c r="Z307" s="4" t="str">
        <f t="shared" si="59"/>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0"/>
        <v/>
      </c>
      <c r="BI307" s="4" t="str">
        <f t="shared" si="68"/>
        <v/>
      </c>
      <c r="BJ307" s="123" t="str">
        <f t="shared" si="61"/>
        <v/>
      </c>
      <c r="BK307" s="140" t="str">
        <f t="shared" si="65"/>
        <v/>
      </c>
      <c r="BQ307" s="4" t="str">
        <f>IF(IFERROR(VLOOKUP(C307,C308:C$1993,1,0),"")="","",COUNTIF(C:C,C307))</f>
        <v/>
      </c>
      <c r="BR307" s="4"/>
      <c r="BV307" s="5" t="str">
        <f>IF(B307="","",IF(BQ307="",1+(MAX(BV$2:BV306)),""))</f>
        <v/>
      </c>
      <c r="BW307" s="5" t="str">
        <f t="shared" si="62"/>
        <v/>
      </c>
      <c r="BX307" s="5" t="str">
        <f t="shared" si="63"/>
        <v/>
      </c>
      <c r="BY307" s="14" t="str">
        <f t="shared" si="64"/>
        <v/>
      </c>
      <c r="BZ307" s="28"/>
      <c r="CA307" s="15"/>
      <c r="CB307" s="5" t="str">
        <f t="shared" si="69"/>
        <v/>
      </c>
      <c r="CE307" s="5" t="str">
        <f t="shared" si="67"/>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c r="A308" s="4" t="str">
        <f t="shared" si="58"/>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T308" s="2" t="str">
        <f>IFERROR(INDEX('padron cfe'!D:D,MATCH(DATOS!C308,'padron cfe'!A:A,0),1),"")</f>
        <v/>
      </c>
      <c r="U308" s="4"/>
      <c r="V308" s="4"/>
      <c r="W308" s="4"/>
      <c r="X308" s="6" t="s">
        <v>157</v>
      </c>
      <c r="Y308" s="4"/>
      <c r="Z308" s="4" t="str">
        <f t="shared" si="59"/>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0"/>
        <v/>
      </c>
      <c r="BI308" s="4" t="str">
        <f t="shared" si="68"/>
        <v/>
      </c>
      <c r="BJ308" s="123" t="str">
        <f t="shared" si="61"/>
        <v/>
      </c>
      <c r="BK308" s="140" t="str">
        <f t="shared" si="65"/>
        <v/>
      </c>
      <c r="BQ308" s="4" t="str">
        <f>IF(IFERROR(VLOOKUP(C308,C309:C$1993,1,0),"")="","",COUNTIF(C:C,C308))</f>
        <v/>
      </c>
      <c r="BR308" s="4"/>
      <c r="BV308" s="5" t="str">
        <f>IF(B308="","",IF(BQ308="",1+(MAX(BV$2:BV307)),""))</f>
        <v/>
      </c>
      <c r="BW308" s="5" t="str">
        <f t="shared" si="62"/>
        <v/>
      </c>
      <c r="BX308" s="5" t="str">
        <f t="shared" si="63"/>
        <v/>
      </c>
      <c r="BY308" s="14" t="str">
        <f t="shared" si="64"/>
        <v/>
      </c>
      <c r="BZ308" s="28"/>
      <c r="CA308" s="15"/>
      <c r="CB308" s="5" t="str">
        <f t="shared" si="69"/>
        <v/>
      </c>
      <c r="CE308" s="5" t="str">
        <f t="shared" si="67"/>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c r="A309" s="4" t="str">
        <f t="shared" si="58"/>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T309" s="2" t="str">
        <f>IFERROR(INDEX('padron cfe'!D:D,MATCH(DATOS!C309,'padron cfe'!A:A,0),1),"")</f>
        <v/>
      </c>
      <c r="U309" s="4"/>
      <c r="V309" s="4"/>
      <c r="W309" s="4"/>
      <c r="X309" s="6" t="s">
        <v>157</v>
      </c>
      <c r="Y309" s="4"/>
      <c r="Z309" s="4" t="str">
        <f t="shared" si="59"/>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0"/>
        <v/>
      </c>
      <c r="BI309" s="4" t="str">
        <f t="shared" si="68"/>
        <v/>
      </c>
      <c r="BJ309" s="123" t="str">
        <f t="shared" si="61"/>
        <v/>
      </c>
      <c r="BK309" s="140" t="str">
        <f t="shared" si="65"/>
        <v/>
      </c>
      <c r="BQ309" s="4" t="str">
        <f>IF(IFERROR(VLOOKUP(C309,C310:C$1993,1,0),"")="","",COUNTIF(C:C,C309))</f>
        <v/>
      </c>
      <c r="BR309" s="4"/>
      <c r="BV309" s="5" t="str">
        <f>IF(B309="","",IF(BQ309="",1+(MAX(BV$2:BV308)),""))</f>
        <v/>
      </c>
      <c r="BW309" s="5" t="str">
        <f t="shared" si="62"/>
        <v/>
      </c>
      <c r="BX309" s="5" t="str">
        <f t="shared" si="63"/>
        <v/>
      </c>
      <c r="BY309" s="14" t="str">
        <f t="shared" si="64"/>
        <v/>
      </c>
      <c r="BZ309" s="28"/>
      <c r="CA309" s="15"/>
      <c r="CB309" s="5" t="str">
        <f t="shared" si="69"/>
        <v/>
      </c>
      <c r="CE309" s="5" t="str">
        <f t="shared" si="67"/>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c r="A310" s="4" t="str">
        <f t="shared" si="58"/>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T310" s="2" t="str">
        <f>IFERROR(INDEX('padron cfe'!D:D,MATCH(DATOS!C310,'padron cfe'!A:A,0),1),"")</f>
        <v/>
      </c>
      <c r="U310" s="4"/>
      <c r="V310" s="4"/>
      <c r="W310" s="4"/>
      <c r="X310" s="6" t="s">
        <v>157</v>
      </c>
      <c r="Y310" s="4"/>
      <c r="Z310" s="4" t="str">
        <f t="shared" si="59"/>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0"/>
        <v/>
      </c>
      <c r="BI310" s="4" t="str">
        <f t="shared" si="68"/>
        <v/>
      </c>
      <c r="BJ310" s="123" t="str">
        <f t="shared" si="61"/>
        <v/>
      </c>
      <c r="BK310" s="140" t="str">
        <f t="shared" si="65"/>
        <v/>
      </c>
      <c r="BQ310" s="4" t="str">
        <f>IF(IFERROR(VLOOKUP(C310,C311:C$1993,1,0),"")="","",COUNTIF(C:C,C310))</f>
        <v/>
      </c>
      <c r="BR310" s="4"/>
      <c r="BV310" s="5" t="str">
        <f>IF(B310="","",IF(BQ310="",1+(MAX(BV$2:BV309)),""))</f>
        <v/>
      </c>
      <c r="BW310" s="5" t="str">
        <f t="shared" si="62"/>
        <v/>
      </c>
      <c r="BX310" s="5" t="str">
        <f t="shared" si="63"/>
        <v/>
      </c>
      <c r="BY310" s="14" t="str">
        <f t="shared" si="64"/>
        <v/>
      </c>
      <c r="BZ310" s="28"/>
      <c r="CA310" s="15"/>
      <c r="CB310" s="5" t="str">
        <f t="shared" si="69"/>
        <v/>
      </c>
      <c r="CE310" s="5" t="str">
        <f t="shared" si="67"/>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c r="A311" s="4" t="str">
        <f t="shared" si="58"/>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T311" s="2" t="str">
        <f>IFERROR(INDEX('padron cfe'!D:D,MATCH(DATOS!C311,'padron cfe'!A:A,0),1),"")</f>
        <v/>
      </c>
      <c r="U311" s="4"/>
      <c r="V311" s="4"/>
      <c r="W311" s="4"/>
      <c r="X311" s="6" t="s">
        <v>157</v>
      </c>
      <c r="Y311" s="4"/>
      <c r="Z311" s="4" t="str">
        <f t="shared" si="59"/>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0"/>
        <v/>
      </c>
      <c r="BI311" s="4" t="str">
        <f t="shared" si="68"/>
        <v/>
      </c>
      <c r="BJ311" s="123" t="str">
        <f t="shared" si="61"/>
        <v/>
      </c>
      <c r="BK311" s="140" t="str">
        <f t="shared" si="65"/>
        <v/>
      </c>
      <c r="BQ311" s="4" t="str">
        <f>IF(IFERROR(VLOOKUP(C311,C312:C$1993,1,0),"")="","",COUNTIF(C:C,C311))</f>
        <v/>
      </c>
      <c r="BR311" s="4"/>
      <c r="BV311" s="5" t="str">
        <f>IF(B311="","",IF(BQ311="",1+(MAX(BV$2:BV310)),""))</f>
        <v/>
      </c>
      <c r="BW311" s="5" t="str">
        <f t="shared" si="62"/>
        <v/>
      </c>
      <c r="BX311" s="5" t="str">
        <f t="shared" si="63"/>
        <v/>
      </c>
      <c r="BY311" s="14" t="str">
        <f t="shared" si="64"/>
        <v/>
      </c>
      <c r="BZ311" s="28"/>
      <c r="CA311" s="15"/>
      <c r="CB311" s="5" t="str">
        <f t="shared" si="69"/>
        <v/>
      </c>
      <c r="CE311" s="5" t="str">
        <f t="shared" si="67"/>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c r="A312" s="4" t="str">
        <f t="shared" si="58"/>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T312" s="2" t="str">
        <f>IFERROR(INDEX('padron cfe'!D:D,MATCH(DATOS!C312,'padron cfe'!A:A,0),1),"")</f>
        <v/>
      </c>
      <c r="U312" s="4"/>
      <c r="V312" s="4"/>
      <c r="W312" s="4"/>
      <c r="X312" s="6" t="s">
        <v>157</v>
      </c>
      <c r="Y312" s="4"/>
      <c r="Z312" s="4" t="str">
        <f t="shared" si="59"/>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0"/>
        <v/>
      </c>
      <c r="BI312" s="4" t="str">
        <f t="shared" si="68"/>
        <v/>
      </c>
      <c r="BJ312" s="123" t="str">
        <f t="shared" si="61"/>
        <v/>
      </c>
      <c r="BK312" s="140" t="str">
        <f t="shared" si="65"/>
        <v/>
      </c>
      <c r="BQ312" s="4" t="str">
        <f>IF(IFERROR(VLOOKUP(C312,C313:C$1993,1,0),"")="","",COUNTIF(C:C,C312))</f>
        <v/>
      </c>
      <c r="BR312" s="4"/>
      <c r="BV312" s="5" t="str">
        <f>IF(B312="","",IF(BQ312="",1+(MAX(BV$2:BV311)),""))</f>
        <v/>
      </c>
      <c r="BW312" s="5" t="str">
        <f t="shared" si="62"/>
        <v/>
      </c>
      <c r="BX312" s="5" t="str">
        <f t="shared" si="63"/>
        <v/>
      </c>
      <c r="BY312" s="14" t="str">
        <f t="shared" si="64"/>
        <v/>
      </c>
      <c r="BZ312" s="28"/>
      <c r="CA312" s="15"/>
      <c r="CB312" s="5" t="str">
        <f t="shared" si="69"/>
        <v/>
      </c>
      <c r="CE312" s="5" t="str">
        <f t="shared" si="67"/>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c r="A313" s="4" t="str">
        <f t="shared" si="58"/>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T313" s="2" t="str">
        <f>IFERROR(INDEX('padron cfe'!D:D,MATCH(DATOS!C313,'padron cfe'!A:A,0),1),"")</f>
        <v/>
      </c>
      <c r="U313" s="4"/>
      <c r="V313" s="4"/>
      <c r="W313" s="4"/>
      <c r="X313" s="6" t="s">
        <v>157</v>
      </c>
      <c r="Y313" s="4"/>
      <c r="Z313" s="4" t="str">
        <f t="shared" si="59"/>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0"/>
        <v/>
      </c>
      <c r="BI313" s="4" t="str">
        <f t="shared" si="68"/>
        <v/>
      </c>
      <c r="BJ313" s="123" t="str">
        <f t="shared" si="61"/>
        <v/>
      </c>
      <c r="BK313" s="140" t="str">
        <f t="shared" si="65"/>
        <v/>
      </c>
      <c r="BQ313" s="4" t="str">
        <f>IF(IFERROR(VLOOKUP(C313,C314:C$1993,1,0),"")="","",COUNTIF(C:C,C313))</f>
        <v/>
      </c>
      <c r="BR313" s="4"/>
      <c r="BV313" s="5" t="str">
        <f>IF(B313="","",IF(BQ313="",1+(MAX(BV$2:BV312)),""))</f>
        <v/>
      </c>
      <c r="BW313" s="5" t="str">
        <f t="shared" si="62"/>
        <v/>
      </c>
      <c r="BX313" s="5" t="str">
        <f t="shared" si="63"/>
        <v/>
      </c>
      <c r="BY313" s="14" t="str">
        <f t="shared" si="64"/>
        <v/>
      </c>
      <c r="BZ313" s="28"/>
      <c r="CA313" s="15"/>
      <c r="CB313" s="5" t="str">
        <f t="shared" si="69"/>
        <v/>
      </c>
      <c r="CE313" s="5" t="str">
        <f t="shared" si="67"/>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c r="A314" s="4" t="str">
        <f t="shared" si="58"/>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T314" s="2" t="str">
        <f>IFERROR(INDEX('padron cfe'!D:D,MATCH(DATOS!C314,'padron cfe'!A:A,0),1),"")</f>
        <v/>
      </c>
      <c r="U314" s="4"/>
      <c r="V314" s="4"/>
      <c r="W314" s="4"/>
      <c r="X314" s="6" t="s">
        <v>157</v>
      </c>
      <c r="Y314" s="4"/>
      <c r="Z314" s="4" t="str">
        <f t="shared" si="59"/>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0"/>
        <v/>
      </c>
      <c r="BI314" s="4" t="str">
        <f t="shared" si="68"/>
        <v/>
      </c>
      <c r="BJ314" s="123" t="str">
        <f t="shared" si="61"/>
        <v/>
      </c>
      <c r="BK314" s="140" t="str">
        <f t="shared" si="65"/>
        <v/>
      </c>
      <c r="BQ314" s="4" t="str">
        <f>IF(IFERROR(VLOOKUP(C314,C315:C$1993,1,0),"")="","",COUNTIF(C:C,C314))</f>
        <v/>
      </c>
      <c r="BR314" s="4"/>
      <c r="BV314" s="5" t="str">
        <f>IF(B314="","",IF(BQ314="",1+(MAX(BV$2:BV313)),""))</f>
        <v/>
      </c>
      <c r="BW314" s="5" t="str">
        <f t="shared" si="62"/>
        <v/>
      </c>
      <c r="BX314" s="5" t="str">
        <f t="shared" si="63"/>
        <v/>
      </c>
      <c r="BY314" s="14" t="str">
        <f t="shared" si="64"/>
        <v/>
      </c>
      <c r="BZ314" s="28"/>
      <c r="CA314" s="15"/>
      <c r="CB314" s="5" t="str">
        <f t="shared" si="69"/>
        <v/>
      </c>
      <c r="CE314" s="5" t="str">
        <f t="shared" si="67"/>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c r="A315" s="4" t="str">
        <f t="shared" si="58"/>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T315" s="2" t="str">
        <f>IFERROR(INDEX('padron cfe'!D:D,MATCH(DATOS!C315,'padron cfe'!A:A,0),1),"")</f>
        <v/>
      </c>
      <c r="U315" s="4"/>
      <c r="V315" s="4"/>
      <c r="W315" s="4"/>
      <c r="X315" s="6" t="s">
        <v>157</v>
      </c>
      <c r="Y315" s="4"/>
      <c r="Z315" s="4" t="str">
        <f t="shared" si="59"/>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0"/>
        <v/>
      </c>
      <c r="BI315" s="4" t="str">
        <f t="shared" si="68"/>
        <v/>
      </c>
      <c r="BJ315" s="123" t="str">
        <f t="shared" si="61"/>
        <v/>
      </c>
      <c r="BK315" s="140" t="str">
        <f t="shared" si="65"/>
        <v/>
      </c>
      <c r="BQ315" s="4" t="str">
        <f>IF(IFERROR(VLOOKUP(C315,C316:C$1993,1,0),"")="","",COUNTIF(C:C,C315))</f>
        <v/>
      </c>
      <c r="BR315" s="4"/>
      <c r="BV315" s="5" t="str">
        <f>IF(B315="","",IF(BQ315="",1+(MAX(BV$2:BV314)),""))</f>
        <v/>
      </c>
      <c r="BW315" s="5" t="str">
        <f t="shared" si="62"/>
        <v/>
      </c>
      <c r="BX315" s="5" t="str">
        <f t="shared" si="63"/>
        <v/>
      </c>
      <c r="BY315" s="14" t="str">
        <f t="shared" si="64"/>
        <v/>
      </c>
      <c r="BZ315" s="28"/>
      <c r="CA315" s="15"/>
      <c r="CB315" s="5" t="str">
        <f t="shared" si="69"/>
        <v/>
      </c>
      <c r="CE315" s="5" t="str">
        <f t="shared" si="67"/>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c r="A316" s="4" t="str">
        <f t="shared" si="58"/>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T316" s="2" t="str">
        <f>IFERROR(INDEX('padron cfe'!D:D,MATCH(DATOS!C316,'padron cfe'!A:A,0),1),"")</f>
        <v/>
      </c>
      <c r="U316" s="4"/>
      <c r="V316" s="4"/>
      <c r="W316" s="4"/>
      <c r="X316" s="6" t="s">
        <v>157</v>
      </c>
      <c r="Y316" s="4"/>
      <c r="Z316" s="4" t="str">
        <f t="shared" si="59"/>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0"/>
        <v/>
      </c>
      <c r="BI316" s="4" t="str">
        <f t="shared" si="68"/>
        <v/>
      </c>
      <c r="BJ316" s="123" t="str">
        <f t="shared" si="61"/>
        <v/>
      </c>
      <c r="BK316" s="140" t="str">
        <f t="shared" si="65"/>
        <v/>
      </c>
      <c r="BQ316" s="4" t="str">
        <f>IF(IFERROR(VLOOKUP(C316,C317:C$1993,1,0),"")="","",COUNTIF(C:C,C316))</f>
        <v/>
      </c>
      <c r="BR316" s="4"/>
      <c r="BV316" s="5" t="str">
        <f>IF(B316="","",IF(BQ316="",1+(MAX(BV$2:BV315)),""))</f>
        <v/>
      </c>
      <c r="BW316" s="5" t="str">
        <f t="shared" si="62"/>
        <v/>
      </c>
      <c r="BX316" s="5" t="str">
        <f t="shared" si="63"/>
        <v/>
      </c>
      <c r="BY316" s="14" t="str">
        <f t="shared" si="64"/>
        <v/>
      </c>
      <c r="BZ316" s="28"/>
      <c r="CA316" s="15"/>
      <c r="CB316" s="5" t="str">
        <f t="shared" si="69"/>
        <v/>
      </c>
      <c r="CE316" s="5" t="str">
        <f t="shared" si="67"/>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c r="A317" s="4" t="str">
        <f t="shared" si="58"/>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T317" s="2" t="str">
        <f>IFERROR(INDEX('padron cfe'!D:D,MATCH(DATOS!C317,'padron cfe'!A:A,0),1),"")</f>
        <v/>
      </c>
      <c r="U317" s="4"/>
      <c r="V317" s="4"/>
      <c r="W317" s="4"/>
      <c r="X317" s="6" t="s">
        <v>157</v>
      </c>
      <c r="Y317" s="4"/>
      <c r="Z317" s="4" t="str">
        <f t="shared" si="59"/>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0"/>
        <v/>
      </c>
      <c r="BI317" s="4" t="str">
        <f t="shared" si="68"/>
        <v/>
      </c>
      <c r="BJ317" s="123" t="str">
        <f t="shared" si="61"/>
        <v/>
      </c>
      <c r="BK317" s="140" t="str">
        <f t="shared" si="65"/>
        <v/>
      </c>
      <c r="BQ317" s="4" t="str">
        <f>IF(IFERROR(VLOOKUP(C317,C318:C$1993,1,0),"")="","",COUNTIF(C:C,C317))</f>
        <v/>
      </c>
      <c r="BR317" s="4"/>
      <c r="BV317" s="5" t="str">
        <f>IF(B317="","",IF(BQ317="",1+(MAX(BV$2:BV316)),""))</f>
        <v/>
      </c>
      <c r="BW317" s="5" t="str">
        <f t="shared" si="62"/>
        <v/>
      </c>
      <c r="BX317" s="5" t="str">
        <f t="shared" si="63"/>
        <v/>
      </c>
      <c r="BY317" s="14" t="str">
        <f t="shared" si="64"/>
        <v/>
      </c>
      <c r="BZ317" s="28"/>
      <c r="CA317" s="15"/>
      <c r="CB317" s="5" t="str">
        <f t="shared" si="69"/>
        <v/>
      </c>
      <c r="CE317" s="5" t="str">
        <f t="shared" si="67"/>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c r="A318" s="4" t="str">
        <f t="shared" si="58"/>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T318" s="2" t="str">
        <f>IFERROR(INDEX('padron cfe'!D:D,MATCH(DATOS!C318,'padron cfe'!A:A,0),1),"")</f>
        <v/>
      </c>
      <c r="U318" s="4"/>
      <c r="V318" s="4"/>
      <c r="W318" s="4"/>
      <c r="X318" s="6" t="s">
        <v>157</v>
      </c>
      <c r="Y318" s="4"/>
      <c r="Z318" s="4" t="str">
        <f t="shared" si="59"/>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0"/>
        <v/>
      </c>
      <c r="BI318" s="4" t="str">
        <f t="shared" si="68"/>
        <v/>
      </c>
      <c r="BJ318" s="123" t="str">
        <f t="shared" si="61"/>
        <v/>
      </c>
      <c r="BK318" s="140" t="str">
        <f t="shared" si="65"/>
        <v/>
      </c>
      <c r="BQ318" s="4" t="str">
        <f>IF(IFERROR(VLOOKUP(C318,C319:C$1993,1,0),"")="","",COUNTIF(C:C,C318))</f>
        <v/>
      </c>
      <c r="BR318" s="4"/>
      <c r="BV318" s="5" t="str">
        <f>IF(B318="","",IF(BQ318="",1+(MAX(BV$2:BV317)),""))</f>
        <v/>
      </c>
      <c r="BW318" s="5" t="str">
        <f t="shared" si="62"/>
        <v/>
      </c>
      <c r="BX318" s="5" t="str">
        <f t="shared" si="63"/>
        <v/>
      </c>
      <c r="BY318" s="14" t="str">
        <f t="shared" si="64"/>
        <v/>
      </c>
      <c r="BZ318" s="28"/>
      <c r="CA318" s="15"/>
      <c r="CB318" s="5" t="str">
        <f t="shared" si="69"/>
        <v/>
      </c>
      <c r="CE318" s="5" t="str">
        <f t="shared" si="67"/>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c r="A319" s="4" t="str">
        <f t="shared" si="58"/>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T319" s="2" t="str">
        <f>IFERROR(INDEX('padron cfe'!D:D,MATCH(DATOS!C319,'padron cfe'!A:A,0),1),"")</f>
        <v/>
      </c>
      <c r="U319" s="4"/>
      <c r="V319" s="4"/>
      <c r="W319" s="4"/>
      <c r="X319" s="6" t="s">
        <v>157</v>
      </c>
      <c r="Y319" s="4"/>
      <c r="Z319" s="4" t="str">
        <f t="shared" si="59"/>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0"/>
        <v/>
      </c>
      <c r="BI319" s="4" t="str">
        <f t="shared" si="68"/>
        <v/>
      </c>
      <c r="BJ319" s="123" t="str">
        <f t="shared" si="61"/>
        <v/>
      </c>
      <c r="BK319" s="140" t="str">
        <f t="shared" si="65"/>
        <v/>
      </c>
      <c r="BQ319" s="4" t="str">
        <f>IF(IFERROR(VLOOKUP(C319,C320:C$1993,1,0),"")="","",COUNTIF(C:C,C319))</f>
        <v/>
      </c>
      <c r="BR319" s="4"/>
      <c r="BV319" s="5" t="str">
        <f>IF(B319="","",IF(BQ319="",1+(MAX(BV$2:BV318)),""))</f>
        <v/>
      </c>
      <c r="BW319" s="5" t="str">
        <f t="shared" si="62"/>
        <v/>
      </c>
      <c r="BX319" s="5" t="str">
        <f t="shared" si="63"/>
        <v/>
      </c>
      <c r="BY319" s="14" t="str">
        <f t="shared" si="64"/>
        <v/>
      </c>
      <c r="BZ319" s="28"/>
      <c r="CA319" s="15"/>
      <c r="CB319" s="5" t="str">
        <f t="shared" si="69"/>
        <v/>
      </c>
      <c r="CE319" s="5" t="str">
        <f t="shared" si="67"/>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c r="A320" s="4" t="str">
        <f t="shared" si="58"/>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T320" s="2" t="str">
        <f>IFERROR(INDEX('padron cfe'!D:D,MATCH(DATOS!C320,'padron cfe'!A:A,0),1),"")</f>
        <v/>
      </c>
      <c r="U320" s="4"/>
      <c r="V320" s="4"/>
      <c r="W320" s="4"/>
      <c r="X320" s="6" t="s">
        <v>157</v>
      </c>
      <c r="Y320" s="4"/>
      <c r="Z320" s="4" t="str">
        <f t="shared" si="59"/>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0"/>
        <v/>
      </c>
      <c r="BI320" s="4" t="str">
        <f t="shared" si="68"/>
        <v/>
      </c>
      <c r="BJ320" s="123" t="str">
        <f t="shared" si="61"/>
        <v/>
      </c>
      <c r="BK320" s="140" t="str">
        <f t="shared" si="65"/>
        <v/>
      </c>
      <c r="BQ320" s="4" t="str">
        <f>IF(IFERROR(VLOOKUP(C320,C321:C$1993,1,0),"")="","",COUNTIF(C:C,C320))</f>
        <v/>
      </c>
      <c r="BR320" s="4"/>
      <c r="BV320" s="5" t="str">
        <f>IF(B320="","",IF(BQ320="",1+(MAX(BV$2:BV319)),""))</f>
        <v/>
      </c>
      <c r="BW320" s="5" t="str">
        <f t="shared" si="62"/>
        <v/>
      </c>
      <c r="BX320" s="5" t="str">
        <f t="shared" si="63"/>
        <v/>
      </c>
      <c r="BY320" s="14" t="str">
        <f t="shared" si="64"/>
        <v/>
      </c>
      <c r="BZ320" s="28"/>
      <c r="CA320" s="15"/>
      <c r="CB320" s="5" t="str">
        <f t="shared" si="69"/>
        <v/>
      </c>
      <c r="CE320" s="5" t="str">
        <f t="shared" si="67"/>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c r="A321" s="4" t="str">
        <f t="shared" si="58"/>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T321" s="2" t="str">
        <f>IFERROR(INDEX('padron cfe'!D:D,MATCH(DATOS!C321,'padron cfe'!A:A,0),1),"")</f>
        <v/>
      </c>
      <c r="U321" s="4"/>
      <c r="V321" s="4"/>
      <c r="W321" s="4"/>
      <c r="X321" s="6" t="s">
        <v>157</v>
      </c>
      <c r="Y321" s="4"/>
      <c r="Z321" s="4" t="str">
        <f t="shared" si="59"/>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0"/>
        <v/>
      </c>
      <c r="BI321" s="4" t="str">
        <f t="shared" si="68"/>
        <v/>
      </c>
      <c r="BJ321" s="123" t="str">
        <f t="shared" si="61"/>
        <v/>
      </c>
      <c r="BK321" s="140" t="str">
        <f t="shared" si="65"/>
        <v/>
      </c>
      <c r="BQ321" s="4" t="str">
        <f>IF(IFERROR(VLOOKUP(C321,C322:C$1993,1,0),"")="","",COUNTIF(C:C,C321))</f>
        <v/>
      </c>
      <c r="BR321" s="4"/>
      <c r="BV321" s="5" t="str">
        <f>IF(B321="","",IF(BQ321="",1+(MAX(BV$2:BV320)),""))</f>
        <v/>
      </c>
      <c r="BW321" s="5" t="str">
        <f t="shared" si="62"/>
        <v/>
      </c>
      <c r="BX321" s="5" t="str">
        <f t="shared" si="63"/>
        <v/>
      </c>
      <c r="BY321" s="14" t="str">
        <f t="shared" si="64"/>
        <v/>
      </c>
      <c r="BZ321" s="28"/>
      <c r="CA321" s="15"/>
      <c r="CB321" s="5" t="str">
        <f t="shared" si="69"/>
        <v/>
      </c>
      <c r="CE321" s="5" t="str">
        <f t="shared" si="67"/>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c r="A322" s="4" t="str">
        <f t="shared" ref="A322:A385" si="70">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T322" s="2" t="str">
        <f>IFERROR(INDEX('padron cfe'!D:D,MATCH(DATOS!C322,'padron cfe'!A:A,0),1),"")</f>
        <v/>
      </c>
      <c r="U322" s="4"/>
      <c r="V322" s="4"/>
      <c r="W322" s="4"/>
      <c r="X322" s="6" t="s">
        <v>157</v>
      </c>
      <c r="Y322" s="4"/>
      <c r="Z322" s="4" t="str">
        <f t="shared" ref="Z322:Z385" si="71">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2">IFERROR(IF(BE322="","",IF(BA322=5,"",IF(BE322-TODAY()&gt;0,"VIGENTE","VENCIDO"))),"")</f>
        <v/>
      </c>
      <c r="BI322" s="4" t="str">
        <f t="shared" si="68"/>
        <v/>
      </c>
      <c r="BJ322" s="123" t="str">
        <f t="shared" ref="BJ322:BJ385" si="73">IFERROR(IF(AA322="","",AA322/V322),"")</f>
        <v/>
      </c>
      <c r="BK322" s="140" t="str">
        <f t="shared" si="65"/>
        <v/>
      </c>
      <c r="BQ322" s="4" t="str">
        <f>IF(IFERROR(VLOOKUP(C322,C323:C$1993,1,0),"")="","",COUNTIF(C:C,C322))</f>
        <v/>
      </c>
      <c r="BR322" s="4"/>
      <c r="BV322" s="5" t="str">
        <f>IF(B322="","",IF(BQ322="",1+(MAX(BV$2:BV321)),""))</f>
        <v/>
      </c>
      <c r="BW322" s="5" t="str">
        <f t="shared" ref="BW322:BW385" si="74">IF(BV322="","",Z322)</f>
        <v/>
      </c>
      <c r="BX322" s="5" t="str">
        <f t="shared" ref="BX322:BX385" si="75">IF(BV322="","",H322)</f>
        <v/>
      </c>
      <c r="BY322" s="14" t="str">
        <f t="shared" ref="BY322:BY385" si="76">IF(BV322="","",C322)</f>
        <v/>
      </c>
      <c r="BZ322" s="28"/>
      <c r="CA322" s="15"/>
      <c r="CB322" s="5" t="str">
        <f t="shared" si="69"/>
        <v/>
      </c>
      <c r="CE322" s="5" t="str">
        <f t="shared" si="67"/>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c r="A323" s="4" t="str">
        <f t="shared" si="70"/>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T323" s="2" t="str">
        <f>IFERROR(INDEX('padron cfe'!D:D,MATCH(DATOS!C323,'padron cfe'!A:A,0),1),"")</f>
        <v/>
      </c>
      <c r="U323" s="4"/>
      <c r="V323" s="4"/>
      <c r="W323" s="4"/>
      <c r="X323" s="6" t="s">
        <v>157</v>
      </c>
      <c r="Y323" s="4"/>
      <c r="Z323" s="4" t="str">
        <f t="shared" si="71"/>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2"/>
        <v/>
      </c>
      <c r="BI323" s="4" t="str">
        <f t="shared" si="68"/>
        <v/>
      </c>
      <c r="BJ323" s="123" t="str">
        <f t="shared" si="73"/>
        <v/>
      </c>
      <c r="BK323" s="140" t="str">
        <f t="shared" ref="BK323:BK386" si="77">IFERROR(IF(AA323/Z323=0,"",AA323/Z323),"")</f>
        <v/>
      </c>
      <c r="BQ323" s="4" t="str">
        <f>IF(IFERROR(VLOOKUP(C323,C324:C$1993,1,0),"")="","",COUNTIF(C:C,C323))</f>
        <v/>
      </c>
      <c r="BR323" s="4"/>
      <c r="BV323" s="5" t="str">
        <f>IF(B323="","",IF(BQ323="",1+(MAX(BV$2:BV322)),""))</f>
        <v/>
      </c>
      <c r="BW323" s="5" t="str">
        <f t="shared" si="74"/>
        <v/>
      </c>
      <c r="BX323" s="5" t="str">
        <f t="shared" si="75"/>
        <v/>
      </c>
      <c r="BY323" s="14" t="str">
        <f t="shared" si="76"/>
        <v/>
      </c>
      <c r="BZ323" s="28"/>
      <c r="CA323" s="15"/>
      <c r="CB323" s="5" t="str">
        <f t="shared" si="69"/>
        <v/>
      </c>
      <c r="CE323" s="5" t="str">
        <f t="shared" si="67"/>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c r="A324" s="4" t="str">
        <f t="shared" si="70"/>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T324" s="2" t="str">
        <f>IFERROR(INDEX('padron cfe'!D:D,MATCH(DATOS!C324,'padron cfe'!A:A,0),1),"")</f>
        <v/>
      </c>
      <c r="U324" s="4"/>
      <c r="V324" s="4"/>
      <c r="W324" s="4"/>
      <c r="X324" s="6" t="s">
        <v>157</v>
      </c>
      <c r="Y324" s="4"/>
      <c r="Z324" s="4" t="str">
        <f t="shared" si="71"/>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2"/>
        <v/>
      </c>
      <c r="BI324" s="4" t="str">
        <f t="shared" si="68"/>
        <v/>
      </c>
      <c r="BJ324" s="123" t="str">
        <f t="shared" si="73"/>
        <v/>
      </c>
      <c r="BK324" s="140" t="str">
        <f t="shared" si="77"/>
        <v/>
      </c>
      <c r="BQ324" s="4" t="str">
        <f>IF(IFERROR(VLOOKUP(C324,C325:C$1993,1,0),"")="","",COUNTIF(C:C,C324))</f>
        <v/>
      </c>
      <c r="BR324" s="4"/>
      <c r="BV324" s="5" t="str">
        <f>IF(B324="","",IF(BQ324="",1+(MAX(BV$2:BV323)),""))</f>
        <v/>
      </c>
      <c r="BW324" s="5" t="str">
        <f t="shared" si="74"/>
        <v/>
      </c>
      <c r="BX324" s="5" t="str">
        <f t="shared" si="75"/>
        <v/>
      </c>
      <c r="BY324" s="14" t="str">
        <f t="shared" si="76"/>
        <v/>
      </c>
      <c r="BZ324" s="28"/>
      <c r="CA324" s="15"/>
      <c r="CB324" s="5" t="str">
        <f t="shared" si="69"/>
        <v/>
      </c>
      <c r="CE324" s="5" t="str">
        <f t="shared" si="67"/>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c r="A325" s="4" t="str">
        <f t="shared" si="70"/>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T325" s="2" t="str">
        <f>IFERROR(INDEX('padron cfe'!D:D,MATCH(DATOS!C325,'padron cfe'!A:A,0),1),"")</f>
        <v/>
      </c>
      <c r="U325" s="4"/>
      <c r="V325" s="4"/>
      <c r="W325" s="4"/>
      <c r="X325" s="6" t="s">
        <v>157</v>
      </c>
      <c r="Y325" s="4"/>
      <c r="Z325" s="4" t="str">
        <f t="shared" si="71"/>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2"/>
        <v/>
      </c>
      <c r="BI325" s="4" t="str">
        <f t="shared" si="68"/>
        <v/>
      </c>
      <c r="BJ325" s="123" t="str">
        <f t="shared" si="73"/>
        <v/>
      </c>
      <c r="BK325" s="140" t="str">
        <f t="shared" si="77"/>
        <v/>
      </c>
      <c r="BQ325" s="4" t="str">
        <f>IF(IFERROR(VLOOKUP(C325,C326:C$1993,1,0),"")="","",COUNTIF(C:C,C325))</f>
        <v/>
      </c>
      <c r="BR325" s="4"/>
      <c r="BV325" s="5" t="str">
        <f>IF(B325="","",IF(BQ325="",1+(MAX(BV$2:BV324)),""))</f>
        <v/>
      </c>
      <c r="BW325" s="5" t="str">
        <f t="shared" si="74"/>
        <v/>
      </c>
      <c r="BX325" s="5" t="str">
        <f t="shared" si="75"/>
        <v/>
      </c>
      <c r="BY325" s="14" t="str">
        <f t="shared" si="76"/>
        <v/>
      </c>
      <c r="BZ325" s="28"/>
      <c r="CA325" s="15"/>
      <c r="CB325" s="5" t="str">
        <f t="shared" si="69"/>
        <v/>
      </c>
      <c r="CE325" s="5" t="str">
        <f t="shared" si="67"/>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c r="A326" s="4" t="str">
        <f t="shared" si="70"/>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T326" s="2" t="str">
        <f>IFERROR(INDEX('padron cfe'!D:D,MATCH(DATOS!C326,'padron cfe'!A:A,0),1),"")</f>
        <v/>
      </c>
      <c r="U326" s="4"/>
      <c r="V326" s="4"/>
      <c r="W326" s="4"/>
      <c r="X326" s="6" t="s">
        <v>157</v>
      </c>
      <c r="Y326" s="4"/>
      <c r="Z326" s="4" t="str">
        <f t="shared" si="71"/>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2"/>
        <v/>
      </c>
      <c r="BI326" s="4" t="str">
        <f t="shared" si="68"/>
        <v/>
      </c>
      <c r="BJ326" s="123" t="str">
        <f t="shared" si="73"/>
        <v/>
      </c>
      <c r="BK326" s="140" t="str">
        <f t="shared" si="77"/>
        <v/>
      </c>
      <c r="BQ326" s="4" t="str">
        <f>IF(IFERROR(VLOOKUP(C326,C327:C$1993,1,0),"")="","",COUNTIF(C:C,C326))</f>
        <v/>
      </c>
      <c r="BR326" s="4"/>
      <c r="BV326" s="5" t="str">
        <f>IF(B326="","",IF(BQ326="",1+(MAX(BV$2:BV325)),""))</f>
        <v/>
      </c>
      <c r="BW326" s="5" t="str">
        <f t="shared" si="74"/>
        <v/>
      </c>
      <c r="BX326" s="5" t="str">
        <f t="shared" si="75"/>
        <v/>
      </c>
      <c r="BY326" s="14" t="str">
        <f t="shared" si="76"/>
        <v/>
      </c>
      <c r="BZ326" s="28"/>
      <c r="CA326" s="15"/>
      <c r="CB326" s="5" t="str">
        <f t="shared" si="69"/>
        <v/>
      </c>
      <c r="CE326" s="5" t="str">
        <f t="shared" si="67"/>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c r="A327" s="4" t="str">
        <f t="shared" si="70"/>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T327" s="2" t="str">
        <f>IFERROR(INDEX('padron cfe'!D:D,MATCH(DATOS!C327,'padron cfe'!A:A,0),1),"")</f>
        <v/>
      </c>
      <c r="U327" s="4"/>
      <c r="V327" s="4"/>
      <c r="W327" s="4"/>
      <c r="X327" s="6" t="s">
        <v>157</v>
      </c>
      <c r="Y327" s="4"/>
      <c r="Z327" s="4" t="str">
        <f t="shared" si="71"/>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2"/>
        <v/>
      </c>
      <c r="BI327" s="4" t="str">
        <f t="shared" si="68"/>
        <v/>
      </c>
      <c r="BJ327" s="123" t="str">
        <f t="shared" si="73"/>
        <v/>
      </c>
      <c r="BK327" s="140" t="str">
        <f t="shared" si="77"/>
        <v/>
      </c>
      <c r="BQ327" s="4" t="str">
        <f>IF(IFERROR(VLOOKUP(C327,C328:C$1993,1,0),"")="","",COUNTIF(C:C,C327))</f>
        <v/>
      </c>
      <c r="BR327" s="4"/>
      <c r="BV327" s="5" t="str">
        <f>IF(B327="","",IF(BQ327="",1+(MAX(BV$2:BV326)),""))</f>
        <v/>
      </c>
      <c r="BW327" s="5" t="str">
        <f t="shared" si="74"/>
        <v/>
      </c>
      <c r="BX327" s="5" t="str">
        <f t="shared" si="75"/>
        <v/>
      </c>
      <c r="BY327" s="14" t="str">
        <f t="shared" si="76"/>
        <v/>
      </c>
      <c r="BZ327" s="28"/>
      <c r="CA327" s="15"/>
      <c r="CB327" s="5" t="str">
        <f t="shared" si="69"/>
        <v/>
      </c>
      <c r="CE327" s="5" t="str">
        <f t="shared" si="67"/>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c r="A328" s="4" t="str">
        <f t="shared" si="70"/>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T328" s="2" t="str">
        <f>IFERROR(INDEX('padron cfe'!D:D,MATCH(DATOS!C328,'padron cfe'!A:A,0),1),"")</f>
        <v/>
      </c>
      <c r="U328" s="4"/>
      <c r="V328" s="4"/>
      <c r="W328" s="4"/>
      <c r="X328" s="6" t="s">
        <v>157</v>
      </c>
      <c r="Y328" s="4"/>
      <c r="Z328" s="4" t="str">
        <f t="shared" si="71"/>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2"/>
        <v/>
      </c>
      <c r="BI328" s="4" t="str">
        <f t="shared" si="68"/>
        <v/>
      </c>
      <c r="BJ328" s="123" t="str">
        <f t="shared" si="73"/>
        <v/>
      </c>
      <c r="BK328" s="140" t="str">
        <f t="shared" si="77"/>
        <v/>
      </c>
      <c r="BQ328" s="4" t="str">
        <f>IF(IFERROR(VLOOKUP(C328,C329:C$1993,1,0),"")="","",COUNTIF(C:C,C328))</f>
        <v/>
      </c>
      <c r="BR328" s="4"/>
      <c r="BV328" s="5" t="str">
        <f>IF(B328="","",IF(BQ328="",1+(MAX(BV$2:BV327)),""))</f>
        <v/>
      </c>
      <c r="BW328" s="5" t="str">
        <f t="shared" si="74"/>
        <v/>
      </c>
      <c r="BX328" s="5" t="str">
        <f t="shared" si="75"/>
        <v/>
      </c>
      <c r="BY328" s="14" t="str">
        <f t="shared" si="76"/>
        <v/>
      </c>
      <c r="BZ328" s="28"/>
      <c r="CA328" s="15"/>
      <c r="CB328" s="5" t="str">
        <f t="shared" si="69"/>
        <v/>
      </c>
      <c r="CE328" s="5" t="str">
        <f t="shared" si="67"/>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c r="A329" s="4" t="str">
        <f t="shared" si="70"/>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T329" s="2" t="str">
        <f>IFERROR(INDEX('padron cfe'!D:D,MATCH(DATOS!C329,'padron cfe'!A:A,0),1),"")</f>
        <v/>
      </c>
      <c r="U329" s="4"/>
      <c r="V329" s="4"/>
      <c r="W329" s="4"/>
      <c r="X329" s="6" t="s">
        <v>157</v>
      </c>
      <c r="Y329" s="4"/>
      <c r="Z329" s="4" t="str">
        <f t="shared" si="71"/>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2"/>
        <v/>
      </c>
      <c r="BI329" s="4" t="str">
        <f t="shared" si="68"/>
        <v/>
      </c>
      <c r="BJ329" s="123" t="str">
        <f t="shared" si="73"/>
        <v/>
      </c>
      <c r="BK329" s="140" t="str">
        <f t="shared" si="77"/>
        <v/>
      </c>
      <c r="BQ329" s="4" t="str">
        <f>IF(IFERROR(VLOOKUP(C329,C330:C$1993,1,0),"")="","",COUNTIF(C:C,C329))</f>
        <v/>
      </c>
      <c r="BR329" s="4"/>
      <c r="BV329" s="5" t="str">
        <f>IF(B329="","",IF(BQ329="",1+(MAX(BV$2:BV328)),""))</f>
        <v/>
      </c>
      <c r="BW329" s="5" t="str">
        <f t="shared" si="74"/>
        <v/>
      </c>
      <c r="BX329" s="5" t="str">
        <f t="shared" si="75"/>
        <v/>
      </c>
      <c r="BY329" s="14" t="str">
        <f t="shared" si="76"/>
        <v/>
      </c>
      <c r="BZ329" s="28"/>
      <c r="CA329" s="15"/>
      <c r="CB329" s="5" t="str">
        <f t="shared" ref="CB329:CB360" si="78">CONCATENATE(AH329,AJ329,AK329,AL329,AM329)</f>
        <v/>
      </c>
      <c r="CE329" s="5" t="str">
        <f t="shared" si="67"/>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c r="A330" s="4" t="str">
        <f t="shared" si="70"/>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T330" s="2" t="str">
        <f>IFERROR(INDEX('padron cfe'!D:D,MATCH(DATOS!C330,'padron cfe'!A:A,0),1),"")</f>
        <v/>
      </c>
      <c r="U330" s="4"/>
      <c r="V330" s="4"/>
      <c r="W330" s="4"/>
      <c r="X330" s="6" t="s">
        <v>157</v>
      </c>
      <c r="Y330" s="4"/>
      <c r="Z330" s="4" t="str">
        <f t="shared" si="71"/>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2"/>
        <v/>
      </c>
      <c r="BI330" s="4" t="str">
        <f t="shared" si="68"/>
        <v/>
      </c>
      <c r="BJ330" s="123" t="str">
        <f t="shared" si="73"/>
        <v/>
      </c>
      <c r="BK330" s="140" t="str">
        <f t="shared" si="77"/>
        <v/>
      </c>
      <c r="BQ330" s="4" t="str">
        <f>IF(IFERROR(VLOOKUP(C330,C331:C$1993,1,0),"")="","",COUNTIF(C:C,C330))</f>
        <v/>
      </c>
      <c r="BR330" s="4"/>
      <c r="BV330" s="5" t="str">
        <f>IF(B330="","",IF(BQ330="",1+(MAX(BV$2:BV329)),""))</f>
        <v/>
      </c>
      <c r="BW330" s="5" t="str">
        <f t="shared" si="74"/>
        <v/>
      </c>
      <c r="BX330" s="5" t="str">
        <f t="shared" si="75"/>
        <v/>
      </c>
      <c r="BY330" s="14" t="str">
        <f t="shared" si="76"/>
        <v/>
      </c>
      <c r="BZ330" s="28"/>
      <c r="CA330" s="15"/>
      <c r="CB330" s="5" t="str">
        <f t="shared" si="78"/>
        <v/>
      </c>
      <c r="CE330" s="5" t="str">
        <f t="shared" si="67"/>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c r="A331" s="4" t="str">
        <f t="shared" si="70"/>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T331" s="2" t="str">
        <f>IFERROR(INDEX('padron cfe'!D:D,MATCH(DATOS!C331,'padron cfe'!A:A,0),1),"")</f>
        <v/>
      </c>
      <c r="U331" s="4"/>
      <c r="V331" s="4"/>
      <c r="W331" s="4"/>
      <c r="X331" s="6" t="s">
        <v>157</v>
      </c>
      <c r="Y331" s="4"/>
      <c r="Z331" s="4" t="str">
        <f t="shared" si="71"/>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2"/>
        <v/>
      </c>
      <c r="BI331" s="4" t="str">
        <f t="shared" si="68"/>
        <v/>
      </c>
      <c r="BJ331" s="123" t="str">
        <f t="shared" si="73"/>
        <v/>
      </c>
      <c r="BK331" s="140" t="str">
        <f t="shared" si="77"/>
        <v/>
      </c>
      <c r="BQ331" s="4" t="str">
        <f>IF(IFERROR(VLOOKUP(C331,C332:C$1993,1,0),"")="","",COUNTIF(C:C,C331))</f>
        <v/>
      </c>
      <c r="BR331" s="4"/>
      <c r="BV331" s="5" t="str">
        <f>IF(B331="","",IF(BQ331="",1+(MAX(BV$2:BV330)),""))</f>
        <v/>
      </c>
      <c r="BW331" s="5" t="str">
        <f t="shared" si="74"/>
        <v/>
      </c>
      <c r="BX331" s="5" t="str">
        <f t="shared" si="75"/>
        <v/>
      </c>
      <c r="BY331" s="14" t="str">
        <f t="shared" si="76"/>
        <v/>
      </c>
      <c r="BZ331" s="28"/>
      <c r="CA331" s="15"/>
      <c r="CB331" s="5" t="str">
        <f t="shared" si="78"/>
        <v/>
      </c>
      <c r="CE331" s="5" t="str">
        <f t="shared" ref="CE331:CE376" si="79">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c r="A332" s="4" t="str">
        <f t="shared" si="70"/>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T332" s="2" t="str">
        <f>IFERROR(INDEX('padron cfe'!D:D,MATCH(DATOS!C332,'padron cfe'!A:A,0),1),"")</f>
        <v/>
      </c>
      <c r="U332" s="4"/>
      <c r="V332" s="4"/>
      <c r="W332" s="4"/>
      <c r="X332" s="6" t="s">
        <v>157</v>
      </c>
      <c r="Y332" s="4"/>
      <c r="Z332" s="4" t="str">
        <f t="shared" si="71"/>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2"/>
        <v/>
      </c>
      <c r="BI332" s="4" t="str">
        <f t="shared" si="68"/>
        <v/>
      </c>
      <c r="BJ332" s="123" t="str">
        <f t="shared" si="73"/>
        <v/>
      </c>
      <c r="BK332" s="140" t="str">
        <f t="shared" si="77"/>
        <v/>
      </c>
      <c r="BQ332" s="4" t="str">
        <f>IF(IFERROR(VLOOKUP(C332,C333:C$1993,1,0),"")="","",COUNTIF(C:C,C332))</f>
        <v/>
      </c>
      <c r="BR332" s="4"/>
      <c r="BV332" s="5" t="str">
        <f>IF(B332="","",IF(BQ332="",1+(MAX(BV$2:BV331)),""))</f>
        <v/>
      </c>
      <c r="BW332" s="5" t="str">
        <f t="shared" si="74"/>
        <v/>
      </c>
      <c r="BX332" s="5" t="str">
        <f t="shared" si="75"/>
        <v/>
      </c>
      <c r="BY332" s="14" t="str">
        <f t="shared" si="76"/>
        <v/>
      </c>
      <c r="BZ332" s="28"/>
      <c r="CA332" s="15"/>
      <c r="CB332" s="5" t="str">
        <f t="shared" si="78"/>
        <v/>
      </c>
      <c r="CE332" s="5" t="str">
        <f t="shared" si="79"/>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c r="A333" s="4" t="str">
        <f t="shared" si="70"/>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T333" s="2" t="str">
        <f>IFERROR(INDEX('padron cfe'!D:D,MATCH(DATOS!C333,'padron cfe'!A:A,0),1),"")</f>
        <v/>
      </c>
      <c r="U333" s="4"/>
      <c r="V333" s="4"/>
      <c r="W333" s="4"/>
      <c r="X333" s="6" t="s">
        <v>157</v>
      </c>
      <c r="Y333" s="4"/>
      <c r="Z333" s="4" t="str">
        <f t="shared" si="71"/>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2"/>
        <v/>
      </c>
      <c r="BI333" s="4" t="str">
        <f t="shared" si="68"/>
        <v/>
      </c>
      <c r="BJ333" s="123" t="str">
        <f t="shared" si="73"/>
        <v/>
      </c>
      <c r="BK333" s="140" t="str">
        <f t="shared" si="77"/>
        <v/>
      </c>
      <c r="BQ333" s="4" t="str">
        <f>IF(IFERROR(VLOOKUP(C333,C334:C$1993,1,0),"")="","",COUNTIF(C:C,C333))</f>
        <v/>
      </c>
      <c r="BR333" s="4"/>
      <c r="BV333" s="5" t="str">
        <f>IF(B333="","",IF(BQ333="",1+(MAX(BV$2:BV332)),""))</f>
        <v/>
      </c>
      <c r="BW333" s="5" t="str">
        <f t="shared" si="74"/>
        <v/>
      </c>
      <c r="BX333" s="5" t="str">
        <f t="shared" si="75"/>
        <v/>
      </c>
      <c r="BY333" s="14" t="str">
        <f t="shared" si="76"/>
        <v/>
      </c>
      <c r="BZ333" s="28"/>
      <c r="CA333" s="15"/>
      <c r="CB333" s="5" t="str">
        <f t="shared" si="78"/>
        <v/>
      </c>
      <c r="CE333" s="5" t="str">
        <f t="shared" si="79"/>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c r="A334" s="4" t="str">
        <f t="shared" si="70"/>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T334" s="2" t="str">
        <f>IFERROR(INDEX('padron cfe'!D:D,MATCH(DATOS!C334,'padron cfe'!A:A,0),1),"")</f>
        <v/>
      </c>
      <c r="U334" s="4"/>
      <c r="V334" s="4"/>
      <c r="W334" s="4"/>
      <c r="X334" s="6" t="s">
        <v>157</v>
      </c>
      <c r="Y334" s="4"/>
      <c r="Z334" s="4" t="str">
        <f t="shared" si="71"/>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2"/>
        <v/>
      </c>
      <c r="BI334" s="4" t="str">
        <f t="shared" si="68"/>
        <v/>
      </c>
      <c r="BJ334" s="123" t="str">
        <f t="shared" si="73"/>
        <v/>
      </c>
      <c r="BK334" s="140" t="str">
        <f t="shared" si="77"/>
        <v/>
      </c>
      <c r="BQ334" s="4" t="str">
        <f>IF(IFERROR(VLOOKUP(C334,C335:C$1993,1,0),"")="","",COUNTIF(C:C,C334))</f>
        <v/>
      </c>
      <c r="BR334" s="4"/>
      <c r="BV334" s="5" t="str">
        <f>IF(B334="","",IF(BQ334="",1+(MAX(BV$2:BV333)),""))</f>
        <v/>
      </c>
      <c r="BW334" s="5" t="str">
        <f t="shared" si="74"/>
        <v/>
      </c>
      <c r="BX334" s="5" t="str">
        <f t="shared" si="75"/>
        <v/>
      </c>
      <c r="BY334" s="14" t="str">
        <f t="shared" si="76"/>
        <v/>
      </c>
      <c r="BZ334" s="28"/>
      <c r="CA334" s="15"/>
      <c r="CB334" s="5" t="str">
        <f t="shared" si="78"/>
        <v/>
      </c>
      <c r="CE334" s="5" t="str">
        <f t="shared" si="79"/>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c r="A335" s="4" t="str">
        <f t="shared" si="70"/>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T335" s="2" t="str">
        <f>IFERROR(INDEX('padron cfe'!D:D,MATCH(DATOS!C335,'padron cfe'!A:A,0),1),"")</f>
        <v/>
      </c>
      <c r="U335" s="4"/>
      <c r="V335" s="4"/>
      <c r="W335" s="4"/>
      <c r="X335" s="6" t="s">
        <v>157</v>
      </c>
      <c r="Y335" s="4"/>
      <c r="Z335" s="4" t="str">
        <f t="shared" si="71"/>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2"/>
        <v/>
      </c>
      <c r="BI335" s="4" t="str">
        <f t="shared" si="68"/>
        <v/>
      </c>
      <c r="BJ335" s="123" t="str">
        <f t="shared" si="73"/>
        <v/>
      </c>
      <c r="BK335" s="140" t="str">
        <f t="shared" si="77"/>
        <v/>
      </c>
      <c r="BQ335" s="4" t="str">
        <f>IF(IFERROR(VLOOKUP(C335,C336:C$1993,1,0),"")="","",COUNTIF(C:C,C335))</f>
        <v/>
      </c>
      <c r="BR335" s="4"/>
      <c r="BV335" s="5" t="str">
        <f>IF(B335="","",IF(BQ335="",1+(MAX(BV$2:BV334)),""))</f>
        <v/>
      </c>
      <c r="BW335" s="5" t="str">
        <f t="shared" si="74"/>
        <v/>
      </c>
      <c r="BX335" s="5" t="str">
        <f t="shared" si="75"/>
        <v/>
      </c>
      <c r="BY335" s="14" t="str">
        <f t="shared" si="76"/>
        <v/>
      </c>
      <c r="BZ335" s="28"/>
      <c r="CA335" s="15"/>
      <c r="CB335" s="5" t="str">
        <f t="shared" si="78"/>
        <v/>
      </c>
      <c r="CE335" s="5" t="str">
        <f t="shared" si="79"/>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c r="A336" s="4" t="str">
        <f t="shared" si="70"/>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T336" s="2" t="str">
        <f>IFERROR(INDEX('padron cfe'!D:D,MATCH(DATOS!C336,'padron cfe'!A:A,0),1),"")</f>
        <v/>
      </c>
      <c r="U336" s="4"/>
      <c r="V336" s="4"/>
      <c r="W336" s="4"/>
      <c r="X336" s="6" t="s">
        <v>157</v>
      </c>
      <c r="Y336" s="4"/>
      <c r="Z336" s="4" t="str">
        <f t="shared" si="71"/>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2"/>
        <v/>
      </c>
      <c r="BI336" s="4" t="str">
        <f t="shared" si="68"/>
        <v/>
      </c>
      <c r="BJ336" s="123" t="str">
        <f t="shared" si="73"/>
        <v/>
      </c>
      <c r="BK336" s="140" t="str">
        <f t="shared" si="77"/>
        <v/>
      </c>
      <c r="BQ336" s="4" t="str">
        <f>IF(IFERROR(VLOOKUP(C336,C337:C$1993,1,0),"")="","",COUNTIF(C:C,C336))</f>
        <v/>
      </c>
      <c r="BR336" s="4"/>
      <c r="BV336" s="5" t="str">
        <f>IF(B336="","",IF(BQ336="",1+(MAX(BV$2:BV335)),""))</f>
        <v/>
      </c>
      <c r="BW336" s="5" t="str">
        <f t="shared" si="74"/>
        <v/>
      </c>
      <c r="BX336" s="5" t="str">
        <f t="shared" si="75"/>
        <v/>
      </c>
      <c r="BY336" s="14" t="str">
        <f t="shared" si="76"/>
        <v/>
      </c>
      <c r="BZ336" s="28"/>
      <c r="CA336" s="15"/>
      <c r="CB336" s="5" t="str">
        <f t="shared" si="78"/>
        <v/>
      </c>
      <c r="CE336" s="5" t="str">
        <f t="shared" si="79"/>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c r="A337" s="4" t="str">
        <f t="shared" si="70"/>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T337" s="2" t="str">
        <f>IFERROR(INDEX('padron cfe'!D:D,MATCH(DATOS!C337,'padron cfe'!A:A,0),1),"")</f>
        <v/>
      </c>
      <c r="U337" s="4"/>
      <c r="V337" s="4"/>
      <c r="W337" s="4"/>
      <c r="X337" s="6" t="s">
        <v>157</v>
      </c>
      <c r="Y337" s="4"/>
      <c r="Z337" s="4" t="str">
        <f t="shared" si="71"/>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2"/>
        <v/>
      </c>
      <c r="BI337" s="4" t="str">
        <f t="shared" si="68"/>
        <v/>
      </c>
      <c r="BJ337" s="123" t="str">
        <f t="shared" si="73"/>
        <v/>
      </c>
      <c r="BK337" s="140" t="str">
        <f t="shared" si="77"/>
        <v/>
      </c>
      <c r="BQ337" s="4" t="str">
        <f>IF(IFERROR(VLOOKUP(C337,C338:C$1993,1,0),"")="","",COUNTIF(C:C,C337))</f>
        <v/>
      </c>
      <c r="BR337" s="4"/>
      <c r="BV337" s="5" t="str">
        <f>IF(B337="","",IF(BQ337="",1+(MAX(BV$2:BV336)),""))</f>
        <v/>
      </c>
      <c r="BW337" s="5" t="str">
        <f t="shared" si="74"/>
        <v/>
      </c>
      <c r="BX337" s="5" t="str">
        <f t="shared" si="75"/>
        <v/>
      </c>
      <c r="BY337" s="14" t="str">
        <f t="shared" si="76"/>
        <v/>
      </c>
      <c r="BZ337" s="28"/>
      <c r="CA337" s="15"/>
      <c r="CB337" s="5" t="str">
        <f t="shared" si="78"/>
        <v/>
      </c>
      <c r="CE337" s="5" t="str">
        <f t="shared" si="79"/>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c r="A338" s="4" t="str">
        <f t="shared" si="70"/>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T338" s="2" t="str">
        <f>IFERROR(INDEX('padron cfe'!D:D,MATCH(DATOS!C338,'padron cfe'!A:A,0),1),"")</f>
        <v/>
      </c>
      <c r="U338" s="4"/>
      <c r="V338" s="4"/>
      <c r="W338" s="4"/>
      <c r="X338" s="6" t="s">
        <v>157</v>
      </c>
      <c r="Y338" s="4"/>
      <c r="Z338" s="4" t="str">
        <f t="shared" si="71"/>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2"/>
        <v/>
      </c>
      <c r="BI338" s="4" t="str">
        <f t="shared" si="68"/>
        <v/>
      </c>
      <c r="BJ338" s="123" t="str">
        <f t="shared" si="73"/>
        <v/>
      </c>
      <c r="BK338" s="140" t="str">
        <f t="shared" si="77"/>
        <v/>
      </c>
      <c r="BQ338" s="4" t="str">
        <f>IF(IFERROR(VLOOKUP(C338,C339:C$1993,1,0),"")="","",COUNTIF(C:C,C338))</f>
        <v/>
      </c>
      <c r="BR338" s="4"/>
      <c r="BV338" s="5" t="str">
        <f>IF(B338="","",IF(BQ338="",1+(MAX(BV$2:BV337)),""))</f>
        <v/>
      </c>
      <c r="BW338" s="5" t="str">
        <f t="shared" si="74"/>
        <v/>
      </c>
      <c r="BX338" s="5" t="str">
        <f t="shared" si="75"/>
        <v/>
      </c>
      <c r="BY338" s="14" t="str">
        <f t="shared" si="76"/>
        <v/>
      </c>
      <c r="BZ338" s="28"/>
      <c r="CA338" s="15"/>
      <c r="CB338" s="5" t="str">
        <f t="shared" si="78"/>
        <v/>
      </c>
      <c r="CE338" s="5" t="str">
        <f t="shared" si="79"/>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c r="A339" s="4" t="str">
        <f t="shared" si="70"/>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T339" s="2" t="str">
        <f>IFERROR(INDEX('padron cfe'!D:D,MATCH(DATOS!C339,'padron cfe'!A:A,0),1),"")</f>
        <v/>
      </c>
      <c r="U339" s="4"/>
      <c r="V339" s="4"/>
      <c r="W339" s="4"/>
      <c r="X339" s="6" t="s">
        <v>157</v>
      </c>
      <c r="Y339" s="4"/>
      <c r="Z339" s="4" t="str">
        <f t="shared" si="71"/>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2"/>
        <v/>
      </c>
      <c r="BI339" s="4" t="str">
        <f t="shared" ref="BI339:BI402" si="80">IFERROR(IF(AA339=0,"",AA339/BB339),"")</f>
        <v/>
      </c>
      <c r="BJ339" s="123" t="str">
        <f t="shared" si="73"/>
        <v/>
      </c>
      <c r="BK339" s="140" t="str">
        <f t="shared" si="77"/>
        <v/>
      </c>
      <c r="BQ339" s="4" t="str">
        <f>IF(IFERROR(VLOOKUP(C339,C340:C$1993,1,0),"")="","",COUNTIF(C:C,C339))</f>
        <v/>
      </c>
      <c r="BR339" s="4"/>
      <c r="BV339" s="5" t="str">
        <f>IF(B339="","",IF(BQ339="",1+(MAX(BV$2:BV338)),""))</f>
        <v/>
      </c>
      <c r="BW339" s="5" t="str">
        <f t="shared" si="74"/>
        <v/>
      </c>
      <c r="BX339" s="5" t="str">
        <f t="shared" si="75"/>
        <v/>
      </c>
      <c r="BY339" s="14" t="str">
        <f t="shared" si="76"/>
        <v/>
      </c>
      <c r="BZ339" s="28"/>
      <c r="CA339" s="15"/>
      <c r="CB339" s="5" t="str">
        <f t="shared" si="78"/>
        <v/>
      </c>
      <c r="CE339" s="5" t="str">
        <f t="shared" si="79"/>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c r="A340" s="4" t="str">
        <f t="shared" si="70"/>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T340" s="2" t="str">
        <f>IFERROR(INDEX('padron cfe'!D:D,MATCH(DATOS!C340,'padron cfe'!A:A,0),1),"")</f>
        <v/>
      </c>
      <c r="U340" s="4"/>
      <c r="V340" s="4"/>
      <c r="W340" s="4"/>
      <c r="X340" s="6" t="s">
        <v>157</v>
      </c>
      <c r="Y340" s="4"/>
      <c r="Z340" s="4" t="str">
        <f t="shared" si="71"/>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2"/>
        <v/>
      </c>
      <c r="BI340" s="4" t="str">
        <f t="shared" si="80"/>
        <v/>
      </c>
      <c r="BJ340" s="123" t="str">
        <f t="shared" si="73"/>
        <v/>
      </c>
      <c r="BK340" s="140" t="str">
        <f t="shared" si="77"/>
        <v/>
      </c>
      <c r="BQ340" s="4" t="str">
        <f>IF(IFERROR(VLOOKUP(C340,C341:C$1993,1,0),"")="","",COUNTIF(C:C,C340))</f>
        <v/>
      </c>
      <c r="BR340" s="4"/>
      <c r="BV340" s="5" t="str">
        <f>IF(B340="","",IF(BQ340="",1+(MAX(BV$2:BV339)),""))</f>
        <v/>
      </c>
      <c r="BW340" s="5" t="str">
        <f t="shared" si="74"/>
        <v/>
      </c>
      <c r="BX340" s="5" t="str">
        <f t="shared" si="75"/>
        <v/>
      </c>
      <c r="BY340" s="14" t="str">
        <f t="shared" si="76"/>
        <v/>
      </c>
      <c r="BZ340" s="28"/>
      <c r="CA340" s="15"/>
      <c r="CB340" s="5" t="str">
        <f t="shared" si="78"/>
        <v/>
      </c>
      <c r="CE340" s="5" t="str">
        <f t="shared" si="79"/>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c r="A341" s="4" t="str">
        <f t="shared" si="70"/>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T341" s="2" t="str">
        <f>IFERROR(INDEX('padron cfe'!D:D,MATCH(DATOS!C341,'padron cfe'!A:A,0),1),"")</f>
        <v/>
      </c>
      <c r="U341" s="4"/>
      <c r="V341" s="4"/>
      <c r="W341" s="4"/>
      <c r="X341" s="6" t="s">
        <v>157</v>
      </c>
      <c r="Y341" s="4"/>
      <c r="Z341" s="4" t="str">
        <f t="shared" si="71"/>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2"/>
        <v/>
      </c>
      <c r="BI341" s="4" t="str">
        <f t="shared" si="80"/>
        <v/>
      </c>
      <c r="BJ341" s="123" t="str">
        <f t="shared" si="73"/>
        <v/>
      </c>
      <c r="BK341" s="140" t="str">
        <f t="shared" si="77"/>
        <v/>
      </c>
      <c r="BQ341" s="4" t="str">
        <f>IF(IFERROR(VLOOKUP(C341,C342:C$1993,1,0),"")="","",COUNTIF(C:C,C341))</f>
        <v/>
      </c>
      <c r="BR341" s="4"/>
      <c r="BV341" s="5" t="str">
        <f>IF(B341="","",IF(BQ341="",1+(MAX(BV$2:BV340)),""))</f>
        <v/>
      </c>
      <c r="BW341" s="5" t="str">
        <f t="shared" si="74"/>
        <v/>
      </c>
      <c r="BX341" s="5" t="str">
        <f t="shared" si="75"/>
        <v/>
      </c>
      <c r="BY341" s="14" t="str">
        <f t="shared" si="76"/>
        <v/>
      </c>
      <c r="BZ341" s="28"/>
      <c r="CA341" s="15"/>
      <c r="CB341" s="5" t="str">
        <f t="shared" si="78"/>
        <v/>
      </c>
      <c r="CE341" s="5" t="str">
        <f t="shared" si="79"/>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c r="A342" s="4" t="str">
        <f t="shared" si="70"/>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T342" s="2" t="str">
        <f>IFERROR(INDEX('padron cfe'!D:D,MATCH(DATOS!C342,'padron cfe'!A:A,0),1),"")</f>
        <v/>
      </c>
      <c r="U342" s="4"/>
      <c r="V342" s="4"/>
      <c r="W342" s="4"/>
      <c r="X342" s="6" t="s">
        <v>157</v>
      </c>
      <c r="Y342" s="4"/>
      <c r="Z342" s="4" t="str">
        <f t="shared" si="71"/>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2"/>
        <v/>
      </c>
      <c r="BI342" s="4" t="str">
        <f t="shared" si="80"/>
        <v/>
      </c>
      <c r="BJ342" s="123" t="str">
        <f t="shared" si="73"/>
        <v/>
      </c>
      <c r="BK342" s="140" t="str">
        <f t="shared" si="77"/>
        <v/>
      </c>
      <c r="BQ342" s="4" t="str">
        <f>IF(IFERROR(VLOOKUP(C342,C343:C$1993,1,0),"")="","",COUNTIF(C:C,C342))</f>
        <v/>
      </c>
      <c r="BR342" s="4"/>
      <c r="BV342" s="5" t="str">
        <f>IF(B342="","",IF(BQ342="",1+(MAX(BV$2:BV341)),""))</f>
        <v/>
      </c>
      <c r="BW342" s="5" t="str">
        <f t="shared" si="74"/>
        <v/>
      </c>
      <c r="BX342" s="5" t="str">
        <f t="shared" si="75"/>
        <v/>
      </c>
      <c r="BY342" s="14" t="str">
        <f t="shared" si="76"/>
        <v/>
      </c>
      <c r="BZ342" s="28"/>
      <c r="CA342" s="15"/>
      <c r="CB342" s="5" t="str">
        <f t="shared" si="78"/>
        <v/>
      </c>
      <c r="CE342" s="5" t="str">
        <f t="shared" si="79"/>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c r="A343" s="4" t="str">
        <f t="shared" si="70"/>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T343" s="2" t="str">
        <f>IFERROR(INDEX('padron cfe'!D:D,MATCH(DATOS!C343,'padron cfe'!A:A,0),1),"")</f>
        <v/>
      </c>
      <c r="U343" s="4"/>
      <c r="V343" s="4"/>
      <c r="W343" s="4"/>
      <c r="X343" s="6" t="s">
        <v>157</v>
      </c>
      <c r="Y343" s="4"/>
      <c r="Z343" s="4" t="str">
        <f t="shared" si="71"/>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2"/>
        <v/>
      </c>
      <c r="BI343" s="4" t="str">
        <f t="shared" si="80"/>
        <v/>
      </c>
      <c r="BJ343" s="123" t="str">
        <f t="shared" si="73"/>
        <v/>
      </c>
      <c r="BK343" s="140" t="str">
        <f t="shared" si="77"/>
        <v/>
      </c>
      <c r="BQ343" s="4" t="str">
        <f>IF(IFERROR(VLOOKUP(C343,C344:C$1993,1,0),"")="","",COUNTIF(C:C,C343))</f>
        <v/>
      </c>
      <c r="BR343" s="4"/>
      <c r="BV343" s="5" t="str">
        <f>IF(B343="","",IF(BQ343="",1+(MAX(BV$2:BV342)),""))</f>
        <v/>
      </c>
      <c r="BW343" s="5" t="str">
        <f t="shared" si="74"/>
        <v/>
      </c>
      <c r="BX343" s="5" t="str">
        <f t="shared" si="75"/>
        <v/>
      </c>
      <c r="BY343" s="14" t="str">
        <f t="shared" si="76"/>
        <v/>
      </c>
      <c r="BZ343" s="28"/>
      <c r="CA343" s="15"/>
      <c r="CB343" s="5" t="str">
        <f t="shared" si="78"/>
        <v/>
      </c>
      <c r="CE343" s="5" t="str">
        <f t="shared" si="79"/>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c r="A344" s="4" t="str">
        <f t="shared" si="70"/>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T344" s="2" t="str">
        <f>IFERROR(INDEX('padron cfe'!D:D,MATCH(DATOS!C344,'padron cfe'!A:A,0),1),"")</f>
        <v/>
      </c>
      <c r="U344" s="4"/>
      <c r="V344" s="4"/>
      <c r="W344" s="4"/>
      <c r="X344" s="6" t="s">
        <v>157</v>
      </c>
      <c r="Y344" s="4"/>
      <c r="Z344" s="4" t="str">
        <f t="shared" si="71"/>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2"/>
        <v/>
      </c>
      <c r="BI344" s="4" t="str">
        <f t="shared" si="80"/>
        <v/>
      </c>
      <c r="BJ344" s="123" t="str">
        <f t="shared" si="73"/>
        <v/>
      </c>
      <c r="BK344" s="140" t="str">
        <f t="shared" si="77"/>
        <v/>
      </c>
      <c r="BQ344" s="4" t="str">
        <f>IF(IFERROR(VLOOKUP(C344,C345:C$1993,1,0),"")="","",COUNTIF(C:C,C344))</f>
        <v/>
      </c>
      <c r="BR344" s="4"/>
      <c r="BV344" s="5" t="str">
        <f>IF(B344="","",IF(BQ344="",1+(MAX(BV$2:BV343)),""))</f>
        <v/>
      </c>
      <c r="BW344" s="5" t="str">
        <f t="shared" si="74"/>
        <v/>
      </c>
      <c r="BX344" s="5" t="str">
        <f t="shared" si="75"/>
        <v/>
      </c>
      <c r="BY344" s="14" t="str">
        <f t="shared" si="76"/>
        <v/>
      </c>
      <c r="BZ344" s="28"/>
      <c r="CA344" s="15"/>
      <c r="CB344" s="5" t="str">
        <f t="shared" si="78"/>
        <v/>
      </c>
      <c r="CE344" s="5" t="str">
        <f t="shared" si="79"/>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c r="A345" s="4" t="str">
        <f t="shared" si="70"/>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T345" s="2" t="str">
        <f>IFERROR(INDEX('padron cfe'!D:D,MATCH(DATOS!C345,'padron cfe'!A:A,0),1),"")</f>
        <v/>
      </c>
      <c r="U345" s="4"/>
      <c r="V345" s="4"/>
      <c r="W345" s="4"/>
      <c r="X345" s="6" t="s">
        <v>157</v>
      </c>
      <c r="Y345" s="4"/>
      <c r="Z345" s="4" t="str">
        <f t="shared" si="71"/>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2"/>
        <v/>
      </c>
      <c r="BI345" s="4" t="str">
        <f t="shared" si="80"/>
        <v/>
      </c>
      <c r="BJ345" s="123" t="str">
        <f t="shared" si="73"/>
        <v/>
      </c>
      <c r="BK345" s="140" t="str">
        <f t="shared" si="77"/>
        <v/>
      </c>
      <c r="BQ345" s="4" t="str">
        <f>IF(IFERROR(VLOOKUP(C345,C346:C$1993,1,0),"")="","",COUNTIF(C:C,C345))</f>
        <v/>
      </c>
      <c r="BR345" s="4"/>
      <c r="BV345" s="5" t="str">
        <f>IF(B345="","",IF(BQ345="",1+(MAX(BV$2:BV344)),""))</f>
        <v/>
      </c>
      <c r="BW345" s="5" t="str">
        <f t="shared" si="74"/>
        <v/>
      </c>
      <c r="BX345" s="5" t="str">
        <f t="shared" si="75"/>
        <v/>
      </c>
      <c r="BY345" s="14" t="str">
        <f t="shared" si="76"/>
        <v/>
      </c>
      <c r="BZ345" s="28"/>
      <c r="CA345" s="15"/>
      <c r="CB345" s="5" t="str">
        <f t="shared" si="78"/>
        <v/>
      </c>
      <c r="CE345" s="5" t="str">
        <f t="shared" si="79"/>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c r="A346" s="4" t="str">
        <f t="shared" si="70"/>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T346" s="2" t="str">
        <f>IFERROR(INDEX('padron cfe'!D:D,MATCH(DATOS!C346,'padron cfe'!A:A,0),1),"")</f>
        <v/>
      </c>
      <c r="U346" s="4"/>
      <c r="V346" s="4"/>
      <c r="W346" s="4"/>
      <c r="X346" s="6" t="s">
        <v>157</v>
      </c>
      <c r="Y346" s="4"/>
      <c r="Z346" s="4" t="str">
        <f t="shared" si="71"/>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2"/>
        <v/>
      </c>
      <c r="BI346" s="4" t="str">
        <f t="shared" si="80"/>
        <v/>
      </c>
      <c r="BJ346" s="123" t="str">
        <f t="shared" si="73"/>
        <v/>
      </c>
      <c r="BK346" s="140" t="str">
        <f t="shared" si="77"/>
        <v/>
      </c>
      <c r="BQ346" s="4" t="str">
        <f>IF(IFERROR(VLOOKUP(C346,C347:C$1993,1,0),"")="","",COUNTIF(C:C,C346))</f>
        <v/>
      </c>
      <c r="BR346" s="4"/>
      <c r="BV346" s="5" t="str">
        <f>IF(B346="","",IF(BQ346="",1+(MAX(BV$2:BV345)),""))</f>
        <v/>
      </c>
      <c r="BW346" s="5" t="str">
        <f t="shared" si="74"/>
        <v/>
      </c>
      <c r="BX346" s="5" t="str">
        <f t="shared" si="75"/>
        <v/>
      </c>
      <c r="BY346" s="14" t="str">
        <f t="shared" si="76"/>
        <v/>
      </c>
      <c r="BZ346" s="28"/>
      <c r="CA346" s="15"/>
      <c r="CB346" s="5" t="str">
        <f t="shared" si="78"/>
        <v/>
      </c>
      <c r="CE346" s="5" t="str">
        <f t="shared" si="79"/>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c r="A347" s="4" t="str">
        <f t="shared" si="70"/>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T347" s="2" t="str">
        <f>IFERROR(INDEX('padron cfe'!D:D,MATCH(DATOS!C347,'padron cfe'!A:A,0),1),"")</f>
        <v/>
      </c>
      <c r="U347" s="4"/>
      <c r="V347" s="4"/>
      <c r="W347" s="4"/>
      <c r="X347" s="6" t="s">
        <v>157</v>
      </c>
      <c r="Y347" s="4"/>
      <c r="Z347" s="4" t="str">
        <f t="shared" si="71"/>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2"/>
        <v/>
      </c>
      <c r="BI347" s="4" t="str">
        <f t="shared" si="80"/>
        <v/>
      </c>
      <c r="BJ347" s="123" t="str">
        <f t="shared" si="73"/>
        <v/>
      </c>
      <c r="BK347" s="140" t="str">
        <f t="shared" si="77"/>
        <v/>
      </c>
      <c r="BQ347" s="4" t="str">
        <f>IF(IFERROR(VLOOKUP(C347,C348:C$1993,1,0),"")="","",COUNTIF(C:C,C347))</f>
        <v/>
      </c>
      <c r="BR347" s="4"/>
      <c r="BV347" s="5" t="str">
        <f>IF(B347="","",IF(BQ347="",1+(MAX(BV$2:BV346)),""))</f>
        <v/>
      </c>
      <c r="BW347" s="5" t="str">
        <f t="shared" si="74"/>
        <v/>
      </c>
      <c r="BX347" s="5" t="str">
        <f t="shared" si="75"/>
        <v/>
      </c>
      <c r="BY347" s="14" t="str">
        <f t="shared" si="76"/>
        <v/>
      </c>
      <c r="BZ347" s="28"/>
      <c r="CA347" s="15"/>
      <c r="CB347" s="5" t="str">
        <f t="shared" si="78"/>
        <v/>
      </c>
      <c r="CE347" s="5" t="str">
        <f t="shared" si="79"/>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c r="A348" s="4" t="str">
        <f t="shared" si="70"/>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T348" s="2" t="str">
        <f>IFERROR(INDEX('padron cfe'!D:D,MATCH(DATOS!C348,'padron cfe'!A:A,0),1),"")</f>
        <v/>
      </c>
      <c r="U348" s="4"/>
      <c r="V348" s="4"/>
      <c r="W348" s="4"/>
      <c r="X348" s="6" t="s">
        <v>157</v>
      </c>
      <c r="Y348" s="4"/>
      <c r="Z348" s="4" t="str">
        <f t="shared" si="71"/>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2"/>
        <v/>
      </c>
      <c r="BI348" s="4" t="str">
        <f t="shared" si="80"/>
        <v/>
      </c>
      <c r="BJ348" s="123" t="str">
        <f t="shared" si="73"/>
        <v/>
      </c>
      <c r="BK348" s="140" t="str">
        <f t="shared" si="77"/>
        <v/>
      </c>
      <c r="BQ348" s="4" t="str">
        <f>IF(IFERROR(VLOOKUP(C348,C349:C$1993,1,0),"")="","",COUNTIF(C:C,C348))</f>
        <v/>
      </c>
      <c r="BR348" s="4">
        <v>1</v>
      </c>
      <c r="BV348" s="5" t="str">
        <f>IF(B348="","",IF(BQ348="",1+(MAX(BV$2:BV347)),""))</f>
        <v/>
      </c>
      <c r="BW348" s="5" t="str">
        <f t="shared" si="74"/>
        <v/>
      </c>
      <c r="BX348" s="5" t="str">
        <f t="shared" si="75"/>
        <v/>
      </c>
      <c r="BY348" s="14" t="str">
        <f t="shared" si="76"/>
        <v/>
      </c>
      <c r="BZ348" s="28"/>
      <c r="CA348" s="15"/>
      <c r="CB348" s="5" t="str">
        <f t="shared" si="78"/>
        <v/>
      </c>
      <c r="CE348" s="5" t="str">
        <f t="shared" si="79"/>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c r="A349" s="4" t="str">
        <f t="shared" si="70"/>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T349" s="2" t="str">
        <f>IFERROR(INDEX('padron cfe'!D:D,MATCH(DATOS!C349,'padron cfe'!A:A,0),1),"")</f>
        <v/>
      </c>
      <c r="U349" s="4"/>
      <c r="V349" s="4"/>
      <c r="W349" s="4"/>
      <c r="X349" s="6" t="s">
        <v>157</v>
      </c>
      <c r="Y349" s="4"/>
      <c r="Z349" s="4" t="str">
        <f t="shared" si="71"/>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2"/>
        <v/>
      </c>
      <c r="BI349" s="4" t="str">
        <f t="shared" si="80"/>
        <v/>
      </c>
      <c r="BJ349" s="123" t="str">
        <f t="shared" si="73"/>
        <v/>
      </c>
      <c r="BK349" s="140" t="str">
        <f t="shared" si="77"/>
        <v/>
      </c>
      <c r="BQ349" s="4" t="str">
        <f>IF(IFERROR(VLOOKUP(C349,C350:C$1993,1,0),"")="","",COUNTIF(C:C,C349))</f>
        <v/>
      </c>
      <c r="BR349" s="4">
        <v>1</v>
      </c>
      <c r="BV349" s="5" t="str">
        <f>IF(B349="","",IF(BQ349="",1+(MAX(BV$2:BV348)),""))</f>
        <v/>
      </c>
      <c r="BW349" s="5" t="str">
        <f t="shared" si="74"/>
        <v/>
      </c>
      <c r="BX349" s="5" t="str">
        <f t="shared" si="75"/>
        <v/>
      </c>
      <c r="BY349" s="14" t="str">
        <f t="shared" si="76"/>
        <v/>
      </c>
      <c r="BZ349" s="28"/>
      <c r="CA349" s="15"/>
      <c r="CB349" s="5" t="str">
        <f t="shared" si="78"/>
        <v/>
      </c>
      <c r="CE349" s="5" t="str">
        <f t="shared" si="79"/>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c r="A350" s="4" t="str">
        <f t="shared" si="70"/>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T350" s="2" t="str">
        <f>IFERROR(INDEX('padron cfe'!D:D,MATCH(DATOS!C350,'padron cfe'!A:A,0),1),"")</f>
        <v/>
      </c>
      <c r="U350" s="4"/>
      <c r="V350" s="4"/>
      <c r="W350" s="4"/>
      <c r="X350" s="6" t="s">
        <v>157</v>
      </c>
      <c r="Y350" s="4"/>
      <c r="Z350" s="4" t="str">
        <f t="shared" si="71"/>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2"/>
        <v/>
      </c>
      <c r="BI350" s="4" t="str">
        <f t="shared" si="80"/>
        <v/>
      </c>
      <c r="BJ350" s="123" t="str">
        <f t="shared" si="73"/>
        <v/>
      </c>
      <c r="BK350" s="140" t="str">
        <f t="shared" si="77"/>
        <v/>
      </c>
      <c r="BQ350" s="4" t="str">
        <f>IF(IFERROR(VLOOKUP(C350,C351:C$1993,1,0),"")="","",COUNTIF(C:C,C350))</f>
        <v/>
      </c>
      <c r="BR350" s="4"/>
      <c r="BV350" s="5" t="str">
        <f>IF(B350="","",IF(BQ350="",1+(MAX(BV$2:BV349)),""))</f>
        <v/>
      </c>
      <c r="BW350" s="5" t="str">
        <f t="shared" si="74"/>
        <v/>
      </c>
      <c r="BX350" s="5" t="str">
        <f t="shared" si="75"/>
        <v/>
      </c>
      <c r="BY350" s="14" t="str">
        <f t="shared" si="76"/>
        <v/>
      </c>
      <c r="BZ350" s="28"/>
      <c r="CA350" s="15"/>
      <c r="CB350" s="5" t="str">
        <f t="shared" si="78"/>
        <v/>
      </c>
      <c r="CE350" s="5" t="str">
        <f t="shared" si="79"/>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c r="A351" s="4" t="str">
        <f t="shared" si="70"/>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T351" s="2" t="str">
        <f>IFERROR(INDEX('padron cfe'!D:D,MATCH(DATOS!C351,'padron cfe'!A:A,0),1),"")</f>
        <v/>
      </c>
      <c r="U351" s="4"/>
      <c r="V351" s="4"/>
      <c r="W351" s="4"/>
      <c r="X351" s="6" t="s">
        <v>157</v>
      </c>
      <c r="Y351" s="4"/>
      <c r="Z351" s="4" t="str">
        <f t="shared" si="71"/>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2"/>
        <v/>
      </c>
      <c r="BI351" s="4" t="str">
        <f t="shared" si="80"/>
        <v/>
      </c>
      <c r="BJ351" s="123" t="str">
        <f t="shared" si="73"/>
        <v/>
      </c>
      <c r="BK351" s="140" t="str">
        <f t="shared" si="77"/>
        <v/>
      </c>
      <c r="BQ351" s="4" t="str">
        <f>IF(IFERROR(VLOOKUP(C351,C352:C$1993,1,0),"")="","",COUNTIF(C:C,C351))</f>
        <v/>
      </c>
      <c r="BR351" s="4">
        <v>1</v>
      </c>
      <c r="BV351" s="5" t="str">
        <f>IF(B351="","",IF(BQ351="",1+(MAX(BV$2:BV350)),""))</f>
        <v/>
      </c>
      <c r="BW351" s="5" t="str">
        <f t="shared" si="74"/>
        <v/>
      </c>
      <c r="BX351" s="5" t="str">
        <f t="shared" si="75"/>
        <v/>
      </c>
      <c r="BY351" s="14" t="str">
        <f t="shared" si="76"/>
        <v/>
      </c>
      <c r="BZ351" s="28"/>
      <c r="CA351" s="15"/>
      <c r="CB351" s="5" t="str">
        <f t="shared" si="78"/>
        <v/>
      </c>
      <c r="CE351" s="5" t="str">
        <f t="shared" si="79"/>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c r="A352" s="4" t="str">
        <f t="shared" si="70"/>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T352" s="2" t="str">
        <f>IFERROR(INDEX('padron cfe'!D:D,MATCH(DATOS!C352,'padron cfe'!A:A,0),1),"")</f>
        <v/>
      </c>
      <c r="U352" s="4"/>
      <c r="V352" s="4"/>
      <c r="W352" s="4"/>
      <c r="X352" s="6" t="s">
        <v>157</v>
      </c>
      <c r="Y352" s="4"/>
      <c r="Z352" s="4" t="str">
        <f t="shared" si="71"/>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2"/>
        <v/>
      </c>
      <c r="BI352" s="4" t="str">
        <f t="shared" si="80"/>
        <v/>
      </c>
      <c r="BJ352" s="123" t="str">
        <f t="shared" si="73"/>
        <v/>
      </c>
      <c r="BK352" s="140" t="str">
        <f t="shared" si="77"/>
        <v/>
      </c>
      <c r="BQ352" s="4" t="str">
        <f>IF(IFERROR(VLOOKUP(C352,C353:C$1993,1,0),"")="","",COUNTIF(C:C,C352))</f>
        <v/>
      </c>
      <c r="BR352" s="4"/>
      <c r="BV352" s="5" t="str">
        <f>IF(B352="","",IF(BQ352="",1+(MAX(BV$2:BV351)),""))</f>
        <v/>
      </c>
      <c r="BW352" s="5" t="str">
        <f t="shared" si="74"/>
        <v/>
      </c>
      <c r="BX352" s="5" t="str">
        <f t="shared" si="75"/>
        <v/>
      </c>
      <c r="BY352" s="14" t="str">
        <f t="shared" si="76"/>
        <v/>
      </c>
      <c r="BZ352" s="28"/>
      <c r="CA352" s="15"/>
      <c r="CB352" s="5" t="str">
        <f t="shared" si="78"/>
        <v/>
      </c>
      <c r="CE352" s="5" t="str">
        <f t="shared" si="79"/>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c r="A353" s="4" t="str">
        <f t="shared" si="70"/>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T353" s="2" t="str">
        <f>IFERROR(INDEX('padron cfe'!D:D,MATCH(DATOS!C353,'padron cfe'!A:A,0),1),"")</f>
        <v/>
      </c>
      <c r="U353" s="4"/>
      <c r="V353" s="4"/>
      <c r="W353" s="4"/>
      <c r="X353" s="6" t="s">
        <v>157</v>
      </c>
      <c r="Y353" s="4"/>
      <c r="Z353" s="4" t="str">
        <f t="shared" si="71"/>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2"/>
        <v/>
      </c>
      <c r="BI353" s="4" t="str">
        <f t="shared" si="80"/>
        <v/>
      </c>
      <c r="BJ353" s="123" t="str">
        <f t="shared" si="73"/>
        <v/>
      </c>
      <c r="BK353" s="140" t="str">
        <f t="shared" si="77"/>
        <v/>
      </c>
      <c r="BQ353" s="4" t="str">
        <f>IF(IFERROR(VLOOKUP(C353,C354:C$1993,1,0),"")="","",COUNTIF(C:C,C353))</f>
        <v/>
      </c>
      <c r="BR353" s="4"/>
      <c r="BV353" s="5" t="str">
        <f>IF(B353="","",IF(BQ353="",1+(MAX(BV$2:BV352)),""))</f>
        <v/>
      </c>
      <c r="BW353" s="5" t="str">
        <f t="shared" si="74"/>
        <v/>
      </c>
      <c r="BX353" s="5" t="str">
        <f t="shared" si="75"/>
        <v/>
      </c>
      <c r="BY353" s="14" t="str">
        <f t="shared" si="76"/>
        <v/>
      </c>
      <c r="BZ353" s="28"/>
      <c r="CA353" s="15"/>
      <c r="CB353" s="5" t="str">
        <f t="shared" si="78"/>
        <v/>
      </c>
      <c r="CE353" s="5" t="str">
        <f t="shared" si="79"/>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c r="A354" s="4" t="str">
        <f t="shared" si="70"/>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T354" s="2" t="str">
        <f>IFERROR(INDEX('padron cfe'!D:D,MATCH(DATOS!C354,'padron cfe'!A:A,0),1),"")</f>
        <v/>
      </c>
      <c r="U354" s="4"/>
      <c r="V354" s="4"/>
      <c r="W354" s="4"/>
      <c r="X354" s="6" t="s">
        <v>157</v>
      </c>
      <c r="Y354" s="4"/>
      <c r="Z354" s="4" t="str">
        <f t="shared" si="71"/>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2"/>
        <v/>
      </c>
      <c r="BI354" s="4" t="str">
        <f t="shared" si="80"/>
        <v/>
      </c>
      <c r="BJ354" s="123" t="str">
        <f t="shared" si="73"/>
        <v/>
      </c>
      <c r="BK354" s="140" t="str">
        <f t="shared" si="77"/>
        <v/>
      </c>
      <c r="BQ354" s="4" t="str">
        <f>IF(IFERROR(VLOOKUP(C354,C355:C$1993,1,0),"")="","",COUNTIF(C:C,C354))</f>
        <v/>
      </c>
      <c r="BR354" s="4"/>
      <c r="BV354" s="5" t="str">
        <f>IF(B354="","",IF(BQ354="",1+(MAX(BV$2:BV353)),""))</f>
        <v/>
      </c>
      <c r="BW354" s="5" t="str">
        <f t="shared" si="74"/>
        <v/>
      </c>
      <c r="BX354" s="5" t="str">
        <f t="shared" si="75"/>
        <v/>
      </c>
      <c r="BY354" s="14" t="str">
        <f t="shared" si="76"/>
        <v/>
      </c>
      <c r="BZ354" s="28"/>
      <c r="CA354" s="15"/>
      <c r="CB354" s="5" t="str">
        <f t="shared" si="78"/>
        <v/>
      </c>
      <c r="CE354" s="5" t="str">
        <f t="shared" si="79"/>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c r="A355" s="4" t="str">
        <f t="shared" si="70"/>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T355" s="2" t="str">
        <f>IFERROR(INDEX('padron cfe'!D:D,MATCH(DATOS!C355,'padron cfe'!A:A,0),1),"")</f>
        <v/>
      </c>
      <c r="U355" s="4"/>
      <c r="V355" s="4"/>
      <c r="W355" s="4"/>
      <c r="X355" s="6" t="s">
        <v>157</v>
      </c>
      <c r="Y355" s="4"/>
      <c r="Z355" s="4" t="str">
        <f t="shared" si="71"/>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2"/>
        <v/>
      </c>
      <c r="BI355" s="4" t="str">
        <f t="shared" si="80"/>
        <v/>
      </c>
      <c r="BJ355" s="123" t="str">
        <f t="shared" si="73"/>
        <v/>
      </c>
      <c r="BK355" s="140" t="str">
        <f t="shared" si="77"/>
        <v/>
      </c>
      <c r="BQ355" s="4" t="str">
        <f>IF(IFERROR(VLOOKUP(C355,C356:C$1993,1,0),"")="","",COUNTIF(C:C,C355))</f>
        <v/>
      </c>
      <c r="BR355" s="4">
        <v>1</v>
      </c>
      <c r="BV355" s="5" t="str">
        <f>IF(B355="","",IF(BQ355="",1+(MAX(BV$2:BV354)),""))</f>
        <v/>
      </c>
      <c r="BW355" s="5" t="str">
        <f t="shared" si="74"/>
        <v/>
      </c>
      <c r="BX355" s="5" t="str">
        <f t="shared" si="75"/>
        <v/>
      </c>
      <c r="BY355" s="14" t="str">
        <f t="shared" si="76"/>
        <v/>
      </c>
      <c r="BZ355" s="28"/>
      <c r="CA355" s="15"/>
      <c r="CB355" s="5" t="str">
        <f t="shared" si="78"/>
        <v/>
      </c>
      <c r="CE355" s="5" t="str">
        <f t="shared" si="79"/>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c r="A356" s="4" t="str">
        <f t="shared" si="70"/>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T356" s="2" t="str">
        <f>IFERROR(INDEX('padron cfe'!D:D,MATCH(DATOS!C356,'padron cfe'!A:A,0),1),"")</f>
        <v/>
      </c>
      <c r="U356" s="4"/>
      <c r="V356" s="4"/>
      <c r="W356" s="4"/>
      <c r="X356" s="6" t="s">
        <v>157</v>
      </c>
      <c r="Y356" s="4"/>
      <c r="Z356" s="4" t="str">
        <f t="shared" si="71"/>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2"/>
        <v/>
      </c>
      <c r="BI356" s="4" t="str">
        <f t="shared" si="80"/>
        <v/>
      </c>
      <c r="BJ356" s="123" t="str">
        <f t="shared" si="73"/>
        <v/>
      </c>
      <c r="BK356" s="140" t="str">
        <f t="shared" si="77"/>
        <v/>
      </c>
      <c r="BQ356" s="4" t="str">
        <f>IF(IFERROR(VLOOKUP(C356,C357:C$1993,1,0),"")="","",COUNTIF(C:C,C356))</f>
        <v/>
      </c>
      <c r="BR356" s="4">
        <v>1</v>
      </c>
      <c r="BV356" s="5" t="str">
        <f>IF(B356="","",IF(BQ356="",1+(MAX(BV$2:BV355)),""))</f>
        <v/>
      </c>
      <c r="BW356" s="5" t="str">
        <f t="shared" si="74"/>
        <v/>
      </c>
      <c r="BX356" s="5" t="str">
        <f t="shared" si="75"/>
        <v/>
      </c>
      <c r="BY356" s="14" t="str">
        <f t="shared" si="76"/>
        <v/>
      </c>
      <c r="BZ356" s="28"/>
      <c r="CA356" s="15"/>
      <c r="CB356" s="5" t="str">
        <f t="shared" si="78"/>
        <v/>
      </c>
      <c r="CE356" s="5" t="str">
        <f t="shared" si="79"/>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c r="A357" s="4" t="str">
        <f t="shared" si="70"/>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T357" s="2" t="str">
        <f>IFERROR(INDEX('padron cfe'!D:D,MATCH(DATOS!C357,'padron cfe'!A:A,0),1),"")</f>
        <v/>
      </c>
      <c r="U357" s="4"/>
      <c r="V357" s="4"/>
      <c r="W357" s="4"/>
      <c r="X357" s="6" t="s">
        <v>157</v>
      </c>
      <c r="Y357" s="4"/>
      <c r="Z357" s="4" t="str">
        <f t="shared" si="71"/>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2"/>
        <v/>
      </c>
      <c r="BI357" s="4" t="str">
        <f t="shared" si="80"/>
        <v/>
      </c>
      <c r="BJ357" s="123" t="str">
        <f t="shared" si="73"/>
        <v/>
      </c>
      <c r="BK357" s="140" t="str">
        <f t="shared" si="77"/>
        <v/>
      </c>
      <c r="BQ357" s="4" t="str">
        <f>IF(IFERROR(VLOOKUP(C357,C358:C$1993,1,0),"")="","",COUNTIF(C:C,C357))</f>
        <v/>
      </c>
      <c r="BR357" s="4"/>
      <c r="BV357" s="5" t="str">
        <f>IF(B357="","",IF(BQ357="",1+(MAX(BV$2:BV356)),""))</f>
        <v/>
      </c>
      <c r="BW357" s="5" t="str">
        <f t="shared" si="74"/>
        <v/>
      </c>
      <c r="BX357" s="5" t="str">
        <f t="shared" si="75"/>
        <v/>
      </c>
      <c r="BY357" s="14" t="str">
        <f t="shared" si="76"/>
        <v/>
      </c>
      <c r="BZ357" s="28"/>
      <c r="CA357" s="15"/>
      <c r="CB357" s="5" t="str">
        <f t="shared" si="78"/>
        <v/>
      </c>
      <c r="CE357" s="5" t="str">
        <f t="shared" si="79"/>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c r="A358" s="4" t="str">
        <f t="shared" si="70"/>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T358" s="2" t="str">
        <f>IFERROR(INDEX('padron cfe'!D:D,MATCH(DATOS!C358,'padron cfe'!A:A,0),1),"")</f>
        <v/>
      </c>
      <c r="U358" s="4"/>
      <c r="V358" s="4"/>
      <c r="W358" s="4"/>
      <c r="X358" s="6" t="s">
        <v>157</v>
      </c>
      <c r="Y358" s="4"/>
      <c r="Z358" s="4" t="str">
        <f t="shared" si="71"/>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2"/>
        <v/>
      </c>
      <c r="BI358" s="4" t="str">
        <f t="shared" si="80"/>
        <v/>
      </c>
      <c r="BJ358" s="123" t="str">
        <f t="shared" si="73"/>
        <v/>
      </c>
      <c r="BK358" s="140" t="str">
        <f t="shared" si="77"/>
        <v/>
      </c>
      <c r="BQ358" s="4" t="str">
        <f>IF(IFERROR(VLOOKUP(C358,C359:C$1993,1,0),"")="","",COUNTIF(C:C,C358))</f>
        <v/>
      </c>
      <c r="BR358" s="4"/>
      <c r="BV358" s="5" t="str">
        <f>IF(B358="","",IF(BQ358="",1+(MAX(BV$2:BV357)),""))</f>
        <v/>
      </c>
      <c r="BW358" s="5" t="str">
        <f t="shared" si="74"/>
        <v/>
      </c>
      <c r="BX358" s="5" t="str">
        <f t="shared" si="75"/>
        <v/>
      </c>
      <c r="BY358" s="14" t="str">
        <f t="shared" si="76"/>
        <v/>
      </c>
      <c r="BZ358" s="28"/>
      <c r="CA358" s="15"/>
      <c r="CB358" s="5" t="str">
        <f t="shared" si="78"/>
        <v/>
      </c>
      <c r="CE358" s="5" t="str">
        <f t="shared" si="79"/>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c r="A359" s="4" t="str">
        <f t="shared" si="70"/>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T359" s="2" t="str">
        <f>IFERROR(INDEX('padron cfe'!D:D,MATCH(DATOS!C359,'padron cfe'!A:A,0),1),"")</f>
        <v/>
      </c>
      <c r="U359" s="4"/>
      <c r="V359" s="4"/>
      <c r="W359" s="4"/>
      <c r="X359" s="6" t="s">
        <v>157</v>
      </c>
      <c r="Y359" s="4"/>
      <c r="Z359" s="4" t="str">
        <f t="shared" si="71"/>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2"/>
        <v/>
      </c>
      <c r="BI359" s="4" t="str">
        <f t="shared" si="80"/>
        <v/>
      </c>
      <c r="BJ359" s="123" t="str">
        <f t="shared" si="73"/>
        <v/>
      </c>
      <c r="BK359" s="140" t="str">
        <f t="shared" si="77"/>
        <v/>
      </c>
      <c r="BQ359" s="4" t="str">
        <f>IF(IFERROR(VLOOKUP(C359,C360:C$1993,1,0),"")="","",COUNTIF(C:C,C359))</f>
        <v/>
      </c>
      <c r="BR359" s="4"/>
      <c r="BV359" s="5" t="str">
        <f>IF(B359="","",IF(BQ359="",1+(MAX(BV$2:BV358)),""))</f>
        <v/>
      </c>
      <c r="BW359" s="5" t="str">
        <f t="shared" si="74"/>
        <v/>
      </c>
      <c r="BX359" s="5" t="str">
        <f t="shared" si="75"/>
        <v/>
      </c>
      <c r="BY359" s="14" t="str">
        <f t="shared" si="76"/>
        <v/>
      </c>
      <c r="BZ359" s="28"/>
      <c r="CA359" s="15"/>
      <c r="CB359" s="5" t="str">
        <f t="shared" si="78"/>
        <v/>
      </c>
      <c r="CE359" s="5" t="str">
        <f t="shared" si="79"/>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c r="A360" s="4" t="str">
        <f t="shared" si="70"/>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T360" s="2" t="str">
        <f>IFERROR(INDEX('padron cfe'!D:D,MATCH(DATOS!C360,'padron cfe'!A:A,0),1),"")</f>
        <v/>
      </c>
      <c r="U360" s="4"/>
      <c r="V360" s="4"/>
      <c r="W360" s="4"/>
      <c r="X360" s="6" t="s">
        <v>157</v>
      </c>
      <c r="Y360" s="4"/>
      <c r="Z360" s="4" t="str">
        <f t="shared" si="71"/>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2"/>
        <v/>
      </c>
      <c r="BI360" s="4" t="str">
        <f t="shared" si="80"/>
        <v/>
      </c>
      <c r="BJ360" s="123" t="str">
        <f t="shared" si="73"/>
        <v/>
      </c>
      <c r="BK360" s="140" t="str">
        <f t="shared" si="77"/>
        <v/>
      </c>
      <c r="BQ360" s="4" t="str">
        <f>IF(IFERROR(VLOOKUP(C360,C361:C$1993,1,0),"")="","",COUNTIF(C:C,C360))</f>
        <v/>
      </c>
      <c r="BR360" s="4"/>
      <c r="BV360" s="5" t="str">
        <f>IF(B360="","",IF(BQ360="",1+(MAX(BV$2:BV359)),""))</f>
        <v/>
      </c>
      <c r="BW360" s="5" t="str">
        <f t="shared" si="74"/>
        <v/>
      </c>
      <c r="BX360" s="5" t="str">
        <f t="shared" si="75"/>
        <v/>
      </c>
      <c r="BY360" s="14" t="str">
        <f t="shared" si="76"/>
        <v/>
      </c>
      <c r="BZ360" s="28"/>
      <c r="CA360" s="15"/>
      <c r="CB360" s="5" t="str">
        <f t="shared" si="78"/>
        <v/>
      </c>
      <c r="CE360" s="5" t="str">
        <f t="shared" si="79"/>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c r="A361" s="4" t="str">
        <f t="shared" si="70"/>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T361" s="2" t="str">
        <f>IFERROR(INDEX('padron cfe'!D:D,MATCH(DATOS!C361,'padron cfe'!A:A,0),1),"")</f>
        <v/>
      </c>
      <c r="U361" s="4"/>
      <c r="V361" s="4"/>
      <c r="W361" s="4"/>
      <c r="X361" s="6" t="s">
        <v>157</v>
      </c>
      <c r="Y361" s="4"/>
      <c r="Z361" s="4" t="str">
        <f t="shared" si="71"/>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2"/>
        <v/>
      </c>
      <c r="BI361" s="4" t="str">
        <f t="shared" si="80"/>
        <v/>
      </c>
      <c r="BJ361" s="123" t="str">
        <f t="shared" si="73"/>
        <v/>
      </c>
      <c r="BK361" s="140" t="str">
        <f t="shared" si="77"/>
        <v/>
      </c>
      <c r="BQ361" s="4" t="str">
        <f>IF(IFERROR(VLOOKUP(C361,C362:C$1993,1,0),"")="","",COUNTIF(C:C,C361))</f>
        <v/>
      </c>
      <c r="BR361" s="4"/>
      <c r="BV361" s="5" t="str">
        <f>IF(B361="","",IF(BQ361="",1+(MAX(BV$2:BV360)),""))</f>
        <v/>
      </c>
      <c r="BW361" s="5" t="str">
        <f t="shared" si="74"/>
        <v/>
      </c>
      <c r="BX361" s="5" t="str">
        <f t="shared" si="75"/>
        <v/>
      </c>
      <c r="BY361" s="14" t="str">
        <f t="shared" si="76"/>
        <v/>
      </c>
      <c r="BZ361" s="28"/>
      <c r="CA361" s="15"/>
      <c r="CB361" s="5" t="str">
        <f t="shared" ref="CB361:CB392" si="81">CONCATENATE(AH361,AJ361,AK361,AL361,AM361)</f>
        <v/>
      </c>
      <c r="CE361" s="5" t="str">
        <f t="shared" si="79"/>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c r="A362" s="4" t="str">
        <f t="shared" si="70"/>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T362" s="2" t="str">
        <f>IFERROR(INDEX('padron cfe'!D:D,MATCH(DATOS!C362,'padron cfe'!A:A,0),1),"")</f>
        <v/>
      </c>
      <c r="U362" s="4"/>
      <c r="V362" s="4"/>
      <c r="W362" s="4"/>
      <c r="X362" s="6" t="s">
        <v>157</v>
      </c>
      <c r="Y362" s="4"/>
      <c r="Z362" s="4" t="str">
        <f t="shared" si="71"/>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2"/>
        <v/>
      </c>
      <c r="BI362" s="4" t="str">
        <f t="shared" si="80"/>
        <v/>
      </c>
      <c r="BJ362" s="123" t="str">
        <f t="shared" si="73"/>
        <v/>
      </c>
      <c r="BK362" s="140" t="str">
        <f t="shared" si="77"/>
        <v/>
      </c>
      <c r="BQ362" s="4" t="str">
        <f>IF(IFERROR(VLOOKUP(C362,C363:C$1993,1,0),"")="","",COUNTIF(C:C,C362))</f>
        <v/>
      </c>
      <c r="BR362" s="4"/>
      <c r="BV362" s="5" t="str">
        <f>IF(B362="","",IF(BQ362="",1+(MAX(BV$2:BV361)),""))</f>
        <v/>
      </c>
      <c r="BW362" s="5" t="str">
        <f t="shared" si="74"/>
        <v/>
      </c>
      <c r="BX362" s="5" t="str">
        <f t="shared" si="75"/>
        <v/>
      </c>
      <c r="BY362" s="14" t="str">
        <f t="shared" si="76"/>
        <v/>
      </c>
      <c r="BZ362" s="28"/>
      <c r="CA362" s="15"/>
      <c r="CB362" s="5" t="str">
        <f t="shared" si="81"/>
        <v/>
      </c>
      <c r="CE362" s="5" t="str">
        <f t="shared" si="79"/>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c r="A363" s="4" t="str">
        <f t="shared" si="70"/>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T363" s="2" t="str">
        <f>IFERROR(INDEX('padron cfe'!D:D,MATCH(DATOS!C363,'padron cfe'!A:A,0),1),"")</f>
        <v/>
      </c>
      <c r="U363" s="4"/>
      <c r="V363" s="4"/>
      <c r="W363" s="4"/>
      <c r="X363" s="6" t="s">
        <v>157</v>
      </c>
      <c r="Y363" s="4"/>
      <c r="Z363" s="4" t="str">
        <f t="shared" si="71"/>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2"/>
        <v/>
      </c>
      <c r="BI363" s="4" t="str">
        <f t="shared" si="80"/>
        <v/>
      </c>
      <c r="BJ363" s="123" t="str">
        <f t="shared" si="73"/>
        <v/>
      </c>
      <c r="BK363" s="140" t="str">
        <f t="shared" si="77"/>
        <v/>
      </c>
      <c r="BQ363" s="4" t="str">
        <f>IF(IFERROR(VLOOKUP(C363,C364:C$1993,1,0),"")="","",COUNTIF(C:C,C363))</f>
        <v/>
      </c>
      <c r="BR363" s="4"/>
      <c r="BV363" s="5" t="str">
        <f>IF(B363="","",IF(BQ363="",1+(MAX(BV$2:BV362)),""))</f>
        <v/>
      </c>
      <c r="BW363" s="5" t="str">
        <f t="shared" si="74"/>
        <v/>
      </c>
      <c r="BX363" s="5" t="str">
        <f t="shared" si="75"/>
        <v/>
      </c>
      <c r="BY363" s="14" t="str">
        <f t="shared" si="76"/>
        <v/>
      </c>
      <c r="BZ363" s="28"/>
      <c r="CA363" s="15"/>
      <c r="CB363" s="5" t="str">
        <f t="shared" si="81"/>
        <v/>
      </c>
      <c r="CE363" s="5" t="str">
        <f t="shared" si="79"/>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c r="A364" s="4" t="str">
        <f t="shared" si="70"/>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T364" s="2" t="str">
        <f>IFERROR(INDEX('padron cfe'!D:D,MATCH(DATOS!C364,'padron cfe'!A:A,0),1),"")</f>
        <v/>
      </c>
      <c r="U364" s="4"/>
      <c r="V364" s="4"/>
      <c r="W364" s="4"/>
      <c r="X364" s="6" t="s">
        <v>157</v>
      </c>
      <c r="Y364" s="4"/>
      <c r="Z364" s="4" t="str">
        <f t="shared" si="71"/>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2"/>
        <v/>
      </c>
      <c r="BI364" s="4" t="str">
        <f t="shared" si="80"/>
        <v/>
      </c>
      <c r="BJ364" s="123" t="str">
        <f t="shared" si="73"/>
        <v/>
      </c>
      <c r="BK364" s="140" t="str">
        <f t="shared" si="77"/>
        <v/>
      </c>
      <c r="BQ364" s="4" t="str">
        <f>IF(IFERROR(VLOOKUP(C364,C365:C$1993,1,0),"")="","",COUNTIF(C:C,C364))</f>
        <v/>
      </c>
      <c r="BR364" s="4"/>
      <c r="BV364" s="5" t="str">
        <f>IF(B364="","",IF(BQ364="",1+(MAX(BV$2:BV363)),""))</f>
        <v/>
      </c>
      <c r="BW364" s="5" t="str">
        <f t="shared" si="74"/>
        <v/>
      </c>
      <c r="BX364" s="5" t="str">
        <f t="shared" si="75"/>
        <v/>
      </c>
      <c r="BY364" s="14" t="str">
        <f t="shared" si="76"/>
        <v/>
      </c>
      <c r="BZ364" s="28"/>
      <c r="CA364" s="15"/>
      <c r="CB364" s="5" t="str">
        <f t="shared" si="81"/>
        <v/>
      </c>
      <c r="CE364" s="5" t="str">
        <f t="shared" si="79"/>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c r="A365" s="4" t="str">
        <f t="shared" si="70"/>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T365" s="2" t="str">
        <f>IFERROR(INDEX('padron cfe'!D:D,MATCH(DATOS!C365,'padron cfe'!A:A,0),1),"")</f>
        <v/>
      </c>
      <c r="U365" s="4"/>
      <c r="V365" s="4"/>
      <c r="W365" s="4"/>
      <c r="X365" s="6" t="s">
        <v>157</v>
      </c>
      <c r="Y365" s="4"/>
      <c r="Z365" s="4" t="str">
        <f t="shared" si="71"/>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2"/>
        <v/>
      </c>
      <c r="BI365" s="4" t="str">
        <f t="shared" si="80"/>
        <v/>
      </c>
      <c r="BJ365" s="123" t="str">
        <f t="shared" si="73"/>
        <v/>
      </c>
      <c r="BK365" s="140" t="str">
        <f t="shared" si="77"/>
        <v/>
      </c>
      <c r="BQ365" s="4" t="str">
        <f>IF(IFERROR(VLOOKUP(C365,C366:C$1993,1,0),"")="","",COUNTIF(C:C,C365))</f>
        <v/>
      </c>
      <c r="BR365" s="4"/>
      <c r="BV365" s="5" t="str">
        <f>IF(B365="","",IF(BQ365="",1+(MAX(BV$2:BV364)),""))</f>
        <v/>
      </c>
      <c r="BW365" s="5" t="str">
        <f t="shared" si="74"/>
        <v/>
      </c>
      <c r="BX365" s="5" t="str">
        <f t="shared" si="75"/>
        <v/>
      </c>
      <c r="BY365" s="14" t="str">
        <f t="shared" si="76"/>
        <v/>
      </c>
      <c r="BZ365" s="28"/>
      <c r="CA365" s="15"/>
      <c r="CB365" s="5" t="str">
        <f t="shared" si="81"/>
        <v/>
      </c>
      <c r="CE365" s="5" t="str">
        <f t="shared" si="79"/>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c r="A366" s="4" t="str">
        <f t="shared" si="70"/>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T366" s="2" t="str">
        <f>IFERROR(INDEX('padron cfe'!D:D,MATCH(DATOS!C366,'padron cfe'!A:A,0),1),"")</f>
        <v/>
      </c>
      <c r="U366" s="4"/>
      <c r="V366" s="4"/>
      <c r="W366" s="4"/>
      <c r="X366" s="6" t="s">
        <v>157</v>
      </c>
      <c r="Y366" s="4"/>
      <c r="Z366" s="4" t="str">
        <f t="shared" si="71"/>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2"/>
        <v/>
      </c>
      <c r="BI366" s="4" t="str">
        <f t="shared" si="80"/>
        <v/>
      </c>
      <c r="BJ366" s="123" t="str">
        <f t="shared" si="73"/>
        <v/>
      </c>
      <c r="BK366" s="140" t="str">
        <f t="shared" si="77"/>
        <v/>
      </c>
      <c r="BQ366" s="4" t="str">
        <f>IF(IFERROR(VLOOKUP(C366,C367:C$1993,1,0),"")="","",COUNTIF(C:C,C366))</f>
        <v/>
      </c>
      <c r="BR366" s="4"/>
      <c r="BV366" s="5" t="str">
        <f>IF(B366="","",IF(BQ366="",1+(MAX(BV$2:BV365)),""))</f>
        <v/>
      </c>
      <c r="BW366" s="5" t="str">
        <f t="shared" si="74"/>
        <v/>
      </c>
      <c r="BX366" s="5" t="str">
        <f t="shared" si="75"/>
        <v/>
      </c>
      <c r="BY366" s="14" t="str">
        <f t="shared" si="76"/>
        <v/>
      </c>
      <c r="BZ366" s="28"/>
      <c r="CA366" s="15"/>
      <c r="CB366" s="5" t="str">
        <f t="shared" si="81"/>
        <v/>
      </c>
      <c r="CE366" s="5" t="str">
        <f t="shared" si="79"/>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c r="A367" s="4" t="str">
        <f t="shared" si="70"/>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T367" s="2" t="str">
        <f>IFERROR(INDEX('padron cfe'!D:D,MATCH(DATOS!C367,'padron cfe'!A:A,0),1),"")</f>
        <v/>
      </c>
      <c r="U367" s="4"/>
      <c r="V367" s="4"/>
      <c r="W367" s="4"/>
      <c r="X367" s="6" t="s">
        <v>157</v>
      </c>
      <c r="Y367" s="4"/>
      <c r="Z367" s="4" t="str">
        <f t="shared" si="71"/>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2"/>
        <v/>
      </c>
      <c r="BI367" s="4" t="str">
        <f t="shared" si="80"/>
        <v/>
      </c>
      <c r="BJ367" s="123" t="str">
        <f t="shared" si="73"/>
        <v/>
      </c>
      <c r="BK367" s="140" t="str">
        <f t="shared" si="77"/>
        <v/>
      </c>
      <c r="BQ367" s="4" t="str">
        <f>IF(IFERROR(VLOOKUP(C367,C368:C$1993,1,0),"")="","",COUNTIF(C:C,C367))</f>
        <v/>
      </c>
      <c r="BR367" s="4"/>
      <c r="BV367" s="5" t="str">
        <f>IF(B367="","",IF(BQ367="",1+(MAX(BV$2:BV366)),""))</f>
        <v/>
      </c>
      <c r="BW367" s="5" t="str">
        <f t="shared" si="74"/>
        <v/>
      </c>
      <c r="BX367" s="5" t="str">
        <f t="shared" si="75"/>
        <v/>
      </c>
      <c r="BY367" s="14" t="str">
        <f t="shared" si="76"/>
        <v/>
      </c>
      <c r="BZ367" s="28"/>
      <c r="CA367" s="15"/>
      <c r="CB367" s="5" t="str">
        <f t="shared" si="81"/>
        <v/>
      </c>
      <c r="CE367" s="5" t="str">
        <f t="shared" si="79"/>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c r="A368" s="4" t="str">
        <f t="shared" si="70"/>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T368" s="2" t="str">
        <f>IFERROR(INDEX('padron cfe'!D:D,MATCH(DATOS!C368,'padron cfe'!A:A,0),1),"")</f>
        <v/>
      </c>
      <c r="U368" s="4"/>
      <c r="V368" s="4"/>
      <c r="W368" s="4"/>
      <c r="X368" s="6" t="s">
        <v>157</v>
      </c>
      <c r="Y368" s="4"/>
      <c r="Z368" s="4" t="str">
        <f t="shared" si="71"/>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2"/>
        <v/>
      </c>
      <c r="BI368" s="4" t="str">
        <f t="shared" si="80"/>
        <v/>
      </c>
      <c r="BJ368" s="123" t="str">
        <f t="shared" si="73"/>
        <v/>
      </c>
      <c r="BK368" s="140" t="str">
        <f t="shared" si="77"/>
        <v/>
      </c>
      <c r="BQ368" s="4" t="str">
        <f>IF(IFERROR(VLOOKUP(C368,C369:C$1993,1,0),"")="","",COUNTIF(C:C,C368))</f>
        <v/>
      </c>
      <c r="BR368" s="4"/>
      <c r="BV368" s="5" t="str">
        <f>IF(B368="","",IF(BQ368="",1+(MAX(BV$2:BV367)),""))</f>
        <v/>
      </c>
      <c r="BW368" s="5" t="str">
        <f t="shared" si="74"/>
        <v/>
      </c>
      <c r="BX368" s="5" t="str">
        <f t="shared" si="75"/>
        <v/>
      </c>
      <c r="BY368" s="14" t="str">
        <f t="shared" si="76"/>
        <v/>
      </c>
      <c r="BZ368" s="28"/>
      <c r="CA368" s="15"/>
      <c r="CB368" s="5" t="str">
        <f t="shared" si="81"/>
        <v/>
      </c>
      <c r="CE368" s="5" t="str">
        <f t="shared" si="79"/>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c r="A369" s="4" t="str">
        <f t="shared" si="70"/>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T369" s="2" t="str">
        <f>IFERROR(INDEX('padron cfe'!D:D,MATCH(DATOS!C369,'padron cfe'!A:A,0),1),"")</f>
        <v/>
      </c>
      <c r="U369" s="4"/>
      <c r="V369" s="4"/>
      <c r="W369" s="4"/>
      <c r="X369" s="6" t="s">
        <v>157</v>
      </c>
      <c r="Y369" s="4"/>
      <c r="Z369" s="4" t="str">
        <f t="shared" si="71"/>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2"/>
        <v/>
      </c>
      <c r="BI369" s="4" t="str">
        <f t="shared" si="80"/>
        <v/>
      </c>
      <c r="BJ369" s="123" t="str">
        <f t="shared" si="73"/>
        <v/>
      </c>
      <c r="BK369" s="140" t="str">
        <f t="shared" si="77"/>
        <v/>
      </c>
      <c r="BQ369" s="4" t="str">
        <f>IF(IFERROR(VLOOKUP(C369,C370:C$1993,1,0),"")="","",COUNTIF(C:C,C369))</f>
        <v/>
      </c>
      <c r="BR369" s="4"/>
      <c r="BV369" s="5" t="str">
        <f>IF(B369="","",IF(BQ369="",1+(MAX(BV$2:BV368)),""))</f>
        <v/>
      </c>
      <c r="BW369" s="5" t="str">
        <f t="shared" si="74"/>
        <v/>
      </c>
      <c r="BX369" s="5" t="str">
        <f t="shared" si="75"/>
        <v/>
      </c>
      <c r="BY369" s="14" t="str">
        <f t="shared" si="76"/>
        <v/>
      </c>
      <c r="BZ369" s="28"/>
      <c r="CA369" s="15"/>
      <c r="CB369" s="5" t="str">
        <f t="shared" si="81"/>
        <v/>
      </c>
      <c r="CE369" s="5" t="str">
        <f t="shared" si="79"/>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c r="A370" s="4" t="str">
        <f t="shared" si="70"/>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T370" s="2" t="str">
        <f>IFERROR(INDEX('padron cfe'!D:D,MATCH(DATOS!C370,'padron cfe'!A:A,0),1),"")</f>
        <v/>
      </c>
      <c r="U370" s="4"/>
      <c r="V370" s="4"/>
      <c r="W370" s="4"/>
      <c r="X370" s="6" t="s">
        <v>157</v>
      </c>
      <c r="Y370" s="4"/>
      <c r="Z370" s="4" t="str">
        <f t="shared" si="71"/>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2"/>
        <v/>
      </c>
      <c r="BI370" s="4" t="str">
        <f t="shared" si="80"/>
        <v/>
      </c>
      <c r="BJ370" s="123" t="str">
        <f t="shared" si="73"/>
        <v/>
      </c>
      <c r="BK370" s="140" t="str">
        <f t="shared" si="77"/>
        <v/>
      </c>
      <c r="BQ370" s="4" t="str">
        <f>IF(IFERROR(VLOOKUP(C370,C371:C$1993,1,0),"")="","",COUNTIF(C:C,C370))</f>
        <v/>
      </c>
      <c r="BR370" s="4"/>
      <c r="BV370" s="5" t="str">
        <f>IF(B370="","",IF(BQ370="",1+(MAX(BV$2:BV369)),""))</f>
        <v/>
      </c>
      <c r="BW370" s="5" t="str">
        <f t="shared" si="74"/>
        <v/>
      </c>
      <c r="BX370" s="5" t="str">
        <f t="shared" si="75"/>
        <v/>
      </c>
      <c r="BY370" s="14" t="str">
        <f t="shared" si="76"/>
        <v/>
      </c>
      <c r="BZ370" s="28"/>
      <c r="CA370" s="15"/>
      <c r="CB370" s="5" t="str">
        <f t="shared" si="81"/>
        <v/>
      </c>
      <c r="CE370" s="5" t="str">
        <f t="shared" si="79"/>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c r="A371" s="4" t="str">
        <f t="shared" si="70"/>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T371" s="2" t="str">
        <f>IFERROR(INDEX('padron cfe'!D:D,MATCH(DATOS!C371,'padron cfe'!A:A,0),1),"")</f>
        <v/>
      </c>
      <c r="U371" s="4"/>
      <c r="V371" s="4"/>
      <c r="W371" s="4"/>
      <c r="X371" s="6" t="s">
        <v>157</v>
      </c>
      <c r="Y371" s="4"/>
      <c r="Z371" s="4" t="str">
        <f t="shared" si="71"/>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2"/>
        <v/>
      </c>
      <c r="BI371" s="4" t="str">
        <f t="shared" si="80"/>
        <v/>
      </c>
      <c r="BJ371" s="123" t="str">
        <f t="shared" si="73"/>
        <v/>
      </c>
      <c r="BK371" s="140" t="str">
        <f t="shared" si="77"/>
        <v/>
      </c>
      <c r="BQ371" s="4" t="str">
        <f>IF(IFERROR(VLOOKUP(C371,C372:C$1993,1,0),"")="","",COUNTIF(C:C,C371))</f>
        <v/>
      </c>
      <c r="BR371" s="4"/>
      <c r="BV371" s="5" t="str">
        <f>IF(B371="","",IF(BQ371="",1+(MAX(BV$2:BV370)),""))</f>
        <v/>
      </c>
      <c r="BW371" s="5" t="str">
        <f t="shared" si="74"/>
        <v/>
      </c>
      <c r="BX371" s="5" t="str">
        <f t="shared" si="75"/>
        <v/>
      </c>
      <c r="BY371" s="14" t="str">
        <f t="shared" si="76"/>
        <v/>
      </c>
      <c r="BZ371" s="28"/>
      <c r="CA371" s="15"/>
      <c r="CB371" s="5" t="str">
        <f t="shared" si="81"/>
        <v/>
      </c>
      <c r="CE371" s="5" t="str">
        <f t="shared" si="79"/>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c r="A372" s="4" t="str">
        <f t="shared" si="70"/>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T372" s="2" t="str">
        <f>IFERROR(INDEX('padron cfe'!D:D,MATCH(DATOS!C372,'padron cfe'!A:A,0),1),"")</f>
        <v/>
      </c>
      <c r="U372" s="4"/>
      <c r="V372" s="4"/>
      <c r="W372" s="4"/>
      <c r="X372" s="6" t="s">
        <v>157</v>
      </c>
      <c r="Y372" s="4"/>
      <c r="Z372" s="4" t="str">
        <f t="shared" si="71"/>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2"/>
        <v/>
      </c>
      <c r="BI372" s="4" t="str">
        <f t="shared" si="80"/>
        <v/>
      </c>
      <c r="BJ372" s="123" t="str">
        <f t="shared" si="73"/>
        <v/>
      </c>
      <c r="BK372" s="140" t="str">
        <f t="shared" si="77"/>
        <v/>
      </c>
      <c r="BQ372" s="4" t="str">
        <f>IF(IFERROR(VLOOKUP(C372,C373:C$1993,1,0),"")="","",COUNTIF(C:C,C372))</f>
        <v/>
      </c>
      <c r="BR372" s="4"/>
      <c r="BV372" s="5" t="str">
        <f>IF(B372="","",IF(BQ372="",1+(MAX(BV$2:BV371)),""))</f>
        <v/>
      </c>
      <c r="BW372" s="5" t="str">
        <f t="shared" si="74"/>
        <v/>
      </c>
      <c r="BX372" s="5" t="str">
        <f t="shared" si="75"/>
        <v/>
      </c>
      <c r="BY372" s="14" t="str">
        <f t="shared" si="76"/>
        <v/>
      </c>
      <c r="BZ372" s="28"/>
      <c r="CA372" s="15"/>
      <c r="CB372" s="5" t="str">
        <f t="shared" si="81"/>
        <v/>
      </c>
      <c r="CE372" s="5" t="str">
        <f t="shared" si="79"/>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c r="A373" s="4" t="str">
        <f t="shared" si="70"/>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T373" s="2" t="str">
        <f>IFERROR(INDEX('padron cfe'!D:D,MATCH(DATOS!C373,'padron cfe'!A:A,0),1),"")</f>
        <v/>
      </c>
      <c r="U373" s="4"/>
      <c r="V373" s="4"/>
      <c r="W373" s="4"/>
      <c r="X373" s="6" t="s">
        <v>157</v>
      </c>
      <c r="Y373" s="4"/>
      <c r="Z373" s="4" t="str">
        <f t="shared" si="71"/>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2"/>
        <v/>
      </c>
      <c r="BI373" s="4" t="str">
        <f t="shared" si="80"/>
        <v/>
      </c>
      <c r="BJ373" s="123" t="str">
        <f t="shared" si="73"/>
        <v/>
      </c>
      <c r="BK373" s="140" t="str">
        <f t="shared" si="77"/>
        <v/>
      </c>
      <c r="BQ373" s="4" t="str">
        <f>IF(IFERROR(VLOOKUP(C373,C374:C$1993,1,0),"")="","",COUNTIF(C:C,C373))</f>
        <v/>
      </c>
      <c r="BR373" s="4"/>
      <c r="BV373" s="5" t="str">
        <f>IF(B373="","",IF(BQ373="",1+(MAX(BV$2:BV372)),""))</f>
        <v/>
      </c>
      <c r="BW373" s="5" t="str">
        <f t="shared" si="74"/>
        <v/>
      </c>
      <c r="BX373" s="5" t="str">
        <f t="shared" si="75"/>
        <v/>
      </c>
      <c r="BY373" s="14" t="str">
        <f t="shared" si="76"/>
        <v/>
      </c>
      <c r="BZ373" s="28"/>
      <c r="CA373" s="15"/>
      <c r="CB373" s="5" t="str">
        <f t="shared" si="81"/>
        <v/>
      </c>
      <c r="CE373" s="5" t="str">
        <f t="shared" si="79"/>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c r="A374" s="4" t="str">
        <f t="shared" si="70"/>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T374" s="2" t="str">
        <f>IFERROR(INDEX('padron cfe'!D:D,MATCH(DATOS!C374,'padron cfe'!A:A,0),1),"")</f>
        <v/>
      </c>
      <c r="U374" s="4"/>
      <c r="V374" s="4"/>
      <c r="W374" s="4"/>
      <c r="X374" s="6" t="s">
        <v>157</v>
      </c>
      <c r="Y374" s="4"/>
      <c r="Z374" s="4" t="str">
        <f t="shared" si="71"/>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2"/>
        <v/>
      </c>
      <c r="BI374" s="4" t="str">
        <f t="shared" si="80"/>
        <v/>
      </c>
      <c r="BJ374" s="123" t="str">
        <f t="shared" si="73"/>
        <v/>
      </c>
      <c r="BK374" s="140" t="str">
        <f t="shared" si="77"/>
        <v/>
      </c>
      <c r="BQ374" s="4" t="str">
        <f>IF(IFERROR(VLOOKUP(C374,C375:C$1993,1,0),"")="","",COUNTIF(C:C,C374))</f>
        <v/>
      </c>
      <c r="BR374" s="4"/>
      <c r="BV374" s="5" t="str">
        <f>IF(B374="","",IF(BQ374="",1+(MAX(BV$2:BV373)),""))</f>
        <v/>
      </c>
      <c r="BW374" s="5" t="str">
        <f t="shared" si="74"/>
        <v/>
      </c>
      <c r="BX374" s="5" t="str">
        <f t="shared" si="75"/>
        <v/>
      </c>
      <c r="BY374" s="14" t="str">
        <f t="shared" si="76"/>
        <v/>
      </c>
      <c r="BZ374" s="28"/>
      <c r="CA374" s="15"/>
      <c r="CB374" s="5" t="str">
        <f t="shared" si="81"/>
        <v/>
      </c>
      <c r="CE374" s="5" t="str">
        <f t="shared" si="79"/>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c r="A375" s="4" t="str">
        <f t="shared" si="70"/>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T375" s="2" t="str">
        <f>IFERROR(INDEX('padron cfe'!D:D,MATCH(DATOS!C375,'padron cfe'!A:A,0),1),"")</f>
        <v/>
      </c>
      <c r="U375" s="4"/>
      <c r="V375" s="4"/>
      <c r="W375" s="4"/>
      <c r="X375" s="6" t="s">
        <v>157</v>
      </c>
      <c r="Y375" s="4"/>
      <c r="Z375" s="4" t="str">
        <f t="shared" si="71"/>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2"/>
        <v/>
      </c>
      <c r="BI375" s="4" t="str">
        <f t="shared" si="80"/>
        <v/>
      </c>
      <c r="BJ375" s="123" t="str">
        <f t="shared" si="73"/>
        <v/>
      </c>
      <c r="BK375" s="140" t="str">
        <f t="shared" si="77"/>
        <v/>
      </c>
      <c r="BQ375" s="4" t="str">
        <f>IF(IFERROR(VLOOKUP(C375,C376:C$1993,1,0),"")="","",COUNTIF(C:C,C375))</f>
        <v/>
      </c>
      <c r="BR375" s="4"/>
      <c r="BV375" s="5" t="str">
        <f>IF(B375="","",IF(BQ375="",1+(MAX(BV$2:BV374)),""))</f>
        <v/>
      </c>
      <c r="BW375" s="5" t="str">
        <f t="shared" si="74"/>
        <v/>
      </c>
      <c r="BX375" s="5" t="str">
        <f t="shared" si="75"/>
        <v/>
      </c>
      <c r="BY375" s="14" t="str">
        <f t="shared" si="76"/>
        <v/>
      </c>
      <c r="BZ375" s="28"/>
      <c r="CA375" s="15"/>
      <c r="CB375" s="5" t="str">
        <f t="shared" si="81"/>
        <v/>
      </c>
      <c r="CE375" s="5" t="str">
        <f t="shared" si="79"/>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c r="A376" s="4" t="str">
        <f t="shared" si="70"/>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T376" s="2" t="str">
        <f>IFERROR(INDEX('padron cfe'!D:D,MATCH(DATOS!C376,'padron cfe'!A:A,0),1),"")</f>
        <v/>
      </c>
      <c r="U376" s="4"/>
      <c r="V376" s="4"/>
      <c r="W376" s="4"/>
      <c r="X376" s="6" t="s">
        <v>157</v>
      </c>
      <c r="Y376" s="4"/>
      <c r="Z376" s="4" t="str">
        <f t="shared" si="71"/>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2"/>
        <v/>
      </c>
      <c r="BI376" s="4" t="str">
        <f t="shared" si="80"/>
        <v/>
      </c>
      <c r="BJ376" s="123" t="str">
        <f t="shared" si="73"/>
        <v/>
      </c>
      <c r="BK376" s="140" t="str">
        <f t="shared" si="77"/>
        <v/>
      </c>
      <c r="BQ376" s="4" t="str">
        <f>IF(IFERROR(VLOOKUP(C376,C377:C$1993,1,0),"")="","",COUNTIF(C:C,C376))</f>
        <v/>
      </c>
      <c r="BR376" s="4"/>
      <c r="BV376" s="5" t="str">
        <f>IF(B376="","",IF(BQ376="",1+(MAX(BV$2:BV375)),""))</f>
        <v/>
      </c>
      <c r="BW376" s="5" t="str">
        <f t="shared" si="74"/>
        <v/>
      </c>
      <c r="BX376" s="5" t="str">
        <f t="shared" si="75"/>
        <v/>
      </c>
      <c r="BY376" s="14" t="str">
        <f t="shared" si="76"/>
        <v/>
      </c>
      <c r="BZ376" s="28"/>
      <c r="CA376" s="15"/>
      <c r="CB376" s="5" t="str">
        <f t="shared" si="81"/>
        <v/>
      </c>
      <c r="CE376" s="5" t="str">
        <f t="shared" si="79"/>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c r="A377" s="4" t="str">
        <f t="shared" si="70"/>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T377" s="2" t="str">
        <f>IFERROR(INDEX('padron cfe'!D:D,MATCH(DATOS!C377,'padron cfe'!A:A,0),1),"")</f>
        <v/>
      </c>
      <c r="U377" s="4"/>
      <c r="V377" s="4"/>
      <c r="W377" s="4"/>
      <c r="X377" s="6" t="s">
        <v>157</v>
      </c>
      <c r="Y377" s="4"/>
      <c r="Z377" s="4" t="str">
        <f t="shared" si="71"/>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2"/>
        <v/>
      </c>
      <c r="BI377" s="4" t="str">
        <f t="shared" si="80"/>
        <v/>
      </c>
      <c r="BJ377" s="123" t="str">
        <f t="shared" si="73"/>
        <v/>
      </c>
      <c r="BK377" s="140" t="str">
        <f t="shared" si="77"/>
        <v/>
      </c>
      <c r="BQ377" s="4" t="str">
        <f>IF(IFERROR(VLOOKUP(C377,C378:C$1993,1,0),"")="","",COUNTIF(C:C,C377))</f>
        <v/>
      </c>
      <c r="BR377" s="4"/>
      <c r="BV377" s="5" t="str">
        <f>IF(B377="","",IF(BQ377="",1+(MAX(BV$2:BV376)),""))</f>
        <v/>
      </c>
      <c r="BW377" s="5" t="str">
        <f t="shared" si="74"/>
        <v/>
      </c>
      <c r="BX377" s="5" t="str">
        <f t="shared" si="75"/>
        <v/>
      </c>
      <c r="BY377" s="14" t="str">
        <f t="shared" si="76"/>
        <v/>
      </c>
      <c r="BZ377" s="28"/>
      <c r="CA377" s="15"/>
      <c r="CB377" s="5" t="str">
        <f t="shared" si="81"/>
        <v/>
      </c>
      <c r="CE377" s="5" t="str">
        <f t="shared" ref="CE377:CE385" si="82">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c r="A378" s="4" t="str">
        <f t="shared" si="70"/>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T378" s="2" t="str">
        <f>IFERROR(INDEX('padron cfe'!D:D,MATCH(DATOS!C378,'padron cfe'!A:A,0),1),"")</f>
        <v/>
      </c>
      <c r="U378" s="4"/>
      <c r="V378" s="4"/>
      <c r="W378" s="4"/>
      <c r="X378" s="6" t="s">
        <v>157</v>
      </c>
      <c r="Y378" s="4"/>
      <c r="Z378" s="4" t="str">
        <f t="shared" si="71"/>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2"/>
        <v/>
      </c>
      <c r="BI378" s="4" t="str">
        <f t="shared" si="80"/>
        <v/>
      </c>
      <c r="BJ378" s="123" t="str">
        <f t="shared" si="73"/>
        <v/>
      </c>
      <c r="BK378" s="140" t="str">
        <f t="shared" si="77"/>
        <v/>
      </c>
      <c r="BQ378" s="4" t="str">
        <f>IF(IFERROR(VLOOKUP(C378,C379:C$1993,1,0),"")="","",COUNTIF(C:C,C378))</f>
        <v/>
      </c>
      <c r="BR378" s="4"/>
      <c r="BV378" s="5" t="str">
        <f>IF(B378="","",IF(BQ378="",1+(MAX(BV$2:BV377)),""))</f>
        <v/>
      </c>
      <c r="BW378" s="5" t="str">
        <f t="shared" si="74"/>
        <v/>
      </c>
      <c r="BX378" s="5" t="str">
        <f t="shared" si="75"/>
        <v/>
      </c>
      <c r="BY378" s="14" t="str">
        <f t="shared" si="76"/>
        <v/>
      </c>
      <c r="BZ378" s="28"/>
      <c r="CA378" s="15"/>
      <c r="CB378" s="5" t="str">
        <f t="shared" si="81"/>
        <v/>
      </c>
      <c r="CE378" s="5" t="str">
        <f t="shared" si="82"/>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c r="A379" s="4" t="str">
        <f t="shared" si="70"/>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T379" s="2" t="str">
        <f>IFERROR(INDEX('padron cfe'!D:D,MATCH(DATOS!C379,'padron cfe'!A:A,0),1),"")</f>
        <v/>
      </c>
      <c r="U379" s="4"/>
      <c r="V379" s="4"/>
      <c r="W379" s="4"/>
      <c r="X379" s="6" t="s">
        <v>157</v>
      </c>
      <c r="Y379" s="4"/>
      <c r="Z379" s="4" t="str">
        <f t="shared" si="71"/>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2"/>
        <v/>
      </c>
      <c r="BI379" s="4" t="str">
        <f t="shared" si="80"/>
        <v/>
      </c>
      <c r="BJ379" s="123" t="str">
        <f t="shared" si="73"/>
        <v/>
      </c>
      <c r="BK379" s="140" t="str">
        <f t="shared" si="77"/>
        <v/>
      </c>
      <c r="BQ379" s="4" t="str">
        <f>IF(IFERROR(VLOOKUP(C379,C380:C$1993,1,0),"")="","",COUNTIF(C:C,C379))</f>
        <v/>
      </c>
      <c r="BR379" s="4"/>
      <c r="BV379" s="5" t="str">
        <f>IF(B379="","",IF(BQ379="",1+(MAX(BV$2:BV378)),""))</f>
        <v/>
      </c>
      <c r="BW379" s="5" t="str">
        <f t="shared" si="74"/>
        <v/>
      </c>
      <c r="BX379" s="5" t="str">
        <f t="shared" si="75"/>
        <v/>
      </c>
      <c r="BY379" s="14" t="str">
        <f t="shared" si="76"/>
        <v/>
      </c>
      <c r="BZ379" s="28"/>
      <c r="CA379" s="15"/>
      <c r="CB379" s="5" t="str">
        <f t="shared" si="81"/>
        <v/>
      </c>
      <c r="CE379" s="5" t="str">
        <f t="shared" si="82"/>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c r="A380" s="4" t="str">
        <f t="shared" si="70"/>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T380" s="2" t="str">
        <f>IFERROR(INDEX('padron cfe'!D:D,MATCH(DATOS!C380,'padron cfe'!A:A,0),1),"")</f>
        <v/>
      </c>
      <c r="U380" s="4"/>
      <c r="V380" s="4"/>
      <c r="W380" s="4"/>
      <c r="X380" s="6" t="s">
        <v>157</v>
      </c>
      <c r="Y380" s="4"/>
      <c r="Z380" s="4" t="str">
        <f t="shared" si="71"/>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2"/>
        <v/>
      </c>
      <c r="BI380" s="4" t="str">
        <f t="shared" si="80"/>
        <v/>
      </c>
      <c r="BJ380" s="123" t="str">
        <f t="shared" si="73"/>
        <v/>
      </c>
      <c r="BK380" s="140" t="str">
        <f t="shared" si="77"/>
        <v/>
      </c>
      <c r="BQ380" s="4" t="str">
        <f>IF(IFERROR(VLOOKUP(C380,C381:C$1993,1,0),"")="","",COUNTIF(C:C,C380))</f>
        <v/>
      </c>
      <c r="BR380" s="4"/>
      <c r="BV380" s="5" t="str">
        <f>IF(B380="","",IF(BQ380="",1+(MAX(BV$2:BV379)),""))</f>
        <v/>
      </c>
      <c r="BW380" s="5" t="str">
        <f t="shared" si="74"/>
        <v/>
      </c>
      <c r="BX380" s="5" t="str">
        <f t="shared" si="75"/>
        <v/>
      </c>
      <c r="BY380" s="14" t="str">
        <f t="shared" si="76"/>
        <v/>
      </c>
      <c r="BZ380" s="28"/>
      <c r="CA380" s="15"/>
      <c r="CB380" s="5" t="str">
        <f t="shared" si="81"/>
        <v/>
      </c>
      <c r="CE380" s="5" t="str">
        <f t="shared" si="82"/>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c r="A381" s="4" t="str">
        <f t="shared" si="70"/>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T381" s="2" t="str">
        <f>IFERROR(INDEX('padron cfe'!D:D,MATCH(DATOS!C381,'padron cfe'!A:A,0),1),"")</f>
        <v/>
      </c>
      <c r="U381" s="4"/>
      <c r="V381" s="4"/>
      <c r="W381" s="4"/>
      <c r="X381" s="6" t="s">
        <v>157</v>
      </c>
      <c r="Y381" s="4"/>
      <c r="Z381" s="4" t="str">
        <f t="shared" si="71"/>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2"/>
        <v/>
      </c>
      <c r="BI381" s="4" t="str">
        <f t="shared" si="80"/>
        <v/>
      </c>
      <c r="BJ381" s="123" t="str">
        <f t="shared" si="73"/>
        <v/>
      </c>
      <c r="BK381" s="140" t="str">
        <f t="shared" si="77"/>
        <v/>
      </c>
      <c r="BQ381" s="4" t="str">
        <f>IF(IFERROR(VLOOKUP(C381,C382:C$1993,1,0),"")="","",COUNTIF(C:C,C381))</f>
        <v/>
      </c>
      <c r="BR381" s="4">
        <v>1</v>
      </c>
      <c r="BV381" s="5" t="str">
        <f>IF(B381="","",IF(BQ381="",1+(MAX(BV$2:BV380)),""))</f>
        <v/>
      </c>
      <c r="BW381" s="5" t="str">
        <f t="shared" si="74"/>
        <v/>
      </c>
      <c r="BX381" s="5" t="str">
        <f t="shared" si="75"/>
        <v/>
      </c>
      <c r="BY381" s="14" t="str">
        <f t="shared" si="76"/>
        <v/>
      </c>
      <c r="BZ381" s="28"/>
      <c r="CA381" s="15"/>
      <c r="CB381" s="5" t="str">
        <f t="shared" si="81"/>
        <v/>
      </c>
      <c r="CE381" s="5" t="str">
        <f t="shared" si="82"/>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c r="A382" s="4" t="str">
        <f t="shared" si="70"/>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T382" s="2" t="str">
        <f>IFERROR(INDEX('padron cfe'!D:D,MATCH(DATOS!C382,'padron cfe'!A:A,0),1),"")</f>
        <v/>
      </c>
      <c r="U382" s="4"/>
      <c r="V382" s="4"/>
      <c r="W382" s="4"/>
      <c r="X382" s="6" t="s">
        <v>157</v>
      </c>
      <c r="Y382" s="4"/>
      <c r="Z382" s="4" t="str">
        <f t="shared" si="71"/>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2"/>
        <v/>
      </c>
      <c r="BI382" s="4" t="str">
        <f t="shared" si="80"/>
        <v/>
      </c>
      <c r="BJ382" s="123" t="str">
        <f t="shared" si="73"/>
        <v/>
      </c>
      <c r="BK382" s="140" t="str">
        <f t="shared" si="77"/>
        <v/>
      </c>
      <c r="BQ382" s="4" t="str">
        <f>IF(IFERROR(VLOOKUP(C382,C383:C$1993,1,0),"")="","",COUNTIF(C:C,C382))</f>
        <v/>
      </c>
      <c r="BR382" s="4"/>
      <c r="BV382" s="5" t="str">
        <f>IF(B382="","",IF(BQ382="",1+(MAX(BV$2:BV381)),""))</f>
        <v/>
      </c>
      <c r="BW382" s="5" t="str">
        <f t="shared" si="74"/>
        <v/>
      </c>
      <c r="BX382" s="5" t="str">
        <f t="shared" si="75"/>
        <v/>
      </c>
      <c r="BY382" s="14" t="str">
        <f t="shared" si="76"/>
        <v/>
      </c>
      <c r="BZ382" s="28"/>
      <c r="CA382" s="15"/>
      <c r="CB382" s="5" t="str">
        <f t="shared" si="81"/>
        <v/>
      </c>
      <c r="CE382" s="5" t="str">
        <f t="shared" si="82"/>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c r="A383" s="4" t="str">
        <f t="shared" si="70"/>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T383" s="2" t="str">
        <f>IFERROR(INDEX('padron cfe'!D:D,MATCH(DATOS!C383,'padron cfe'!A:A,0),1),"")</f>
        <v/>
      </c>
      <c r="U383" s="4"/>
      <c r="V383" s="4"/>
      <c r="W383" s="4"/>
      <c r="X383" s="6" t="s">
        <v>157</v>
      </c>
      <c r="Y383" s="4"/>
      <c r="Z383" s="4" t="str">
        <f t="shared" si="71"/>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2"/>
        <v/>
      </c>
      <c r="BI383" s="4" t="str">
        <f t="shared" si="80"/>
        <v/>
      </c>
      <c r="BJ383" s="123" t="str">
        <f t="shared" si="73"/>
        <v/>
      </c>
      <c r="BK383" s="140" t="str">
        <f t="shared" si="77"/>
        <v/>
      </c>
      <c r="BQ383" s="4" t="str">
        <f>IF(IFERROR(VLOOKUP(C383,C384:C$1993,1,0),"")="","",COUNTIF(C:C,C383))</f>
        <v/>
      </c>
      <c r="BR383" s="4"/>
      <c r="BV383" s="5" t="str">
        <f>IF(B383="","",IF(BQ383="",1+(MAX(BV$2:BV382)),""))</f>
        <v/>
      </c>
      <c r="BW383" s="5" t="str">
        <f t="shared" si="74"/>
        <v/>
      </c>
      <c r="BX383" s="5" t="str">
        <f t="shared" si="75"/>
        <v/>
      </c>
      <c r="BY383" s="14" t="str">
        <f t="shared" si="76"/>
        <v/>
      </c>
      <c r="BZ383" s="28"/>
      <c r="CA383" s="15"/>
      <c r="CB383" s="5" t="str">
        <f t="shared" si="81"/>
        <v/>
      </c>
      <c r="CE383" s="5" t="str">
        <f t="shared" si="82"/>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c r="A384" s="4" t="str">
        <f t="shared" si="70"/>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T384" s="2" t="str">
        <f>IFERROR(INDEX('padron cfe'!D:D,MATCH(DATOS!C384,'padron cfe'!A:A,0),1),"")</f>
        <v/>
      </c>
      <c r="U384" s="4"/>
      <c r="V384" s="4"/>
      <c r="W384" s="4"/>
      <c r="X384" s="6" t="s">
        <v>157</v>
      </c>
      <c r="Y384" s="4"/>
      <c r="Z384" s="4" t="str">
        <f t="shared" si="71"/>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2"/>
        <v/>
      </c>
      <c r="BI384" s="4" t="str">
        <f t="shared" si="80"/>
        <v/>
      </c>
      <c r="BJ384" s="123" t="str">
        <f t="shared" si="73"/>
        <v/>
      </c>
      <c r="BK384" s="140" t="str">
        <f t="shared" si="77"/>
        <v/>
      </c>
      <c r="BQ384" s="4" t="str">
        <f>IF(IFERROR(VLOOKUP(C384,C385:C$1993,1,0),"")="","",COUNTIF(C:C,C384))</f>
        <v/>
      </c>
      <c r="BR384" s="4"/>
      <c r="BV384" s="5" t="str">
        <f>IF(B384="","",IF(BQ384="",1+(MAX(BV$2:BV383)),""))</f>
        <v/>
      </c>
      <c r="BW384" s="5" t="str">
        <f t="shared" si="74"/>
        <v/>
      </c>
      <c r="BX384" s="5" t="str">
        <f t="shared" si="75"/>
        <v/>
      </c>
      <c r="BY384" s="14" t="str">
        <f t="shared" si="76"/>
        <v/>
      </c>
      <c r="BZ384" s="28"/>
      <c r="CA384" s="15"/>
      <c r="CB384" s="5" t="str">
        <f t="shared" si="81"/>
        <v/>
      </c>
      <c r="CE384" s="5" t="str">
        <f t="shared" si="82"/>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c r="A385" s="4" t="str">
        <f t="shared" si="70"/>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T385" s="2" t="str">
        <f>IFERROR(INDEX('padron cfe'!D:D,MATCH(DATOS!C385,'padron cfe'!A:A,0),1),"")</f>
        <v/>
      </c>
      <c r="U385" s="4"/>
      <c r="V385" s="4"/>
      <c r="W385" s="4"/>
      <c r="X385" s="6" t="s">
        <v>157</v>
      </c>
      <c r="Y385" s="4"/>
      <c r="Z385" s="4" t="str">
        <f t="shared" si="71"/>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2"/>
        <v/>
      </c>
      <c r="BI385" s="4" t="str">
        <f t="shared" si="80"/>
        <v/>
      </c>
      <c r="BJ385" s="123" t="str">
        <f t="shared" si="73"/>
        <v/>
      </c>
      <c r="BK385" s="140" t="str">
        <f t="shared" si="77"/>
        <v/>
      </c>
      <c r="BQ385" s="4" t="str">
        <f>IF(IFERROR(VLOOKUP(C385,C386:C$1993,1,0),"")="","",COUNTIF(C:C,C385))</f>
        <v/>
      </c>
      <c r="BR385" s="4"/>
      <c r="BV385" s="5" t="str">
        <f>IF(B385="","",IF(BQ385="",1+(MAX(BV$2:BV384)),""))</f>
        <v/>
      </c>
      <c r="BW385" s="5" t="str">
        <f t="shared" si="74"/>
        <v/>
      </c>
      <c r="BX385" s="5" t="str">
        <f t="shared" si="75"/>
        <v/>
      </c>
      <c r="BY385" s="14" t="str">
        <f t="shared" si="76"/>
        <v/>
      </c>
      <c r="BZ385" s="28"/>
      <c r="CA385" s="15"/>
      <c r="CB385" s="5" t="str">
        <f t="shared" si="81"/>
        <v/>
      </c>
      <c r="CE385" s="5" t="str">
        <f t="shared" si="82"/>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c r="A386" s="4" t="str">
        <f t="shared" ref="A386:A393" si="83">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T386" s="2" t="str">
        <f>IFERROR(INDEX('padron cfe'!D:D,MATCH(DATOS!C386,'padron cfe'!A:A,0),1),"")</f>
        <v/>
      </c>
      <c r="U386" s="4"/>
      <c r="V386" s="4"/>
      <c r="W386" s="4"/>
      <c r="X386" s="6" t="s">
        <v>157</v>
      </c>
      <c r="Y386" s="4"/>
      <c r="Z386" s="4" t="str">
        <f t="shared" ref="Z386:Z393" si="84">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85">IFERROR(IF(BE386="","",IF(BA386=5,"",IF(BE386-TODAY()&gt;0,"VIGENTE","VENCIDO"))),"")</f>
        <v/>
      </c>
      <c r="BI386" s="4" t="str">
        <f t="shared" si="80"/>
        <v/>
      </c>
      <c r="BJ386" s="123" t="str">
        <f t="shared" ref="BJ386:BJ449" si="86">IFERROR(IF(AA386="","",AA386/V386),"")</f>
        <v/>
      </c>
      <c r="BK386" s="140" t="str">
        <f t="shared" si="77"/>
        <v/>
      </c>
      <c r="BQ386" s="4" t="str">
        <f>IF(IFERROR(VLOOKUP(C386,C387:C$1993,1,0),"")="","",COUNTIF(C:C,C386))</f>
        <v/>
      </c>
      <c r="BR386" s="4"/>
      <c r="BV386" s="5" t="str">
        <f>IF(B386="","",IF(BQ386="",1+(MAX(BV$2:BV385)),""))</f>
        <v/>
      </c>
      <c r="BW386" s="5" t="str">
        <f t="shared" ref="BW386:BW449" si="87">IF(BV386="","",Z386)</f>
        <v/>
      </c>
      <c r="BX386" s="5" t="str">
        <f t="shared" ref="BX386:BX449" si="88">IF(BV386="","",H386)</f>
        <v/>
      </c>
      <c r="BY386" s="14" t="str">
        <f t="shared" ref="BY386:BY449" si="89">IF(BV386="","",C386)</f>
        <v/>
      </c>
      <c r="BZ386" s="28"/>
      <c r="CA386" s="15"/>
      <c r="CB386" s="5" t="str">
        <f t="shared" si="81"/>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c r="A387" s="4" t="str">
        <f t="shared" si="83"/>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T387" s="2" t="str">
        <f>IFERROR(INDEX('padron cfe'!D:D,MATCH(DATOS!C387,'padron cfe'!A:A,0),1),"")</f>
        <v/>
      </c>
      <c r="U387" s="4"/>
      <c r="V387" s="4"/>
      <c r="W387" s="4"/>
      <c r="X387" s="6" t="s">
        <v>157</v>
      </c>
      <c r="Y387" s="4"/>
      <c r="Z387" s="4" t="str">
        <f t="shared" si="84"/>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85"/>
        <v/>
      </c>
      <c r="BI387" s="4" t="str">
        <f t="shared" si="80"/>
        <v/>
      </c>
      <c r="BJ387" s="123" t="str">
        <f t="shared" si="86"/>
        <v/>
      </c>
      <c r="BK387" s="140" t="str">
        <f t="shared" ref="BK387:BK450" si="90">IFERROR(IF(AA387/Z387=0,"",AA387/Z387),"")</f>
        <v/>
      </c>
      <c r="BQ387" s="4" t="str">
        <f>IF(IFERROR(VLOOKUP(C387,C388:C$1993,1,0),"")="","",COUNTIF(C:C,C387))</f>
        <v/>
      </c>
      <c r="BR387" s="4">
        <v>1</v>
      </c>
      <c r="BV387" s="5" t="str">
        <f>IF(B387="","",IF(BQ387="",1+(MAX(BV$2:BV386)),""))</f>
        <v/>
      </c>
      <c r="BW387" s="5" t="str">
        <f t="shared" si="87"/>
        <v/>
      </c>
      <c r="BX387" s="5" t="str">
        <f t="shared" si="88"/>
        <v/>
      </c>
      <c r="BY387" s="14" t="str">
        <f t="shared" si="89"/>
        <v/>
      </c>
      <c r="BZ387" s="28"/>
      <c r="CA387" s="15"/>
      <c r="CB387" s="5" t="str">
        <f t="shared" si="81"/>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c r="A388" s="4" t="str">
        <f t="shared" si="83"/>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T388" s="2" t="str">
        <f>IFERROR(INDEX('padron cfe'!D:D,MATCH(DATOS!C388,'padron cfe'!A:A,0),1),"")</f>
        <v/>
      </c>
      <c r="U388" s="4"/>
      <c r="V388" s="4"/>
      <c r="W388" s="4"/>
      <c r="X388" s="6" t="s">
        <v>157</v>
      </c>
      <c r="Y388" s="4"/>
      <c r="Z388" s="4" t="str">
        <f t="shared" si="84"/>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85"/>
        <v/>
      </c>
      <c r="BI388" s="4" t="str">
        <f t="shared" si="80"/>
        <v/>
      </c>
      <c r="BJ388" s="123" t="str">
        <f t="shared" si="86"/>
        <v/>
      </c>
      <c r="BK388" s="140" t="str">
        <f t="shared" si="90"/>
        <v/>
      </c>
      <c r="BQ388" s="4" t="str">
        <f>IF(IFERROR(VLOOKUP(C388,C389:C$1993,1,0),"")="","",COUNTIF(C:C,C388))</f>
        <v/>
      </c>
      <c r="BR388" s="4">
        <v>1</v>
      </c>
      <c r="BV388" s="5" t="str">
        <f>IF(B388="","",IF(BQ388="",1+(MAX(BV$2:BV387)),""))</f>
        <v/>
      </c>
      <c r="BW388" s="5" t="str">
        <f t="shared" si="87"/>
        <v/>
      </c>
      <c r="BX388" s="5" t="str">
        <f t="shared" si="88"/>
        <v/>
      </c>
      <c r="BY388" s="14" t="str">
        <f t="shared" si="89"/>
        <v/>
      </c>
      <c r="BZ388" s="28"/>
      <c r="CA388" s="15"/>
      <c r="CB388" s="5" t="str">
        <f t="shared" si="81"/>
        <v/>
      </c>
      <c r="CE388" s="5" t="str">
        <f t="shared" ref="CE388:CE449" si="91">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c r="A389" s="4" t="str">
        <f t="shared" si="83"/>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T389" s="2" t="str">
        <f>IFERROR(INDEX('padron cfe'!D:D,MATCH(DATOS!C389,'padron cfe'!A:A,0),1),"")</f>
        <v/>
      </c>
      <c r="U389" s="4"/>
      <c r="V389" s="4"/>
      <c r="W389" s="4"/>
      <c r="X389" s="6" t="s">
        <v>157</v>
      </c>
      <c r="Y389" s="4"/>
      <c r="Z389" s="4" t="str">
        <f t="shared" si="84"/>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85"/>
        <v/>
      </c>
      <c r="BI389" s="4" t="str">
        <f t="shared" si="80"/>
        <v/>
      </c>
      <c r="BJ389" s="123" t="str">
        <f t="shared" si="86"/>
        <v/>
      </c>
      <c r="BK389" s="140" t="str">
        <f t="shared" si="90"/>
        <v/>
      </c>
      <c r="BQ389" s="4" t="str">
        <f>IF(IFERROR(VLOOKUP(C389,C390:C$1993,1,0),"")="","",COUNTIF(C:C,C389))</f>
        <v/>
      </c>
      <c r="BR389" s="4">
        <v>1</v>
      </c>
      <c r="BV389" s="5" t="str">
        <f>IF(B389="","",IF(BQ389="",1+(MAX(BV$2:BV388)),""))</f>
        <v/>
      </c>
      <c r="BW389" s="5" t="str">
        <f t="shared" si="87"/>
        <v/>
      </c>
      <c r="BX389" s="5" t="str">
        <f t="shared" si="88"/>
        <v/>
      </c>
      <c r="BY389" s="14" t="str">
        <f t="shared" si="89"/>
        <v/>
      </c>
      <c r="BZ389" s="28"/>
      <c r="CA389" s="15"/>
      <c r="CB389" s="5" t="str">
        <f t="shared" si="81"/>
        <v/>
      </c>
      <c r="CE389" s="5" t="str">
        <f t="shared" si="91"/>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c r="A390" s="4" t="str">
        <f t="shared" si="83"/>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T390" s="2" t="str">
        <f>IFERROR(INDEX('padron cfe'!D:D,MATCH(DATOS!C390,'padron cfe'!A:A,0),1),"")</f>
        <v/>
      </c>
      <c r="U390" s="4"/>
      <c r="V390" s="4"/>
      <c r="W390" s="4"/>
      <c r="X390" s="6" t="s">
        <v>157</v>
      </c>
      <c r="Y390" s="4"/>
      <c r="Z390" s="4" t="str">
        <f t="shared" si="84"/>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85"/>
        <v/>
      </c>
      <c r="BI390" s="4" t="str">
        <f t="shared" si="80"/>
        <v/>
      </c>
      <c r="BJ390" s="123" t="str">
        <f t="shared" si="86"/>
        <v/>
      </c>
      <c r="BK390" s="140" t="str">
        <f t="shared" si="90"/>
        <v/>
      </c>
      <c r="BQ390" s="4" t="str">
        <f>IF(IFERROR(VLOOKUP(C390,C391:C$1993,1,0),"")="","",COUNTIF(C:C,C390))</f>
        <v/>
      </c>
      <c r="BR390" s="4">
        <v>1</v>
      </c>
      <c r="BV390" s="5" t="str">
        <f>IF(B390="","",IF(BQ390="",1+(MAX(BV$2:BV389)),""))</f>
        <v/>
      </c>
      <c r="BW390" s="5" t="str">
        <f t="shared" si="87"/>
        <v/>
      </c>
      <c r="BX390" s="5" t="str">
        <f t="shared" si="88"/>
        <v/>
      </c>
      <c r="BY390" s="14" t="str">
        <f t="shared" si="89"/>
        <v/>
      </c>
      <c r="BZ390" s="28"/>
      <c r="CA390" s="15"/>
      <c r="CB390" s="5" t="str">
        <f t="shared" si="81"/>
        <v/>
      </c>
      <c r="CE390" s="5" t="str">
        <f t="shared" si="91"/>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c r="A391" s="4" t="str">
        <f t="shared" si="83"/>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T391" s="2" t="str">
        <f>IFERROR(INDEX('padron cfe'!D:D,MATCH(DATOS!C391,'padron cfe'!A:A,0),1),"")</f>
        <v/>
      </c>
      <c r="U391" s="4"/>
      <c r="V391" s="4"/>
      <c r="W391" s="4"/>
      <c r="X391" s="6" t="s">
        <v>157</v>
      </c>
      <c r="Y391" s="4"/>
      <c r="Z391" s="4" t="str">
        <f t="shared" si="84"/>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85"/>
        <v/>
      </c>
      <c r="BI391" s="4" t="str">
        <f t="shared" si="80"/>
        <v/>
      </c>
      <c r="BJ391" s="123" t="str">
        <f t="shared" si="86"/>
        <v/>
      </c>
      <c r="BK391" s="140" t="str">
        <f t="shared" si="90"/>
        <v/>
      </c>
      <c r="BQ391" s="4" t="str">
        <f>IF(IFERROR(VLOOKUP(C391,C392:C$1993,1,0),"")="","",COUNTIF(C:C,C391))</f>
        <v/>
      </c>
      <c r="BR391" s="4">
        <v>1</v>
      </c>
      <c r="BV391" s="5" t="str">
        <f>IF(B391="","",IF(BQ391="",1+(MAX(BV$2:BV390)),""))</f>
        <v/>
      </c>
      <c r="BW391" s="5" t="str">
        <f t="shared" si="87"/>
        <v/>
      </c>
      <c r="BX391" s="5" t="str">
        <f t="shared" si="88"/>
        <v/>
      </c>
      <c r="BY391" s="14" t="str">
        <f t="shared" si="89"/>
        <v/>
      </c>
      <c r="BZ391" s="28"/>
      <c r="CA391" s="15"/>
      <c r="CB391" s="5" t="str">
        <f t="shared" si="81"/>
        <v/>
      </c>
      <c r="CE391" s="5" t="str">
        <f t="shared" si="91"/>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c r="A392" s="4" t="str">
        <f t="shared" si="83"/>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T392" s="2" t="str">
        <f>IFERROR(INDEX('padron cfe'!D:D,MATCH(DATOS!C392,'padron cfe'!A:A,0),1),"")</f>
        <v/>
      </c>
      <c r="U392" s="4"/>
      <c r="V392" s="4"/>
      <c r="W392" s="4"/>
      <c r="X392" s="6" t="s">
        <v>157</v>
      </c>
      <c r="Y392" s="4"/>
      <c r="Z392" s="4" t="str">
        <f t="shared" si="84"/>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85"/>
        <v/>
      </c>
      <c r="BI392" s="4" t="str">
        <f t="shared" si="80"/>
        <v/>
      </c>
      <c r="BJ392" s="123" t="str">
        <f t="shared" si="86"/>
        <v/>
      </c>
      <c r="BK392" s="140" t="str">
        <f t="shared" si="90"/>
        <v/>
      </c>
      <c r="BQ392" s="4" t="str">
        <f>IF(IFERROR(VLOOKUP(C392,C393:C$1993,1,0),"")="","",COUNTIF(C:C,C392))</f>
        <v/>
      </c>
      <c r="BR392" s="4">
        <v>1</v>
      </c>
      <c r="BV392" s="5" t="str">
        <f>IF(B392="","",IF(BQ392="",1+(MAX(BV$2:BV391)),""))</f>
        <v/>
      </c>
      <c r="BW392" s="5" t="str">
        <f t="shared" si="87"/>
        <v/>
      </c>
      <c r="BX392" s="5" t="str">
        <f t="shared" si="88"/>
        <v/>
      </c>
      <c r="BY392" s="14" t="str">
        <f t="shared" si="89"/>
        <v/>
      </c>
      <c r="BZ392" s="28"/>
      <c r="CA392" s="15"/>
      <c r="CB392" s="5" t="str">
        <f t="shared" si="81"/>
        <v/>
      </c>
      <c r="CE392" s="5" t="str">
        <f t="shared" si="91"/>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c r="A393" s="4" t="str">
        <f t="shared" si="83"/>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T393" s="2" t="str">
        <f>IFERROR(INDEX('padron cfe'!D:D,MATCH(DATOS!C393,'padron cfe'!A:A,0),1),"")</f>
        <v/>
      </c>
      <c r="U393" s="4"/>
      <c r="V393" s="4"/>
      <c r="W393" s="4"/>
      <c r="X393" s="6" t="s">
        <v>157</v>
      </c>
      <c r="Y393" s="4"/>
      <c r="Z393" s="4" t="str">
        <f t="shared" si="84"/>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85"/>
        <v/>
      </c>
      <c r="BI393" s="4" t="str">
        <f t="shared" si="80"/>
        <v/>
      </c>
      <c r="BJ393" s="123" t="str">
        <f t="shared" si="86"/>
        <v/>
      </c>
      <c r="BK393" s="140" t="str">
        <f t="shared" si="90"/>
        <v/>
      </c>
      <c r="BQ393" s="4" t="str">
        <f>IF(IFERROR(VLOOKUP(C393,C394:C$1993,1,0),"")="","",COUNTIF(C:C,C393))</f>
        <v/>
      </c>
      <c r="BR393" s="4"/>
      <c r="BV393" s="5" t="str">
        <f>IF(B393="","",IF(BQ393="",1+(MAX(BV$2:BV392)),""))</f>
        <v/>
      </c>
      <c r="BW393" s="5" t="str">
        <f t="shared" si="87"/>
        <v/>
      </c>
      <c r="BX393" s="5" t="str">
        <f t="shared" si="88"/>
        <v/>
      </c>
      <c r="BY393" s="14" t="str">
        <f t="shared" si="89"/>
        <v/>
      </c>
      <c r="BZ393" s="28"/>
      <c r="CA393" s="15"/>
      <c r="CB393" s="5" t="str">
        <f t="shared" ref="CB393:CB405" si="92">CONCATENATE(AH393,AJ393,AK393,AL393,AM393)</f>
        <v/>
      </c>
      <c r="CE393" s="5" t="str">
        <f t="shared" si="91"/>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c r="A394" s="4" t="str">
        <f t="shared" ref="A394:A449" si="93">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T394" s="2" t="str">
        <f>IFERROR(INDEX('padron cfe'!D:D,MATCH(DATOS!C394,'padron cfe'!A:A,0),1),"")</f>
        <v/>
      </c>
      <c r="U394" s="4"/>
      <c r="V394" s="4"/>
      <c r="W394" s="4"/>
      <c r="X394" s="6" t="s">
        <v>157</v>
      </c>
      <c r="Y394" s="4"/>
      <c r="Z394" s="4" t="str">
        <f t="shared" ref="Z394:Z449" si="94">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85"/>
        <v/>
      </c>
      <c r="BI394" s="4" t="str">
        <f t="shared" si="80"/>
        <v/>
      </c>
      <c r="BJ394" s="123" t="str">
        <f t="shared" si="86"/>
        <v/>
      </c>
      <c r="BK394" s="140" t="str">
        <f t="shared" si="90"/>
        <v/>
      </c>
      <c r="BQ394" s="4" t="str">
        <f>IF(IFERROR(VLOOKUP(C394,C395:C$1993,1,0),"")="","",COUNTIF(C:C,C394))</f>
        <v/>
      </c>
      <c r="BR394" s="4"/>
      <c r="BV394" s="5" t="str">
        <f>IF(B394="","",IF(BQ394="",1+(MAX(BV$2:BV393)),""))</f>
        <v/>
      </c>
      <c r="BW394" s="5" t="str">
        <f t="shared" si="87"/>
        <v/>
      </c>
      <c r="BX394" s="5" t="str">
        <f t="shared" si="88"/>
        <v/>
      </c>
      <c r="BY394" s="14" t="str">
        <f t="shared" si="89"/>
        <v/>
      </c>
      <c r="BZ394" s="28"/>
      <c r="CA394" s="15"/>
      <c r="CB394" s="5" t="str">
        <f t="shared" si="92"/>
        <v/>
      </c>
      <c r="CE394" s="5" t="str">
        <f t="shared" si="91"/>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c r="A395" s="4" t="str">
        <f t="shared" si="93"/>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T395" s="2" t="str">
        <f>IFERROR(INDEX('padron cfe'!D:D,MATCH(DATOS!C395,'padron cfe'!A:A,0),1),"")</f>
        <v/>
      </c>
      <c r="U395" s="4"/>
      <c r="V395" s="4"/>
      <c r="W395" s="4"/>
      <c r="X395" s="6" t="s">
        <v>157</v>
      </c>
      <c r="Y395" s="4"/>
      <c r="Z395" s="4" t="str">
        <f t="shared" si="94"/>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85"/>
        <v/>
      </c>
      <c r="BI395" s="4" t="str">
        <f t="shared" si="80"/>
        <v/>
      </c>
      <c r="BJ395" s="123" t="str">
        <f t="shared" si="86"/>
        <v/>
      </c>
      <c r="BK395" s="140" t="str">
        <f t="shared" si="90"/>
        <v/>
      </c>
      <c r="BQ395" s="4" t="str">
        <f>IF(IFERROR(VLOOKUP(C395,C396:C$1993,1,0),"")="","",COUNTIF(C:C,C395))</f>
        <v/>
      </c>
      <c r="BR395" s="4"/>
      <c r="BV395" s="5" t="str">
        <f>IF(B395="","",IF(BQ395="",1+(MAX(BV$2:BV394)),""))</f>
        <v/>
      </c>
      <c r="BW395" s="5" t="str">
        <f t="shared" si="87"/>
        <v/>
      </c>
      <c r="BX395" s="5" t="str">
        <f t="shared" si="88"/>
        <v/>
      </c>
      <c r="BY395" s="14" t="str">
        <f t="shared" si="89"/>
        <v/>
      </c>
      <c r="BZ395" s="28"/>
      <c r="CA395" s="15"/>
      <c r="CB395" s="5" t="str">
        <f t="shared" si="92"/>
        <v/>
      </c>
      <c r="CE395" s="5" t="str">
        <f t="shared" si="91"/>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c r="A396" s="4" t="str">
        <f t="shared" si="93"/>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T396" s="2" t="str">
        <f>IFERROR(INDEX('padron cfe'!D:D,MATCH(DATOS!C396,'padron cfe'!A:A,0),1),"")</f>
        <v/>
      </c>
      <c r="U396" s="4"/>
      <c r="V396" s="4"/>
      <c r="W396" s="4"/>
      <c r="X396" s="6" t="s">
        <v>157</v>
      </c>
      <c r="Y396" s="4"/>
      <c r="Z396" s="4" t="str">
        <f t="shared" si="94"/>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85"/>
        <v/>
      </c>
      <c r="BI396" s="4" t="str">
        <f t="shared" si="80"/>
        <v/>
      </c>
      <c r="BJ396" s="123" t="str">
        <f t="shared" si="86"/>
        <v/>
      </c>
      <c r="BK396" s="140" t="str">
        <f t="shared" si="90"/>
        <v/>
      </c>
      <c r="BQ396" s="4" t="str">
        <f>IF(IFERROR(VLOOKUP(C396,C397:C$1993,1,0),"")="","",COUNTIF(C:C,C396))</f>
        <v/>
      </c>
      <c r="BR396" s="4"/>
      <c r="BV396" s="5" t="str">
        <f>IF(B396="","",IF(BQ396="",1+(MAX(BV$2:BV395)),""))</f>
        <v/>
      </c>
      <c r="BW396" s="5" t="str">
        <f t="shared" si="87"/>
        <v/>
      </c>
      <c r="BX396" s="5" t="str">
        <f t="shared" si="88"/>
        <v/>
      </c>
      <c r="BY396" s="14" t="str">
        <f t="shared" si="89"/>
        <v/>
      </c>
      <c r="BZ396" s="28"/>
      <c r="CA396" s="15"/>
      <c r="CB396" s="5" t="str">
        <f t="shared" si="92"/>
        <v/>
      </c>
      <c r="CE396" s="5" t="str">
        <f t="shared" si="91"/>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c r="A397" s="4" t="str">
        <f t="shared" si="93"/>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T397" s="2" t="str">
        <f>IFERROR(INDEX('padron cfe'!D:D,MATCH(DATOS!C397,'padron cfe'!A:A,0),1),"")</f>
        <v/>
      </c>
      <c r="U397" s="4"/>
      <c r="V397" s="4"/>
      <c r="W397" s="4"/>
      <c r="X397" s="6" t="s">
        <v>157</v>
      </c>
      <c r="Y397" s="4"/>
      <c r="Z397" s="4" t="str">
        <f t="shared" si="94"/>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85"/>
        <v/>
      </c>
      <c r="BI397" s="4" t="str">
        <f t="shared" si="80"/>
        <v/>
      </c>
      <c r="BJ397" s="123" t="str">
        <f t="shared" si="86"/>
        <v/>
      </c>
      <c r="BK397" s="140" t="str">
        <f t="shared" si="90"/>
        <v/>
      </c>
      <c r="BQ397" s="4" t="str">
        <f>IF(IFERROR(VLOOKUP(C397,C398:C$1993,1,0),"")="","",COUNTIF(C:C,C397))</f>
        <v/>
      </c>
      <c r="BR397" s="4"/>
      <c r="BV397" s="5" t="str">
        <f>IF(B397="","",IF(BQ397="",1+(MAX(BV$2:BV396)),""))</f>
        <v/>
      </c>
      <c r="BW397" s="5" t="str">
        <f t="shared" si="87"/>
        <v/>
      </c>
      <c r="BX397" s="5" t="str">
        <f t="shared" si="88"/>
        <v/>
      </c>
      <c r="BY397" s="14" t="str">
        <f t="shared" si="89"/>
        <v/>
      </c>
      <c r="BZ397" s="28"/>
      <c r="CA397" s="15"/>
      <c r="CB397" s="5" t="str">
        <f t="shared" si="92"/>
        <v/>
      </c>
      <c r="CE397" s="5" t="str">
        <f t="shared" si="91"/>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c r="A398" s="4" t="str">
        <f t="shared" si="93"/>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T398" s="2" t="str">
        <f>IFERROR(INDEX('padron cfe'!D:D,MATCH(DATOS!C398,'padron cfe'!A:A,0),1),"")</f>
        <v/>
      </c>
      <c r="U398" s="4"/>
      <c r="V398" s="4"/>
      <c r="W398" s="4"/>
      <c r="X398" s="6" t="s">
        <v>157</v>
      </c>
      <c r="Y398" s="4"/>
      <c r="Z398" s="4" t="str">
        <f t="shared" si="94"/>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85"/>
        <v/>
      </c>
      <c r="BI398" s="4" t="str">
        <f t="shared" si="80"/>
        <v/>
      </c>
      <c r="BJ398" s="123" t="str">
        <f t="shared" si="86"/>
        <v/>
      </c>
      <c r="BK398" s="140" t="str">
        <f t="shared" si="90"/>
        <v/>
      </c>
      <c r="BQ398" s="4" t="str">
        <f>IF(IFERROR(VLOOKUP(C398,C399:C$1993,1,0),"")="","",COUNTIF(C:C,C398))</f>
        <v/>
      </c>
      <c r="BR398" s="4">
        <v>1</v>
      </c>
      <c r="BV398" s="5" t="str">
        <f>IF(B398="","",IF(BQ398="",1+(MAX(BV$2:BV397)),""))</f>
        <v/>
      </c>
      <c r="BW398" s="5" t="str">
        <f t="shared" si="87"/>
        <v/>
      </c>
      <c r="BX398" s="5" t="str">
        <f t="shared" si="88"/>
        <v/>
      </c>
      <c r="BY398" s="14" t="str">
        <f t="shared" si="89"/>
        <v/>
      </c>
      <c r="BZ398" s="28"/>
      <c r="CA398" s="15"/>
      <c r="CB398" s="5" t="str">
        <f t="shared" si="92"/>
        <v/>
      </c>
      <c r="CE398" s="5" t="str">
        <f t="shared" si="91"/>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c r="A399" s="4" t="str">
        <f t="shared" si="93"/>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T399" s="2" t="str">
        <f>IFERROR(INDEX('padron cfe'!D:D,MATCH(DATOS!C399,'padron cfe'!A:A,0),1),"")</f>
        <v/>
      </c>
      <c r="U399" s="4"/>
      <c r="V399" s="4"/>
      <c r="W399" s="4"/>
      <c r="X399" s="6" t="s">
        <v>157</v>
      </c>
      <c r="Y399" s="4"/>
      <c r="Z399" s="4" t="str">
        <f t="shared" si="94"/>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85"/>
        <v/>
      </c>
      <c r="BI399" s="4" t="str">
        <f t="shared" si="80"/>
        <v/>
      </c>
      <c r="BJ399" s="123" t="str">
        <f t="shared" si="86"/>
        <v/>
      </c>
      <c r="BK399" s="140" t="str">
        <f t="shared" si="90"/>
        <v/>
      </c>
      <c r="BQ399" s="4" t="str">
        <f>IF(IFERROR(VLOOKUP(C399,C400:C$1993,1,0),"")="","",COUNTIF(C:C,C399))</f>
        <v/>
      </c>
      <c r="BR399" s="4">
        <v>1</v>
      </c>
      <c r="BV399" s="5" t="str">
        <f>IF(B399="","",IF(BQ399="",1+(MAX(BV$2:BV398)),""))</f>
        <v/>
      </c>
      <c r="BW399" s="5" t="str">
        <f t="shared" si="87"/>
        <v/>
      </c>
      <c r="BX399" s="5" t="str">
        <f t="shared" si="88"/>
        <v/>
      </c>
      <c r="BY399" s="14" t="str">
        <f t="shared" si="89"/>
        <v/>
      </c>
      <c r="BZ399" s="28"/>
      <c r="CA399" s="15"/>
      <c r="CB399" s="5" t="str">
        <f t="shared" si="92"/>
        <v/>
      </c>
      <c r="CE399" s="5" t="str">
        <f t="shared" si="91"/>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c r="A400" s="4" t="str">
        <f t="shared" si="93"/>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T400" s="2" t="str">
        <f>IFERROR(INDEX('padron cfe'!D:D,MATCH(DATOS!C400,'padron cfe'!A:A,0),1),"")</f>
        <v/>
      </c>
      <c r="U400" s="4"/>
      <c r="V400" s="4"/>
      <c r="W400" s="4"/>
      <c r="X400" s="6" t="s">
        <v>157</v>
      </c>
      <c r="Y400" s="4"/>
      <c r="Z400" s="4" t="str">
        <f t="shared" si="94"/>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85"/>
        <v/>
      </c>
      <c r="BI400" s="4" t="str">
        <f t="shared" si="80"/>
        <v/>
      </c>
      <c r="BJ400" s="123" t="str">
        <f t="shared" si="86"/>
        <v/>
      </c>
      <c r="BK400" s="140" t="str">
        <f t="shared" si="90"/>
        <v/>
      </c>
      <c r="BQ400" s="4" t="str">
        <f>IF(IFERROR(VLOOKUP(C400,C401:C$1993,1,0),"")="","",COUNTIF(C:C,C400))</f>
        <v/>
      </c>
      <c r="BR400" s="4"/>
      <c r="BV400" s="5" t="str">
        <f>IF(B400="","",IF(BQ400="",1+(MAX(BV$2:BV399)),""))</f>
        <v/>
      </c>
      <c r="BW400" s="5" t="str">
        <f t="shared" si="87"/>
        <v/>
      </c>
      <c r="BX400" s="5" t="str">
        <f t="shared" si="88"/>
        <v/>
      </c>
      <c r="BY400" s="14" t="str">
        <f t="shared" si="89"/>
        <v/>
      </c>
      <c r="BZ400" s="28"/>
      <c r="CA400" s="15"/>
      <c r="CB400" s="5" t="str">
        <f t="shared" si="92"/>
        <v/>
      </c>
      <c r="CE400" s="5" t="str">
        <f t="shared" si="91"/>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c r="A401" s="4" t="str">
        <f t="shared" si="93"/>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T401" s="2" t="str">
        <f>IFERROR(INDEX('padron cfe'!D:D,MATCH(DATOS!C401,'padron cfe'!A:A,0),1),"")</f>
        <v/>
      </c>
      <c r="U401" s="4"/>
      <c r="V401" s="4"/>
      <c r="W401" s="4"/>
      <c r="X401" s="6" t="s">
        <v>157</v>
      </c>
      <c r="Y401" s="4"/>
      <c r="Z401" s="4" t="str">
        <f t="shared" si="94"/>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85"/>
        <v/>
      </c>
      <c r="BI401" s="4" t="str">
        <f t="shared" si="80"/>
        <v/>
      </c>
      <c r="BJ401" s="123" t="str">
        <f t="shared" si="86"/>
        <v/>
      </c>
      <c r="BK401" s="140" t="str">
        <f t="shared" si="90"/>
        <v/>
      </c>
      <c r="BQ401" s="4" t="str">
        <f>IF(IFERROR(VLOOKUP(C401,C402:C$1993,1,0),"")="","",COUNTIF(C:C,C401))</f>
        <v/>
      </c>
      <c r="BR401" s="4"/>
      <c r="BV401" s="5" t="str">
        <f>IF(B401="","",IF(BQ401="",1+(MAX(BV$2:BV400)),""))</f>
        <v/>
      </c>
      <c r="BW401" s="5" t="str">
        <f t="shared" si="87"/>
        <v/>
      </c>
      <c r="BX401" s="5" t="str">
        <f t="shared" si="88"/>
        <v/>
      </c>
      <c r="BY401" s="14" t="str">
        <f t="shared" si="89"/>
        <v/>
      </c>
      <c r="BZ401" s="28"/>
      <c r="CA401" s="15"/>
      <c r="CB401" s="5" t="str">
        <f t="shared" si="92"/>
        <v/>
      </c>
      <c r="CE401" s="5" t="str">
        <f t="shared" si="91"/>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c r="A402" s="4" t="str">
        <f t="shared" si="93"/>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T402" s="2" t="str">
        <f>IFERROR(INDEX('padron cfe'!D:D,MATCH(DATOS!C402,'padron cfe'!A:A,0),1),"")</f>
        <v/>
      </c>
      <c r="U402" s="4"/>
      <c r="V402" s="4"/>
      <c r="W402" s="4"/>
      <c r="X402" s="6" t="s">
        <v>157</v>
      </c>
      <c r="Y402" s="4"/>
      <c r="Z402" s="4" t="str">
        <f t="shared" si="94"/>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85"/>
        <v/>
      </c>
      <c r="BI402" s="4" t="str">
        <f t="shared" si="80"/>
        <v/>
      </c>
      <c r="BJ402" s="123" t="str">
        <f t="shared" si="86"/>
        <v/>
      </c>
      <c r="BK402" s="140" t="str">
        <f t="shared" si="90"/>
        <v/>
      </c>
      <c r="BQ402" s="4" t="str">
        <f>IF(IFERROR(VLOOKUP(C402,C403:C$1993,1,0),"")="","",COUNTIF(C:C,C402))</f>
        <v/>
      </c>
      <c r="BR402" s="4"/>
      <c r="BV402" s="5" t="str">
        <f>IF(B402="","",IF(BQ402="",1+(MAX(BV$2:BV401)),""))</f>
        <v/>
      </c>
      <c r="BW402" s="5" t="str">
        <f t="shared" si="87"/>
        <v/>
      </c>
      <c r="BX402" s="5" t="str">
        <f t="shared" si="88"/>
        <v/>
      </c>
      <c r="BY402" s="14" t="str">
        <f t="shared" si="89"/>
        <v/>
      </c>
      <c r="BZ402" s="28"/>
      <c r="CA402" s="15"/>
      <c r="CB402" s="5" t="str">
        <f t="shared" si="92"/>
        <v/>
      </c>
      <c r="CE402" s="5" t="str">
        <f t="shared" si="91"/>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c r="A403" s="4" t="str">
        <f t="shared" si="93"/>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T403" s="2" t="str">
        <f>IFERROR(INDEX('padron cfe'!D:D,MATCH(DATOS!C403,'padron cfe'!A:A,0),1),"")</f>
        <v/>
      </c>
      <c r="U403" s="4"/>
      <c r="V403" s="4"/>
      <c r="W403" s="4"/>
      <c r="X403" s="6" t="s">
        <v>157</v>
      </c>
      <c r="Y403" s="4"/>
      <c r="Z403" s="4" t="str">
        <f t="shared" si="94"/>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85"/>
        <v/>
      </c>
      <c r="BI403" s="4" t="str">
        <f t="shared" ref="BI403:BI466" si="95">IFERROR(IF(AA403=0,"",AA403/BB403),"")</f>
        <v/>
      </c>
      <c r="BJ403" s="123" t="str">
        <f t="shared" si="86"/>
        <v/>
      </c>
      <c r="BK403" s="140" t="str">
        <f t="shared" si="90"/>
        <v/>
      </c>
      <c r="BQ403" s="4" t="str">
        <f>IF(IFERROR(VLOOKUP(C403,C404:C$1993,1,0),"")="","",COUNTIF(C:C,C403))</f>
        <v/>
      </c>
      <c r="BR403" s="4"/>
      <c r="BV403" s="5" t="str">
        <f>IF(B403="","",IF(BQ403="",1+(MAX(BV$2:BV402)),""))</f>
        <v/>
      </c>
      <c r="BW403" s="5" t="str">
        <f t="shared" si="87"/>
        <v/>
      </c>
      <c r="BX403" s="5" t="str">
        <f t="shared" si="88"/>
        <v/>
      </c>
      <c r="BY403" s="14" t="str">
        <f t="shared" si="89"/>
        <v/>
      </c>
      <c r="BZ403" s="28"/>
      <c r="CA403" s="15"/>
      <c r="CB403" s="5" t="str">
        <f t="shared" si="92"/>
        <v/>
      </c>
      <c r="CE403" s="5" t="str">
        <f t="shared" si="91"/>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c r="A404" s="4" t="str">
        <f t="shared" si="93"/>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T404" s="2" t="str">
        <f>IFERROR(INDEX('padron cfe'!D:D,MATCH(DATOS!C404,'padron cfe'!A:A,0),1),"")</f>
        <v/>
      </c>
      <c r="U404" s="4"/>
      <c r="V404" s="4"/>
      <c r="W404" s="4"/>
      <c r="X404" s="6" t="s">
        <v>157</v>
      </c>
      <c r="Y404" s="4"/>
      <c r="Z404" s="4" t="str">
        <f t="shared" si="94"/>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85"/>
        <v/>
      </c>
      <c r="BI404" s="4" t="str">
        <f t="shared" si="95"/>
        <v/>
      </c>
      <c r="BJ404" s="123" t="str">
        <f t="shared" si="86"/>
        <v/>
      </c>
      <c r="BK404" s="140" t="str">
        <f t="shared" si="90"/>
        <v/>
      </c>
      <c r="BQ404" s="4" t="str">
        <f>IF(IFERROR(VLOOKUP(C404,C405:C$1993,1,0),"")="","",COUNTIF(C:C,C404))</f>
        <v/>
      </c>
      <c r="BR404" s="4"/>
      <c r="BV404" s="5" t="str">
        <f>IF(B404="","",IF(BQ404="",1+(MAX(BV$2:BV403)),""))</f>
        <v/>
      </c>
      <c r="BW404" s="5" t="str">
        <f t="shared" si="87"/>
        <v/>
      </c>
      <c r="BX404" s="5" t="str">
        <f t="shared" si="88"/>
        <v/>
      </c>
      <c r="BY404" s="14" t="str">
        <f t="shared" si="89"/>
        <v/>
      </c>
      <c r="BZ404" s="28"/>
      <c r="CA404" s="15"/>
      <c r="CB404" s="5" t="str">
        <f t="shared" si="92"/>
        <v/>
      </c>
      <c r="CE404" s="5" t="str">
        <f t="shared" si="91"/>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c r="A405" s="4" t="str">
        <f t="shared" si="93"/>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T405" s="2" t="str">
        <f>IFERROR(INDEX('padron cfe'!D:D,MATCH(DATOS!C405,'padron cfe'!A:A,0),1),"")</f>
        <v/>
      </c>
      <c r="U405" s="4"/>
      <c r="V405" s="4"/>
      <c r="W405" s="4"/>
      <c r="X405" s="6" t="s">
        <v>157</v>
      </c>
      <c r="Y405" s="4"/>
      <c r="Z405" s="4" t="str">
        <f t="shared" si="94"/>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85"/>
        <v/>
      </c>
      <c r="BI405" s="4" t="str">
        <f t="shared" si="95"/>
        <v/>
      </c>
      <c r="BJ405" s="123" t="str">
        <f t="shared" si="86"/>
        <v/>
      </c>
      <c r="BK405" s="140" t="str">
        <f t="shared" si="90"/>
        <v/>
      </c>
      <c r="BQ405" s="4" t="str">
        <f>IF(IFERROR(VLOOKUP(C405,C406:C$1993,1,0),"")="","",COUNTIF(C:C,C405))</f>
        <v/>
      </c>
      <c r="BR405" s="4"/>
      <c r="BV405" s="5" t="str">
        <f>IF(B405="","",IF(BQ405="",1+(MAX(BV$2:BV404)),""))</f>
        <v/>
      </c>
      <c r="BW405" s="5" t="str">
        <f t="shared" si="87"/>
        <v/>
      </c>
      <c r="BX405" s="5" t="str">
        <f t="shared" si="88"/>
        <v/>
      </c>
      <c r="BY405" s="14" t="str">
        <f t="shared" si="89"/>
        <v/>
      </c>
      <c r="BZ405" s="28"/>
      <c r="CA405" s="15"/>
      <c r="CB405" s="5" t="str">
        <f t="shared" si="92"/>
        <v/>
      </c>
      <c r="CE405" s="5" t="str">
        <f t="shared" si="91"/>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c r="A406" s="4" t="str">
        <f t="shared" si="93"/>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96">IF(J406="","",Q405)</f>
        <v/>
      </c>
      <c r="T406" s="2" t="str">
        <f>IFERROR(INDEX('padron cfe'!D:D,MATCH(DATOS!C406,'padron cfe'!A:A,0),1),"")</f>
        <v/>
      </c>
      <c r="U406" s="4"/>
      <c r="V406" s="4"/>
      <c r="W406" s="4"/>
      <c r="X406" s="6"/>
      <c r="Y406" s="4"/>
      <c r="Z406" s="4" t="str">
        <f t="shared" si="94"/>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85"/>
        <v/>
      </c>
      <c r="BI406" s="4" t="str">
        <f t="shared" si="95"/>
        <v/>
      </c>
      <c r="BJ406" s="123" t="str">
        <f t="shared" si="86"/>
        <v/>
      </c>
      <c r="BK406" s="140" t="str">
        <f t="shared" si="90"/>
        <v/>
      </c>
      <c r="BQ406" s="4" t="str">
        <f>IF(IFERROR(VLOOKUP(C406,C407:C$1993,1,0),"")="","",COUNTIF(C:C,C406))</f>
        <v/>
      </c>
      <c r="BR406" s="4"/>
      <c r="BV406" s="5" t="str">
        <f>IF(B406="","",IF(BQ406="",1+(MAX(BV$2:BV405)),""))</f>
        <v/>
      </c>
      <c r="BW406" s="5" t="str">
        <f t="shared" si="87"/>
        <v/>
      </c>
      <c r="BX406" s="5" t="str">
        <f t="shared" si="88"/>
        <v/>
      </c>
      <c r="BY406" s="14" t="str">
        <f t="shared" si="89"/>
        <v/>
      </c>
      <c r="BZ406" s="28"/>
      <c r="CA406" s="15"/>
      <c r="CB406" s="5" t="str">
        <f t="shared" ref="CB406:CB469" si="97">CONCATENATE(AI406,AJ406,AK406,AL406,AM406)</f>
        <v/>
      </c>
      <c r="CE406" s="5" t="str">
        <f t="shared" si="91"/>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c r="A407" s="4" t="str">
        <f t="shared" si="93"/>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96"/>
        <v/>
      </c>
      <c r="T407" s="2" t="str">
        <f>IFERROR(INDEX('padron cfe'!D:D,MATCH(DATOS!C407,'padron cfe'!A:A,0),1),"")</f>
        <v/>
      </c>
      <c r="U407" s="4"/>
      <c r="V407" s="4"/>
      <c r="W407" s="4"/>
      <c r="X407" s="6"/>
      <c r="Y407" s="4"/>
      <c r="Z407" s="4" t="str">
        <f t="shared" si="94"/>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85"/>
        <v/>
      </c>
      <c r="BI407" s="4" t="str">
        <f t="shared" si="95"/>
        <v/>
      </c>
      <c r="BJ407" s="123" t="str">
        <f t="shared" si="86"/>
        <v/>
      </c>
      <c r="BK407" s="140" t="str">
        <f t="shared" si="90"/>
        <v/>
      </c>
      <c r="BQ407" s="4" t="str">
        <f>IF(IFERROR(VLOOKUP(C407,C408:C$1993,1,0),"")="","",COUNTIF(C:C,C407))</f>
        <v/>
      </c>
      <c r="BR407" s="4"/>
      <c r="BV407" s="5" t="str">
        <f>IF(B407="","",IF(BQ407="",1+(MAX(BV$2:BV406)),""))</f>
        <v/>
      </c>
      <c r="BW407" s="5" t="str">
        <f t="shared" si="87"/>
        <v/>
      </c>
      <c r="BX407" s="5" t="str">
        <f t="shared" si="88"/>
        <v/>
      </c>
      <c r="BY407" s="14" t="str">
        <f t="shared" si="89"/>
        <v/>
      </c>
      <c r="BZ407" s="28"/>
      <c r="CA407" s="15"/>
      <c r="CB407" s="5" t="str">
        <f t="shared" si="97"/>
        <v/>
      </c>
      <c r="CE407" s="5" t="str">
        <f t="shared" si="91"/>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c r="A408" s="4" t="str">
        <f t="shared" si="93"/>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96"/>
        <v/>
      </c>
      <c r="T408" s="2" t="str">
        <f>IFERROR(INDEX('padron cfe'!D:D,MATCH(DATOS!C408,'padron cfe'!A:A,0),1),"")</f>
        <v/>
      </c>
      <c r="U408" s="4"/>
      <c r="V408" s="4"/>
      <c r="W408" s="4"/>
      <c r="X408" s="6"/>
      <c r="Y408" s="4"/>
      <c r="Z408" s="4" t="str">
        <f t="shared" si="94"/>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85"/>
        <v/>
      </c>
      <c r="BI408" s="4" t="str">
        <f t="shared" si="95"/>
        <v/>
      </c>
      <c r="BJ408" s="123" t="str">
        <f t="shared" si="86"/>
        <v/>
      </c>
      <c r="BK408" s="140" t="str">
        <f t="shared" si="90"/>
        <v/>
      </c>
      <c r="BQ408" s="4" t="str">
        <f>IF(IFERROR(VLOOKUP(C408,C409:C$1993,1,0),"")="","",COUNTIF(C:C,C408))</f>
        <v/>
      </c>
      <c r="BR408" s="4"/>
      <c r="BV408" s="5" t="str">
        <f>IF(B408="","",IF(BQ408="",1+(MAX(BV$2:BV407)),""))</f>
        <v/>
      </c>
      <c r="BW408" s="5" t="str">
        <f t="shared" si="87"/>
        <v/>
      </c>
      <c r="BX408" s="5" t="str">
        <f t="shared" si="88"/>
        <v/>
      </c>
      <c r="BY408" s="14" t="str">
        <f t="shared" si="89"/>
        <v/>
      </c>
      <c r="BZ408" s="28"/>
      <c r="CA408" s="15"/>
      <c r="CB408" s="5" t="str">
        <f t="shared" si="97"/>
        <v/>
      </c>
      <c r="CE408" s="5" t="str">
        <f t="shared" si="91"/>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c r="A409" s="4" t="str">
        <f t="shared" si="93"/>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96"/>
        <v/>
      </c>
      <c r="T409" s="2" t="str">
        <f>IFERROR(INDEX('padron cfe'!D:D,MATCH(DATOS!C409,'padron cfe'!A:A,0),1),"")</f>
        <v/>
      </c>
      <c r="U409" s="4"/>
      <c r="V409" s="4"/>
      <c r="W409" s="4"/>
      <c r="X409" s="6"/>
      <c r="Y409" s="4"/>
      <c r="Z409" s="4" t="str">
        <f t="shared" si="94"/>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85"/>
        <v/>
      </c>
      <c r="BI409" s="4" t="str">
        <f t="shared" si="95"/>
        <v/>
      </c>
      <c r="BJ409" s="123" t="str">
        <f t="shared" si="86"/>
        <v/>
      </c>
      <c r="BK409" s="140" t="str">
        <f t="shared" si="90"/>
        <v/>
      </c>
      <c r="BQ409" s="4" t="str">
        <f>IF(IFERROR(VLOOKUP(C409,C410:C$1993,1,0),"")="","",COUNTIF(C:C,C409))</f>
        <v/>
      </c>
      <c r="BR409" s="4"/>
      <c r="BV409" s="5" t="str">
        <f>IF(B409="","",IF(BQ409="",1+(MAX(BV$2:BV408)),""))</f>
        <v/>
      </c>
      <c r="BW409" s="5" t="str">
        <f t="shared" si="87"/>
        <v/>
      </c>
      <c r="BX409" s="5" t="str">
        <f t="shared" si="88"/>
        <v/>
      </c>
      <c r="BY409" s="14" t="str">
        <f t="shared" si="89"/>
        <v/>
      </c>
      <c r="BZ409" s="28"/>
      <c r="CA409" s="15"/>
      <c r="CB409" s="5" t="str">
        <f t="shared" si="97"/>
        <v/>
      </c>
      <c r="CE409" s="5" t="str">
        <f t="shared" si="91"/>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c r="A410" s="4" t="str">
        <f t="shared" si="93"/>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96"/>
        <v/>
      </c>
      <c r="T410" s="2" t="str">
        <f>IFERROR(INDEX('padron cfe'!D:D,MATCH(DATOS!C410,'padron cfe'!A:A,0),1),"")</f>
        <v/>
      </c>
      <c r="U410" s="4"/>
      <c r="V410" s="4"/>
      <c r="W410" s="4"/>
      <c r="X410" s="6"/>
      <c r="Y410" s="4"/>
      <c r="Z410" s="4" t="str">
        <f t="shared" si="94"/>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85"/>
        <v/>
      </c>
      <c r="BI410" s="4" t="str">
        <f t="shared" si="95"/>
        <v/>
      </c>
      <c r="BJ410" s="123" t="str">
        <f t="shared" si="86"/>
        <v/>
      </c>
      <c r="BK410" s="140" t="str">
        <f t="shared" si="90"/>
        <v/>
      </c>
      <c r="BQ410" s="4" t="str">
        <f>IF(IFERROR(VLOOKUP(C410,C411:C$1993,1,0),"")="","",COUNTIF(C:C,C410))</f>
        <v/>
      </c>
      <c r="BR410" s="4"/>
      <c r="BV410" s="5" t="str">
        <f>IF(B410="","",IF(BQ410="",1+(MAX(BV$2:BV409)),""))</f>
        <v/>
      </c>
      <c r="BW410" s="5" t="str">
        <f t="shared" si="87"/>
        <v/>
      </c>
      <c r="BX410" s="5" t="str">
        <f t="shared" si="88"/>
        <v/>
      </c>
      <c r="BY410" s="14" t="str">
        <f t="shared" si="89"/>
        <v/>
      </c>
      <c r="BZ410" s="28"/>
      <c r="CA410" s="15"/>
      <c r="CB410" s="5" t="str">
        <f t="shared" si="97"/>
        <v/>
      </c>
      <c r="CE410" s="5" t="str">
        <f t="shared" si="91"/>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c r="A411" s="4" t="str">
        <f t="shared" si="93"/>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96"/>
        <v/>
      </c>
      <c r="T411" s="2" t="str">
        <f>IFERROR(INDEX('padron cfe'!D:D,MATCH(DATOS!C411,'padron cfe'!A:A,0),1),"")</f>
        <v/>
      </c>
      <c r="U411" s="4"/>
      <c r="V411" s="4"/>
      <c r="W411" s="4"/>
      <c r="X411" s="6"/>
      <c r="Y411" s="4"/>
      <c r="Z411" s="4" t="str">
        <f t="shared" si="94"/>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85"/>
        <v/>
      </c>
      <c r="BI411" s="4" t="str">
        <f t="shared" si="95"/>
        <v/>
      </c>
      <c r="BJ411" s="123" t="str">
        <f t="shared" si="86"/>
        <v/>
      </c>
      <c r="BK411" s="140" t="str">
        <f t="shared" si="90"/>
        <v/>
      </c>
      <c r="BQ411" s="4" t="str">
        <f>IF(IFERROR(VLOOKUP(C411,C412:C$1993,1,0),"")="","",COUNTIF(C:C,C411))</f>
        <v/>
      </c>
      <c r="BR411" s="4"/>
      <c r="BV411" s="5" t="str">
        <f>IF(B411="","",IF(BQ411="",1+(MAX(BV$2:BV410)),""))</f>
        <v/>
      </c>
      <c r="BW411" s="5" t="str">
        <f t="shared" si="87"/>
        <v/>
      </c>
      <c r="BX411" s="5" t="str">
        <f t="shared" si="88"/>
        <v/>
      </c>
      <c r="BY411" s="14" t="str">
        <f t="shared" si="89"/>
        <v/>
      </c>
      <c r="BZ411" s="28"/>
      <c r="CA411" s="15"/>
      <c r="CB411" s="5" t="str">
        <f t="shared" si="97"/>
        <v/>
      </c>
      <c r="CE411" s="5" t="str">
        <f t="shared" si="91"/>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c r="A412" s="4" t="str">
        <f t="shared" si="93"/>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96"/>
        <v/>
      </c>
      <c r="T412" s="2" t="str">
        <f>IFERROR(INDEX('padron cfe'!D:D,MATCH(DATOS!C412,'padron cfe'!A:A,0),1),"")</f>
        <v/>
      </c>
      <c r="U412" s="4"/>
      <c r="V412" s="4"/>
      <c r="W412" s="4"/>
      <c r="X412" s="6"/>
      <c r="Y412" s="4"/>
      <c r="Z412" s="4" t="str">
        <f t="shared" si="94"/>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85"/>
        <v/>
      </c>
      <c r="BI412" s="4" t="str">
        <f t="shared" si="95"/>
        <v/>
      </c>
      <c r="BJ412" s="123" t="str">
        <f t="shared" si="86"/>
        <v/>
      </c>
      <c r="BK412" s="140" t="str">
        <f t="shared" si="90"/>
        <v/>
      </c>
      <c r="BQ412" s="4" t="str">
        <f>IF(IFERROR(VLOOKUP(C412,C413:C$1993,1,0),"")="","",COUNTIF(C:C,C412))</f>
        <v/>
      </c>
      <c r="BR412" s="4"/>
      <c r="BV412" s="5" t="str">
        <f>IF(B412="","",IF(BQ412="",1+(MAX(BV$2:BV411)),""))</f>
        <v/>
      </c>
      <c r="BW412" s="5" t="str">
        <f t="shared" si="87"/>
        <v/>
      </c>
      <c r="BX412" s="5" t="str">
        <f t="shared" si="88"/>
        <v/>
      </c>
      <c r="BY412" s="14" t="str">
        <f t="shared" si="89"/>
        <v/>
      </c>
      <c r="BZ412" s="28"/>
      <c r="CA412" s="15"/>
      <c r="CB412" s="5" t="str">
        <f t="shared" si="97"/>
        <v/>
      </c>
      <c r="CE412" s="5" t="str">
        <f t="shared" si="91"/>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c r="A413" s="4" t="str">
        <f t="shared" si="93"/>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96"/>
        <v/>
      </c>
      <c r="T413" s="2" t="str">
        <f>IFERROR(INDEX('padron cfe'!D:D,MATCH(DATOS!C413,'padron cfe'!A:A,0),1),"")</f>
        <v/>
      </c>
      <c r="U413" s="4"/>
      <c r="V413" s="4"/>
      <c r="W413" s="4"/>
      <c r="X413" s="6"/>
      <c r="Y413" s="4"/>
      <c r="Z413" s="4" t="str">
        <f t="shared" si="94"/>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85"/>
        <v/>
      </c>
      <c r="BI413" s="4" t="str">
        <f t="shared" si="95"/>
        <v/>
      </c>
      <c r="BJ413" s="123" t="str">
        <f t="shared" si="86"/>
        <v/>
      </c>
      <c r="BK413" s="140" t="str">
        <f t="shared" si="90"/>
        <v/>
      </c>
      <c r="BQ413" s="4" t="str">
        <f>IF(IFERROR(VLOOKUP(C413,C414:C$1993,1,0),"")="","",COUNTIF(C:C,C413))</f>
        <v/>
      </c>
      <c r="BR413" s="4"/>
      <c r="BV413" s="5" t="str">
        <f>IF(B413="","",IF(BQ413="",1+(MAX(BV$2:BV412)),""))</f>
        <v/>
      </c>
      <c r="BW413" s="5" t="str">
        <f t="shared" si="87"/>
        <v/>
      </c>
      <c r="BX413" s="5" t="str">
        <f t="shared" si="88"/>
        <v/>
      </c>
      <c r="BY413" s="14" t="str">
        <f t="shared" si="89"/>
        <v/>
      </c>
      <c r="BZ413" s="28"/>
      <c r="CA413" s="15"/>
      <c r="CB413" s="5" t="str">
        <f t="shared" si="97"/>
        <v/>
      </c>
      <c r="CE413" s="5" t="str">
        <f t="shared" si="91"/>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c r="A414" s="4" t="str">
        <f t="shared" si="93"/>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96"/>
        <v/>
      </c>
      <c r="T414" s="2" t="str">
        <f>IFERROR(INDEX('padron cfe'!D:D,MATCH(DATOS!C414,'padron cfe'!A:A,0),1),"")</f>
        <v/>
      </c>
      <c r="U414" s="4"/>
      <c r="V414" s="4"/>
      <c r="W414" s="4"/>
      <c r="X414" s="6"/>
      <c r="Y414" s="4"/>
      <c r="Z414" s="4" t="str">
        <f t="shared" si="94"/>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85"/>
        <v/>
      </c>
      <c r="BI414" s="4" t="str">
        <f t="shared" si="95"/>
        <v/>
      </c>
      <c r="BJ414" s="123" t="str">
        <f t="shared" si="86"/>
        <v/>
      </c>
      <c r="BK414" s="140" t="str">
        <f t="shared" si="90"/>
        <v/>
      </c>
      <c r="BQ414" s="4" t="str">
        <f>IF(IFERROR(VLOOKUP(C414,C415:C$1993,1,0),"")="","",COUNTIF(C:C,C414))</f>
        <v/>
      </c>
      <c r="BR414" s="4"/>
      <c r="BV414" s="5" t="str">
        <f>IF(B414="","",IF(BQ414="",1+(MAX(BV$2:BV413)),""))</f>
        <v/>
      </c>
      <c r="BW414" s="5" t="str">
        <f t="shared" si="87"/>
        <v/>
      </c>
      <c r="BX414" s="5" t="str">
        <f t="shared" si="88"/>
        <v/>
      </c>
      <c r="BY414" s="14" t="str">
        <f t="shared" si="89"/>
        <v/>
      </c>
      <c r="BZ414" s="28"/>
      <c r="CA414" s="15"/>
      <c r="CB414" s="5" t="str">
        <f t="shared" si="97"/>
        <v/>
      </c>
      <c r="CE414" s="5" t="str">
        <f t="shared" si="91"/>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c r="A415" s="4" t="str">
        <f t="shared" si="93"/>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96"/>
        <v/>
      </c>
      <c r="T415" s="2" t="str">
        <f>IFERROR(INDEX('padron cfe'!D:D,MATCH(DATOS!C415,'padron cfe'!A:A,0),1),"")</f>
        <v/>
      </c>
      <c r="U415" s="4"/>
      <c r="V415" s="4"/>
      <c r="W415" s="4"/>
      <c r="X415" s="6"/>
      <c r="Y415" s="4"/>
      <c r="Z415" s="4" t="str">
        <f t="shared" si="94"/>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85"/>
        <v/>
      </c>
      <c r="BI415" s="4" t="str">
        <f t="shared" si="95"/>
        <v/>
      </c>
      <c r="BJ415" s="123" t="str">
        <f t="shared" si="86"/>
        <v/>
      </c>
      <c r="BK415" s="140" t="str">
        <f t="shared" si="90"/>
        <v/>
      </c>
      <c r="BQ415" s="4" t="str">
        <f>IF(IFERROR(VLOOKUP(C415,C416:C$1993,1,0),"")="","",COUNTIF(C:C,C415))</f>
        <v/>
      </c>
      <c r="BR415" s="4"/>
      <c r="BV415" s="5" t="str">
        <f>IF(B415="","",IF(BQ415="",1+(MAX(BV$2:BV414)),""))</f>
        <v/>
      </c>
      <c r="BW415" s="5" t="str">
        <f t="shared" si="87"/>
        <v/>
      </c>
      <c r="BX415" s="5" t="str">
        <f t="shared" si="88"/>
        <v/>
      </c>
      <c r="BY415" s="14" t="str">
        <f t="shared" si="89"/>
        <v/>
      </c>
      <c r="BZ415" s="28"/>
      <c r="CA415" s="15"/>
      <c r="CB415" s="5" t="str">
        <f t="shared" si="97"/>
        <v/>
      </c>
      <c r="CE415" s="5" t="str">
        <f t="shared" si="91"/>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c r="A416" s="4" t="str">
        <f t="shared" si="93"/>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96"/>
        <v/>
      </c>
      <c r="T416" s="2" t="str">
        <f>IFERROR(INDEX('padron cfe'!D:D,MATCH(DATOS!C416,'padron cfe'!A:A,0),1),"")</f>
        <v/>
      </c>
      <c r="U416" s="4"/>
      <c r="V416" s="4"/>
      <c r="W416" s="4"/>
      <c r="X416" s="6"/>
      <c r="Y416" s="4"/>
      <c r="Z416" s="4" t="str">
        <f t="shared" si="94"/>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85"/>
        <v/>
      </c>
      <c r="BI416" s="4" t="str">
        <f t="shared" si="95"/>
        <v/>
      </c>
      <c r="BJ416" s="123" t="str">
        <f t="shared" si="86"/>
        <v/>
      </c>
      <c r="BK416" s="140" t="str">
        <f t="shared" si="90"/>
        <v/>
      </c>
      <c r="BQ416" s="4" t="str">
        <f>IF(IFERROR(VLOOKUP(C416,C417:C$1993,1,0),"")="","",COUNTIF(C:C,C416))</f>
        <v/>
      </c>
      <c r="BR416" s="4"/>
      <c r="BV416" s="5" t="str">
        <f>IF(B416="","",IF(BQ416="",1+(MAX(BV$2:BV415)),""))</f>
        <v/>
      </c>
      <c r="BW416" s="5" t="str">
        <f t="shared" si="87"/>
        <v/>
      </c>
      <c r="BX416" s="5" t="str">
        <f t="shared" si="88"/>
        <v/>
      </c>
      <c r="BY416" s="14" t="str">
        <f t="shared" si="89"/>
        <v/>
      </c>
      <c r="BZ416" s="28"/>
      <c r="CA416" s="15"/>
      <c r="CB416" s="5" t="str">
        <f t="shared" si="97"/>
        <v/>
      </c>
      <c r="CE416" s="5" t="str">
        <f t="shared" si="91"/>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c r="A417" s="4" t="str">
        <f t="shared" si="93"/>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96"/>
        <v/>
      </c>
      <c r="T417" s="2" t="str">
        <f>IFERROR(INDEX('padron cfe'!D:D,MATCH(DATOS!C417,'padron cfe'!A:A,0),1),"")</f>
        <v/>
      </c>
      <c r="U417" s="4"/>
      <c r="V417" s="4"/>
      <c r="W417" s="4"/>
      <c r="X417" s="6"/>
      <c r="Y417" s="4"/>
      <c r="Z417" s="4" t="str">
        <f t="shared" si="94"/>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85"/>
        <v/>
      </c>
      <c r="BI417" s="4" t="str">
        <f t="shared" si="95"/>
        <v/>
      </c>
      <c r="BJ417" s="123" t="str">
        <f t="shared" si="86"/>
        <v/>
      </c>
      <c r="BK417" s="140" t="str">
        <f t="shared" si="90"/>
        <v/>
      </c>
      <c r="BQ417" s="4" t="str">
        <f>IF(IFERROR(VLOOKUP(C417,C418:C$1993,1,0),"")="","",COUNTIF(C:C,C417))</f>
        <v/>
      </c>
      <c r="BR417" s="4"/>
      <c r="BV417" s="5" t="str">
        <f>IF(B417="","",IF(BQ417="",1+(MAX(BV$2:BV416)),""))</f>
        <v/>
      </c>
      <c r="BW417" s="5" t="str">
        <f t="shared" si="87"/>
        <v/>
      </c>
      <c r="BX417" s="5" t="str">
        <f t="shared" si="88"/>
        <v/>
      </c>
      <c r="BY417" s="14" t="str">
        <f t="shared" si="89"/>
        <v/>
      </c>
      <c r="BZ417" s="28"/>
      <c r="CA417" s="15"/>
      <c r="CB417" s="5" t="str">
        <f t="shared" si="97"/>
        <v/>
      </c>
      <c r="CE417" s="5" t="str">
        <f t="shared" si="91"/>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c r="A418" s="4" t="str">
        <f t="shared" si="93"/>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96"/>
        <v/>
      </c>
      <c r="T418" s="2" t="str">
        <f>IFERROR(INDEX('padron cfe'!D:D,MATCH(DATOS!C418,'padron cfe'!A:A,0),1),"")</f>
        <v/>
      </c>
      <c r="U418" s="4"/>
      <c r="V418" s="4"/>
      <c r="W418" s="4"/>
      <c r="X418" s="6"/>
      <c r="Y418" s="4"/>
      <c r="Z418" s="4" t="str">
        <f t="shared" si="94"/>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85"/>
        <v/>
      </c>
      <c r="BI418" s="4" t="str">
        <f t="shared" si="95"/>
        <v/>
      </c>
      <c r="BJ418" s="123" t="str">
        <f t="shared" si="86"/>
        <v/>
      </c>
      <c r="BK418" s="140" t="str">
        <f t="shared" si="90"/>
        <v/>
      </c>
      <c r="BQ418" s="4" t="str">
        <f>IF(IFERROR(VLOOKUP(C418,C419:C$1993,1,0),"")="","",COUNTIF(C:C,C418))</f>
        <v/>
      </c>
      <c r="BR418" s="4"/>
      <c r="BV418" s="5" t="str">
        <f>IF(B418="","",IF(BQ418="",1+(MAX(BV$2:BV417)),""))</f>
        <v/>
      </c>
      <c r="BW418" s="5" t="str">
        <f t="shared" si="87"/>
        <v/>
      </c>
      <c r="BX418" s="5" t="str">
        <f t="shared" si="88"/>
        <v/>
      </c>
      <c r="BY418" s="14" t="str">
        <f t="shared" si="89"/>
        <v/>
      </c>
      <c r="BZ418" s="28"/>
      <c r="CA418" s="15"/>
      <c r="CB418" s="5" t="str">
        <f t="shared" si="97"/>
        <v/>
      </c>
      <c r="CE418" s="5" t="str">
        <f t="shared" si="91"/>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c r="A419" s="4" t="str">
        <f t="shared" si="93"/>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96"/>
        <v/>
      </c>
      <c r="T419" s="2" t="str">
        <f>IFERROR(INDEX('padron cfe'!D:D,MATCH(DATOS!C419,'padron cfe'!A:A,0),1),"")</f>
        <v/>
      </c>
      <c r="U419" s="4"/>
      <c r="V419" s="4"/>
      <c r="W419" s="4"/>
      <c r="X419" s="6"/>
      <c r="Y419" s="4"/>
      <c r="Z419" s="4" t="str">
        <f t="shared" si="94"/>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85"/>
        <v/>
      </c>
      <c r="BI419" s="4" t="str">
        <f t="shared" si="95"/>
        <v/>
      </c>
      <c r="BJ419" s="123" t="str">
        <f t="shared" si="86"/>
        <v/>
      </c>
      <c r="BK419" s="140" t="str">
        <f t="shared" si="90"/>
        <v/>
      </c>
      <c r="BQ419" s="4" t="str">
        <f>IF(IFERROR(VLOOKUP(C419,C420:C$1993,1,0),"")="","",COUNTIF(C:C,C419))</f>
        <v/>
      </c>
      <c r="BR419" s="4"/>
      <c r="BV419" s="5" t="str">
        <f>IF(B419="","",IF(BQ419="",1+(MAX(BV$2:BV418)),""))</f>
        <v/>
      </c>
      <c r="BW419" s="5" t="str">
        <f t="shared" si="87"/>
        <v/>
      </c>
      <c r="BX419" s="5" t="str">
        <f t="shared" si="88"/>
        <v/>
      </c>
      <c r="BY419" s="14" t="str">
        <f t="shared" si="89"/>
        <v/>
      </c>
      <c r="BZ419" s="28"/>
      <c r="CA419" s="15"/>
      <c r="CB419" s="5" t="str">
        <f t="shared" si="97"/>
        <v/>
      </c>
      <c r="CE419" s="5" t="str">
        <f t="shared" si="91"/>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c r="A420" s="4" t="str">
        <f t="shared" si="93"/>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96"/>
        <v/>
      </c>
      <c r="T420" s="2" t="str">
        <f>IFERROR(INDEX('padron cfe'!D:D,MATCH(DATOS!C420,'padron cfe'!A:A,0),1),"")</f>
        <v/>
      </c>
      <c r="U420" s="4"/>
      <c r="V420" s="4"/>
      <c r="W420" s="4"/>
      <c r="X420" s="6"/>
      <c r="Y420" s="4"/>
      <c r="Z420" s="4" t="str">
        <f t="shared" si="94"/>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85"/>
        <v/>
      </c>
      <c r="BI420" s="4" t="str">
        <f t="shared" si="95"/>
        <v/>
      </c>
      <c r="BJ420" s="123" t="str">
        <f t="shared" si="86"/>
        <v/>
      </c>
      <c r="BK420" s="140" t="str">
        <f t="shared" si="90"/>
        <v/>
      </c>
      <c r="BQ420" s="4" t="str">
        <f>IF(IFERROR(VLOOKUP(C420,C421:C$1993,1,0),"")="","",COUNTIF(C:C,C420))</f>
        <v/>
      </c>
      <c r="BR420" s="4"/>
      <c r="BV420" s="5" t="str">
        <f>IF(B420="","",IF(BQ420="",1+(MAX(BV$2:BV419)),""))</f>
        <v/>
      </c>
      <c r="BW420" s="5" t="str">
        <f t="shared" si="87"/>
        <v/>
      </c>
      <c r="BX420" s="5" t="str">
        <f t="shared" si="88"/>
        <v/>
      </c>
      <c r="BY420" s="14" t="str">
        <f t="shared" si="89"/>
        <v/>
      </c>
      <c r="BZ420" s="28"/>
      <c r="CA420" s="15"/>
      <c r="CB420" s="5" t="str">
        <f t="shared" si="97"/>
        <v/>
      </c>
      <c r="CE420" s="5" t="str">
        <f t="shared" si="91"/>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c r="A421" s="4" t="str">
        <f t="shared" si="93"/>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96"/>
        <v/>
      </c>
      <c r="T421" s="2" t="str">
        <f>IFERROR(INDEX('padron cfe'!D:D,MATCH(DATOS!C421,'padron cfe'!A:A,0),1),"")</f>
        <v/>
      </c>
      <c r="U421" s="4"/>
      <c r="V421" s="4"/>
      <c r="W421" s="4"/>
      <c r="X421" s="6"/>
      <c r="Y421" s="4"/>
      <c r="Z421" s="4" t="str">
        <f t="shared" si="94"/>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85"/>
        <v/>
      </c>
      <c r="BI421" s="4" t="str">
        <f t="shared" si="95"/>
        <v/>
      </c>
      <c r="BJ421" s="123" t="str">
        <f t="shared" si="86"/>
        <v/>
      </c>
      <c r="BK421" s="140" t="str">
        <f t="shared" si="90"/>
        <v/>
      </c>
      <c r="BQ421" s="4" t="str">
        <f>IF(IFERROR(VLOOKUP(C421,C422:C$1993,1,0),"")="","",COUNTIF(C:C,C421))</f>
        <v/>
      </c>
      <c r="BR421" s="4"/>
      <c r="BV421" s="5" t="str">
        <f>IF(B421="","",IF(BQ421="",1+(MAX(BV$2:BV420)),""))</f>
        <v/>
      </c>
      <c r="BW421" s="5" t="str">
        <f t="shared" si="87"/>
        <v/>
      </c>
      <c r="BX421" s="5" t="str">
        <f t="shared" si="88"/>
        <v/>
      </c>
      <c r="BY421" s="14" t="str">
        <f t="shared" si="89"/>
        <v/>
      </c>
      <c r="BZ421" s="28"/>
      <c r="CA421" s="15"/>
      <c r="CB421" s="5" t="str">
        <f t="shared" si="97"/>
        <v/>
      </c>
      <c r="CE421" s="5" t="str">
        <f t="shared" si="91"/>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c r="A422" s="4" t="str">
        <f t="shared" si="93"/>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96"/>
        <v/>
      </c>
      <c r="T422" s="2" t="str">
        <f>IFERROR(INDEX('padron cfe'!D:D,MATCH(DATOS!C422,'padron cfe'!A:A,0),1),"")</f>
        <v/>
      </c>
      <c r="U422" s="4"/>
      <c r="V422" s="4"/>
      <c r="W422" s="4"/>
      <c r="X422" s="6"/>
      <c r="Y422" s="4"/>
      <c r="Z422" s="4" t="str">
        <f t="shared" si="94"/>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85"/>
        <v/>
      </c>
      <c r="BI422" s="4" t="str">
        <f t="shared" si="95"/>
        <v/>
      </c>
      <c r="BJ422" s="123" t="str">
        <f t="shared" si="86"/>
        <v/>
      </c>
      <c r="BK422" s="140" t="str">
        <f t="shared" si="90"/>
        <v/>
      </c>
      <c r="BQ422" s="4" t="str">
        <f>IF(IFERROR(VLOOKUP(C422,C423:C$1993,1,0),"")="","",COUNTIF(C:C,C422))</f>
        <v/>
      </c>
      <c r="BR422" s="4"/>
      <c r="BV422" s="5" t="str">
        <f>IF(B422="","",IF(BQ422="",1+(MAX(BV$2:BV421)),""))</f>
        <v/>
      </c>
      <c r="BW422" s="5" t="str">
        <f t="shared" si="87"/>
        <v/>
      </c>
      <c r="BX422" s="5" t="str">
        <f t="shared" si="88"/>
        <v/>
      </c>
      <c r="BY422" s="14" t="str">
        <f t="shared" si="89"/>
        <v/>
      </c>
      <c r="BZ422" s="28"/>
      <c r="CA422" s="15"/>
      <c r="CB422" s="5" t="str">
        <f t="shared" si="97"/>
        <v/>
      </c>
      <c r="CE422" s="5" t="str">
        <f t="shared" si="91"/>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c r="A423" s="4" t="str">
        <f t="shared" si="93"/>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96"/>
        <v/>
      </c>
      <c r="T423" s="2" t="str">
        <f>IFERROR(INDEX('padron cfe'!D:D,MATCH(DATOS!C423,'padron cfe'!A:A,0),1),"")</f>
        <v/>
      </c>
      <c r="U423" s="4"/>
      <c r="V423" s="4"/>
      <c r="W423" s="4"/>
      <c r="X423" s="6"/>
      <c r="Y423" s="4"/>
      <c r="Z423" s="4" t="str">
        <f t="shared" si="94"/>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85"/>
        <v/>
      </c>
      <c r="BI423" s="4" t="str">
        <f t="shared" si="95"/>
        <v/>
      </c>
      <c r="BJ423" s="123" t="str">
        <f t="shared" si="86"/>
        <v/>
      </c>
      <c r="BK423" s="140" t="str">
        <f t="shared" si="90"/>
        <v/>
      </c>
      <c r="BQ423" s="4" t="str">
        <f>IF(IFERROR(VLOOKUP(C423,C424:C$1993,1,0),"")="","",COUNTIF(C:C,C423))</f>
        <v/>
      </c>
      <c r="BR423" s="4"/>
      <c r="BV423" s="5" t="str">
        <f>IF(B423="","",IF(BQ423="",1+(MAX(BV$2:BV422)),""))</f>
        <v/>
      </c>
      <c r="BW423" s="5" t="str">
        <f t="shared" si="87"/>
        <v/>
      </c>
      <c r="BX423" s="5" t="str">
        <f t="shared" si="88"/>
        <v/>
      </c>
      <c r="BY423" s="14" t="str">
        <f t="shared" si="89"/>
        <v/>
      </c>
      <c r="BZ423" s="28"/>
      <c r="CA423" s="15"/>
      <c r="CB423" s="5" t="str">
        <f t="shared" si="97"/>
        <v/>
      </c>
      <c r="CE423" s="5" t="str">
        <f t="shared" si="91"/>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c r="A424" s="4" t="str">
        <f t="shared" si="93"/>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96"/>
        <v/>
      </c>
      <c r="T424" s="2" t="str">
        <f>IFERROR(INDEX('padron cfe'!D:D,MATCH(DATOS!C424,'padron cfe'!A:A,0),1),"")</f>
        <v/>
      </c>
      <c r="U424" s="4"/>
      <c r="V424" s="4"/>
      <c r="W424" s="4"/>
      <c r="X424" s="6"/>
      <c r="Y424" s="4"/>
      <c r="Z424" s="4" t="str">
        <f t="shared" si="94"/>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85"/>
        <v/>
      </c>
      <c r="BI424" s="4" t="str">
        <f t="shared" si="95"/>
        <v/>
      </c>
      <c r="BJ424" s="123" t="str">
        <f t="shared" si="86"/>
        <v/>
      </c>
      <c r="BK424" s="140" t="str">
        <f t="shared" si="90"/>
        <v/>
      </c>
      <c r="BQ424" s="4" t="str">
        <f>IF(IFERROR(VLOOKUP(C424,C425:C$1993,1,0),"")="","",COUNTIF(C:C,C424))</f>
        <v/>
      </c>
      <c r="BR424" s="4"/>
      <c r="BV424" s="5" t="str">
        <f>IF(B424="","",IF(BQ424="",1+(MAX(BV$2:BV423)),""))</f>
        <v/>
      </c>
      <c r="BW424" s="5" t="str">
        <f t="shared" si="87"/>
        <v/>
      </c>
      <c r="BX424" s="5" t="str">
        <f t="shared" si="88"/>
        <v/>
      </c>
      <c r="BY424" s="14" t="str">
        <f t="shared" si="89"/>
        <v/>
      </c>
      <c r="BZ424" s="28"/>
      <c r="CA424" s="15"/>
      <c r="CB424" s="5" t="str">
        <f t="shared" si="97"/>
        <v/>
      </c>
      <c r="CE424" s="5" t="str">
        <f t="shared" si="91"/>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c r="A425" s="4" t="str">
        <f t="shared" si="93"/>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96"/>
        <v/>
      </c>
      <c r="T425" s="2" t="str">
        <f>IFERROR(INDEX('padron cfe'!D:D,MATCH(DATOS!C425,'padron cfe'!A:A,0),1),"")</f>
        <v/>
      </c>
      <c r="U425" s="4"/>
      <c r="V425" s="4"/>
      <c r="W425" s="4"/>
      <c r="X425" s="6"/>
      <c r="Y425" s="4"/>
      <c r="Z425" s="4" t="str">
        <f t="shared" si="94"/>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85"/>
        <v/>
      </c>
      <c r="BI425" s="4" t="str">
        <f t="shared" si="95"/>
        <v/>
      </c>
      <c r="BJ425" s="123" t="str">
        <f t="shared" si="86"/>
        <v/>
      </c>
      <c r="BK425" s="140" t="str">
        <f t="shared" si="90"/>
        <v/>
      </c>
      <c r="BQ425" s="4" t="str">
        <f>IF(IFERROR(VLOOKUP(C425,C426:C$1993,1,0),"")="","",COUNTIF(C:C,C425))</f>
        <v/>
      </c>
      <c r="BR425" s="4"/>
      <c r="BV425" s="5" t="str">
        <f>IF(B425="","",IF(BQ425="",1+(MAX(BV$2:BV424)),""))</f>
        <v/>
      </c>
      <c r="BW425" s="5" t="str">
        <f t="shared" si="87"/>
        <v/>
      </c>
      <c r="BX425" s="5" t="str">
        <f t="shared" si="88"/>
        <v/>
      </c>
      <c r="BY425" s="14" t="str">
        <f t="shared" si="89"/>
        <v/>
      </c>
      <c r="BZ425" s="28"/>
      <c r="CA425" s="15"/>
      <c r="CB425" s="5" t="str">
        <f t="shared" si="97"/>
        <v/>
      </c>
      <c r="CE425" s="5" t="str">
        <f t="shared" si="91"/>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c r="A426" s="4" t="str">
        <f t="shared" si="93"/>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96"/>
        <v/>
      </c>
      <c r="T426" s="2" t="str">
        <f>IFERROR(INDEX('padron cfe'!D:D,MATCH(DATOS!C426,'padron cfe'!A:A,0),1),"")</f>
        <v/>
      </c>
      <c r="U426" s="4"/>
      <c r="V426" s="4"/>
      <c r="W426" s="4"/>
      <c r="X426" s="6"/>
      <c r="Y426" s="4"/>
      <c r="Z426" s="4" t="str">
        <f t="shared" si="94"/>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85"/>
        <v/>
      </c>
      <c r="BI426" s="4" t="str">
        <f t="shared" si="95"/>
        <v/>
      </c>
      <c r="BJ426" s="123" t="str">
        <f t="shared" si="86"/>
        <v/>
      </c>
      <c r="BK426" s="140" t="str">
        <f t="shared" si="90"/>
        <v/>
      </c>
      <c r="BQ426" s="4" t="str">
        <f>IF(IFERROR(VLOOKUP(C426,C427:C$1993,1,0),"")="","",COUNTIF(C:C,C426))</f>
        <v/>
      </c>
      <c r="BR426" s="4"/>
      <c r="BV426" s="5" t="str">
        <f>IF(B426="","",IF(BQ426="",1+(MAX(BV$2:BV425)),""))</f>
        <v/>
      </c>
      <c r="BW426" s="5" t="str">
        <f t="shared" si="87"/>
        <v/>
      </c>
      <c r="BX426" s="5" t="str">
        <f t="shared" si="88"/>
        <v/>
      </c>
      <c r="BY426" s="14" t="str">
        <f t="shared" si="89"/>
        <v/>
      </c>
      <c r="BZ426" s="28"/>
      <c r="CA426" s="15"/>
      <c r="CB426" s="5" t="str">
        <f t="shared" si="97"/>
        <v/>
      </c>
      <c r="CE426" s="5" t="str">
        <f t="shared" si="91"/>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c r="A427" s="4" t="str">
        <f t="shared" si="93"/>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96"/>
        <v/>
      </c>
      <c r="T427" s="2" t="str">
        <f>IFERROR(INDEX('padron cfe'!D:D,MATCH(DATOS!C427,'padron cfe'!A:A,0),1),"")</f>
        <v/>
      </c>
      <c r="U427" s="4"/>
      <c r="V427" s="4"/>
      <c r="W427" s="4"/>
      <c r="X427" s="6"/>
      <c r="Y427" s="4"/>
      <c r="Z427" s="4" t="str">
        <f t="shared" si="94"/>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85"/>
        <v/>
      </c>
      <c r="BI427" s="4" t="str">
        <f t="shared" si="95"/>
        <v/>
      </c>
      <c r="BJ427" s="123" t="str">
        <f t="shared" si="86"/>
        <v/>
      </c>
      <c r="BK427" s="140" t="str">
        <f t="shared" si="90"/>
        <v/>
      </c>
      <c r="BQ427" s="4" t="str">
        <f>IF(IFERROR(VLOOKUP(C427,C428:C$1993,1,0),"")="","",COUNTIF(C:C,C427))</f>
        <v/>
      </c>
      <c r="BR427" s="4"/>
      <c r="BV427" s="5" t="str">
        <f>IF(B427="","",IF(BQ427="",1+(MAX(BV$2:BV426)),""))</f>
        <v/>
      </c>
      <c r="BW427" s="5" t="str">
        <f t="shared" si="87"/>
        <v/>
      </c>
      <c r="BX427" s="5" t="str">
        <f t="shared" si="88"/>
        <v/>
      </c>
      <c r="BY427" s="14" t="str">
        <f t="shared" si="89"/>
        <v/>
      </c>
      <c r="BZ427" s="28"/>
      <c r="CA427" s="15"/>
      <c r="CB427" s="5" t="str">
        <f t="shared" si="97"/>
        <v/>
      </c>
      <c r="CE427" s="5" t="str">
        <f t="shared" si="91"/>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c r="A428" s="4" t="str">
        <f t="shared" si="93"/>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96"/>
        <v/>
      </c>
      <c r="T428" s="2" t="str">
        <f>IFERROR(INDEX('padron cfe'!D:D,MATCH(DATOS!C428,'padron cfe'!A:A,0),1),"")</f>
        <v/>
      </c>
      <c r="U428" s="4"/>
      <c r="V428" s="4"/>
      <c r="W428" s="4"/>
      <c r="X428" s="6"/>
      <c r="Y428" s="4"/>
      <c r="Z428" s="4" t="str">
        <f t="shared" si="94"/>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85"/>
        <v/>
      </c>
      <c r="BI428" s="4" t="str">
        <f t="shared" si="95"/>
        <v/>
      </c>
      <c r="BJ428" s="123" t="str">
        <f t="shared" si="86"/>
        <v/>
      </c>
      <c r="BK428" s="140" t="str">
        <f t="shared" si="90"/>
        <v/>
      </c>
      <c r="BQ428" s="4" t="str">
        <f>IF(IFERROR(VLOOKUP(C428,C429:C$1993,1,0),"")="","",COUNTIF(C:C,C428))</f>
        <v/>
      </c>
      <c r="BR428" s="4"/>
      <c r="BV428" s="5" t="str">
        <f>IF(B428="","",IF(BQ428="",1+(MAX(BV$2:BV427)),""))</f>
        <v/>
      </c>
      <c r="BW428" s="5" t="str">
        <f t="shared" si="87"/>
        <v/>
      </c>
      <c r="BX428" s="5" t="str">
        <f t="shared" si="88"/>
        <v/>
      </c>
      <c r="BY428" s="14" t="str">
        <f t="shared" si="89"/>
        <v/>
      </c>
      <c r="BZ428" s="28"/>
      <c r="CA428" s="15"/>
      <c r="CB428" s="5" t="str">
        <f t="shared" si="97"/>
        <v/>
      </c>
      <c r="CE428" s="5" t="str">
        <f t="shared" si="91"/>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c r="A429" s="4" t="str">
        <f t="shared" si="93"/>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96"/>
        <v/>
      </c>
      <c r="T429" s="2" t="str">
        <f>IFERROR(INDEX('padron cfe'!D:D,MATCH(DATOS!C429,'padron cfe'!A:A,0),1),"")</f>
        <v/>
      </c>
      <c r="U429" s="4"/>
      <c r="V429" s="4"/>
      <c r="W429" s="4"/>
      <c r="X429" s="6"/>
      <c r="Y429" s="4"/>
      <c r="Z429" s="4" t="str">
        <f t="shared" si="94"/>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85"/>
        <v/>
      </c>
      <c r="BI429" s="4" t="str">
        <f t="shared" si="95"/>
        <v/>
      </c>
      <c r="BJ429" s="123" t="str">
        <f t="shared" si="86"/>
        <v/>
      </c>
      <c r="BK429" s="140" t="str">
        <f t="shared" si="90"/>
        <v/>
      </c>
      <c r="BQ429" s="4" t="str">
        <f>IF(IFERROR(VLOOKUP(C429,C430:C$1993,1,0),"")="","",COUNTIF(C:C,C429))</f>
        <v/>
      </c>
      <c r="BR429" s="4"/>
      <c r="BV429" s="5" t="str">
        <f>IF(B429="","",IF(BQ429="",1+(MAX(BV$2:BV428)),""))</f>
        <v/>
      </c>
      <c r="BW429" s="5" t="str">
        <f t="shared" si="87"/>
        <v/>
      </c>
      <c r="BX429" s="5" t="str">
        <f t="shared" si="88"/>
        <v/>
      </c>
      <c r="BY429" s="14" t="str">
        <f t="shared" si="89"/>
        <v/>
      </c>
      <c r="BZ429" s="28"/>
      <c r="CA429" s="15"/>
      <c r="CB429" s="5" t="str">
        <f t="shared" si="97"/>
        <v/>
      </c>
      <c r="CE429" s="5" t="str">
        <f t="shared" si="91"/>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c r="A430" s="4" t="str">
        <f t="shared" si="93"/>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96"/>
        <v/>
      </c>
      <c r="T430" s="2" t="str">
        <f>IFERROR(INDEX('padron cfe'!D:D,MATCH(DATOS!C430,'padron cfe'!A:A,0),1),"")</f>
        <v/>
      </c>
      <c r="U430" s="4"/>
      <c r="V430" s="4"/>
      <c r="W430" s="4"/>
      <c r="X430" s="6"/>
      <c r="Y430" s="4"/>
      <c r="Z430" s="4" t="str">
        <f t="shared" si="94"/>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85"/>
        <v/>
      </c>
      <c r="BI430" s="4" t="str">
        <f t="shared" si="95"/>
        <v/>
      </c>
      <c r="BJ430" s="123" t="str">
        <f t="shared" si="86"/>
        <v/>
      </c>
      <c r="BK430" s="140" t="str">
        <f t="shared" si="90"/>
        <v/>
      </c>
      <c r="BQ430" s="4" t="str">
        <f>IF(IFERROR(VLOOKUP(C430,C431:C$1993,1,0),"")="","",COUNTIF(C:C,C430))</f>
        <v/>
      </c>
      <c r="BR430" s="4"/>
      <c r="BV430" s="5" t="str">
        <f>IF(B430="","",IF(BQ430="",1+(MAX(BV$2:BV429)),""))</f>
        <v/>
      </c>
      <c r="BW430" s="5" t="str">
        <f t="shared" si="87"/>
        <v/>
      </c>
      <c r="BX430" s="5" t="str">
        <f t="shared" si="88"/>
        <v/>
      </c>
      <c r="BY430" s="14" t="str">
        <f t="shared" si="89"/>
        <v/>
      </c>
      <c r="BZ430" s="28"/>
      <c r="CA430" s="15"/>
      <c r="CB430" s="5" t="str">
        <f t="shared" si="97"/>
        <v/>
      </c>
      <c r="CE430" s="5" t="str">
        <f t="shared" si="91"/>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c r="A431" s="4" t="str">
        <f t="shared" si="93"/>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96"/>
        <v/>
      </c>
      <c r="T431" s="2" t="str">
        <f>IFERROR(INDEX('padron cfe'!D:D,MATCH(DATOS!C431,'padron cfe'!A:A,0),1),"")</f>
        <v/>
      </c>
      <c r="U431" s="4"/>
      <c r="V431" s="4"/>
      <c r="W431" s="4"/>
      <c r="X431" s="6"/>
      <c r="Y431" s="4"/>
      <c r="Z431" s="4" t="str">
        <f t="shared" si="94"/>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85"/>
        <v/>
      </c>
      <c r="BI431" s="4" t="str">
        <f t="shared" si="95"/>
        <v/>
      </c>
      <c r="BJ431" s="123" t="str">
        <f t="shared" si="86"/>
        <v/>
      </c>
      <c r="BK431" s="140" t="str">
        <f t="shared" si="90"/>
        <v/>
      </c>
      <c r="BQ431" s="4" t="str">
        <f>IF(IFERROR(VLOOKUP(C431,C432:C$1993,1,0),"")="","",COUNTIF(C:C,C431))</f>
        <v/>
      </c>
      <c r="BR431" s="4"/>
      <c r="BV431" s="5" t="str">
        <f>IF(B431="","",IF(BQ431="",1+(MAX(BV$2:BV430)),""))</f>
        <v/>
      </c>
      <c r="BW431" s="5" t="str">
        <f t="shared" si="87"/>
        <v/>
      </c>
      <c r="BX431" s="5" t="str">
        <f t="shared" si="88"/>
        <v/>
      </c>
      <c r="BY431" s="14" t="str">
        <f t="shared" si="89"/>
        <v/>
      </c>
      <c r="BZ431" s="28"/>
      <c r="CA431" s="15"/>
      <c r="CB431" s="5" t="str">
        <f t="shared" si="97"/>
        <v/>
      </c>
      <c r="CE431" s="5" t="str">
        <f t="shared" si="91"/>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c r="A432" s="4" t="str">
        <f t="shared" si="93"/>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96"/>
        <v/>
      </c>
      <c r="T432" s="2" t="str">
        <f>IFERROR(INDEX('padron cfe'!D:D,MATCH(DATOS!C432,'padron cfe'!A:A,0),1),"")</f>
        <v/>
      </c>
      <c r="U432" s="4"/>
      <c r="V432" s="4"/>
      <c r="W432" s="4"/>
      <c r="X432" s="6"/>
      <c r="Y432" s="4"/>
      <c r="Z432" s="4" t="str">
        <f t="shared" si="94"/>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85"/>
        <v/>
      </c>
      <c r="BI432" s="4" t="str">
        <f t="shared" si="95"/>
        <v/>
      </c>
      <c r="BJ432" s="123" t="str">
        <f t="shared" si="86"/>
        <v/>
      </c>
      <c r="BK432" s="140" t="str">
        <f t="shared" si="90"/>
        <v/>
      </c>
      <c r="BQ432" s="4" t="str">
        <f>IF(IFERROR(VLOOKUP(C432,C433:C$1993,1,0),"")="","",COUNTIF(C:C,C432))</f>
        <v/>
      </c>
      <c r="BR432" s="4"/>
      <c r="BV432" s="5" t="str">
        <f>IF(B432="","",IF(BQ432="",1+(MAX(BV$2:BV431)),""))</f>
        <v/>
      </c>
      <c r="BW432" s="5" t="str">
        <f t="shared" si="87"/>
        <v/>
      </c>
      <c r="BX432" s="5" t="str">
        <f t="shared" si="88"/>
        <v/>
      </c>
      <c r="BY432" s="14" t="str">
        <f t="shared" si="89"/>
        <v/>
      </c>
      <c r="BZ432" s="28"/>
      <c r="CA432" s="15"/>
      <c r="CB432" s="5" t="str">
        <f t="shared" si="97"/>
        <v/>
      </c>
      <c r="CE432" s="5" t="str">
        <f t="shared" si="91"/>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c r="A433" s="4" t="str">
        <f t="shared" si="93"/>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96"/>
        <v/>
      </c>
      <c r="T433" s="2" t="str">
        <f>IFERROR(INDEX('padron cfe'!D:D,MATCH(DATOS!C433,'padron cfe'!A:A,0),1),"")</f>
        <v/>
      </c>
      <c r="U433" s="4"/>
      <c r="V433" s="4"/>
      <c r="W433" s="4"/>
      <c r="X433" s="6"/>
      <c r="Y433" s="4"/>
      <c r="Z433" s="4" t="str">
        <f t="shared" si="94"/>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85"/>
        <v/>
      </c>
      <c r="BI433" s="4" t="str">
        <f t="shared" si="95"/>
        <v/>
      </c>
      <c r="BJ433" s="123" t="str">
        <f t="shared" si="86"/>
        <v/>
      </c>
      <c r="BK433" s="140" t="str">
        <f t="shared" si="90"/>
        <v/>
      </c>
      <c r="BQ433" s="4" t="str">
        <f>IF(IFERROR(VLOOKUP(C433,C434:C$1993,1,0),"")="","",COUNTIF(C:C,C433))</f>
        <v/>
      </c>
      <c r="BR433" s="4"/>
      <c r="BV433" s="5" t="str">
        <f>IF(B433="","",IF(BQ433="",1+(MAX(BV$2:BV432)),""))</f>
        <v/>
      </c>
      <c r="BW433" s="5" t="str">
        <f t="shared" si="87"/>
        <v/>
      </c>
      <c r="BX433" s="5" t="str">
        <f t="shared" si="88"/>
        <v/>
      </c>
      <c r="BY433" s="14" t="str">
        <f t="shared" si="89"/>
        <v/>
      </c>
      <c r="BZ433" s="28"/>
      <c r="CA433" s="15"/>
      <c r="CB433" s="5" t="str">
        <f t="shared" si="97"/>
        <v/>
      </c>
      <c r="CE433" s="5" t="str">
        <f t="shared" si="91"/>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c r="A434" s="4" t="str">
        <f t="shared" si="93"/>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96"/>
        <v/>
      </c>
      <c r="T434" s="2" t="str">
        <f>IFERROR(INDEX('padron cfe'!D:D,MATCH(DATOS!C434,'padron cfe'!A:A,0),1),"")</f>
        <v/>
      </c>
      <c r="U434" s="4"/>
      <c r="V434" s="4"/>
      <c r="W434" s="4"/>
      <c r="X434" s="6"/>
      <c r="Y434" s="4"/>
      <c r="Z434" s="4" t="str">
        <f t="shared" si="94"/>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85"/>
        <v/>
      </c>
      <c r="BI434" s="4" t="str">
        <f t="shared" si="95"/>
        <v/>
      </c>
      <c r="BJ434" s="123" t="str">
        <f t="shared" si="86"/>
        <v/>
      </c>
      <c r="BK434" s="140" t="str">
        <f t="shared" si="90"/>
        <v/>
      </c>
      <c r="BQ434" s="4" t="str">
        <f>IF(IFERROR(VLOOKUP(C434,C435:C$1993,1,0),"")="","",COUNTIF(C:C,C434))</f>
        <v/>
      </c>
      <c r="BR434" s="4"/>
      <c r="BV434" s="5" t="str">
        <f>IF(B434="","",IF(BQ434="",1+(MAX(BV$2:BV433)),""))</f>
        <v/>
      </c>
      <c r="BW434" s="5" t="str">
        <f t="shared" si="87"/>
        <v/>
      </c>
      <c r="BX434" s="5" t="str">
        <f t="shared" si="88"/>
        <v/>
      </c>
      <c r="BY434" s="14" t="str">
        <f t="shared" si="89"/>
        <v/>
      </c>
      <c r="BZ434" s="28"/>
      <c r="CA434" s="15"/>
      <c r="CB434" s="5" t="str">
        <f t="shared" si="97"/>
        <v/>
      </c>
      <c r="CE434" s="5" t="str">
        <f t="shared" si="91"/>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c r="A435" s="4" t="str">
        <f t="shared" si="93"/>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96"/>
        <v/>
      </c>
      <c r="T435" s="2" t="str">
        <f>IFERROR(INDEX('padron cfe'!D:D,MATCH(DATOS!C435,'padron cfe'!A:A,0),1),"")</f>
        <v/>
      </c>
      <c r="U435" s="4"/>
      <c r="V435" s="4"/>
      <c r="W435" s="4"/>
      <c r="X435" s="6"/>
      <c r="Y435" s="4"/>
      <c r="Z435" s="4" t="str">
        <f t="shared" si="94"/>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85"/>
        <v/>
      </c>
      <c r="BI435" s="4" t="str">
        <f t="shared" si="95"/>
        <v/>
      </c>
      <c r="BJ435" s="123" t="str">
        <f t="shared" si="86"/>
        <v/>
      </c>
      <c r="BK435" s="140" t="str">
        <f t="shared" si="90"/>
        <v/>
      </c>
      <c r="BQ435" s="4" t="str">
        <f>IF(IFERROR(VLOOKUP(C435,C436:C$1993,1,0),"")="","",COUNTIF(C:C,C435))</f>
        <v/>
      </c>
      <c r="BR435" s="4"/>
      <c r="BV435" s="5" t="str">
        <f>IF(B435="","",IF(BQ435="",1+(MAX(BV$2:BV434)),""))</f>
        <v/>
      </c>
      <c r="BW435" s="5" t="str">
        <f t="shared" si="87"/>
        <v/>
      </c>
      <c r="BX435" s="5" t="str">
        <f t="shared" si="88"/>
        <v/>
      </c>
      <c r="BY435" s="14" t="str">
        <f t="shared" si="89"/>
        <v/>
      </c>
      <c r="BZ435" s="28"/>
      <c r="CA435" s="15"/>
      <c r="CB435" s="5" t="str">
        <f t="shared" si="97"/>
        <v/>
      </c>
      <c r="CE435" s="5" t="str">
        <f t="shared" si="91"/>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c r="A436" s="4" t="str">
        <f t="shared" si="93"/>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96"/>
        <v/>
      </c>
      <c r="T436" s="2" t="str">
        <f>IFERROR(INDEX('padron cfe'!D:D,MATCH(DATOS!C436,'padron cfe'!A:A,0),1),"")</f>
        <v/>
      </c>
      <c r="U436" s="4"/>
      <c r="V436" s="4"/>
      <c r="W436" s="4"/>
      <c r="X436" s="6"/>
      <c r="Y436" s="4"/>
      <c r="Z436" s="4" t="str">
        <f t="shared" si="94"/>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85"/>
        <v/>
      </c>
      <c r="BI436" s="4" t="str">
        <f t="shared" si="95"/>
        <v/>
      </c>
      <c r="BJ436" s="123" t="str">
        <f t="shared" si="86"/>
        <v/>
      </c>
      <c r="BK436" s="140" t="str">
        <f t="shared" si="90"/>
        <v/>
      </c>
      <c r="BQ436" s="4" t="str">
        <f>IF(IFERROR(VLOOKUP(C436,C437:C$1993,1,0),"")="","",COUNTIF(C:C,C436))</f>
        <v/>
      </c>
      <c r="BR436" s="4"/>
      <c r="BV436" s="5" t="str">
        <f>IF(B436="","",IF(BQ436="",1+(MAX(BV$2:BV435)),""))</f>
        <v/>
      </c>
      <c r="BW436" s="5" t="str">
        <f t="shared" si="87"/>
        <v/>
      </c>
      <c r="BX436" s="5" t="str">
        <f t="shared" si="88"/>
        <v/>
      </c>
      <c r="BY436" s="14" t="str">
        <f t="shared" si="89"/>
        <v/>
      </c>
      <c r="BZ436" s="28"/>
      <c r="CA436" s="15"/>
      <c r="CB436" s="5" t="str">
        <f t="shared" si="97"/>
        <v/>
      </c>
      <c r="CE436" s="5" t="str">
        <f t="shared" si="91"/>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c r="A437" s="4" t="str">
        <f t="shared" si="93"/>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96"/>
        <v/>
      </c>
      <c r="T437" s="2" t="str">
        <f>IFERROR(INDEX('padron cfe'!D:D,MATCH(DATOS!C437,'padron cfe'!A:A,0),1),"")</f>
        <v/>
      </c>
      <c r="U437" s="4"/>
      <c r="V437" s="4"/>
      <c r="W437" s="4"/>
      <c r="X437" s="6"/>
      <c r="Y437" s="4"/>
      <c r="Z437" s="4" t="str">
        <f t="shared" si="94"/>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85"/>
        <v/>
      </c>
      <c r="BI437" s="4" t="str">
        <f t="shared" si="95"/>
        <v/>
      </c>
      <c r="BJ437" s="123" t="str">
        <f t="shared" si="86"/>
        <v/>
      </c>
      <c r="BK437" s="140" t="str">
        <f t="shared" si="90"/>
        <v/>
      </c>
      <c r="BQ437" s="4" t="str">
        <f>IF(IFERROR(VLOOKUP(C437,C438:C$1993,1,0),"")="","",COUNTIF(C:C,C437))</f>
        <v/>
      </c>
      <c r="BR437" s="4"/>
      <c r="BV437" s="5" t="str">
        <f>IF(B437="","",IF(BQ437="",1+(MAX(BV$2:BV436)),""))</f>
        <v/>
      </c>
      <c r="BW437" s="5" t="str">
        <f t="shared" si="87"/>
        <v/>
      </c>
      <c r="BX437" s="5" t="str">
        <f t="shared" si="88"/>
        <v/>
      </c>
      <c r="BY437" s="14" t="str">
        <f t="shared" si="89"/>
        <v/>
      </c>
      <c r="BZ437" s="28"/>
      <c r="CA437" s="15"/>
      <c r="CB437" s="5" t="str">
        <f t="shared" si="97"/>
        <v/>
      </c>
      <c r="CE437" s="5" t="str">
        <f t="shared" si="91"/>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c r="A438" s="4" t="str">
        <f t="shared" si="93"/>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467" si="98">IF(J438="","",Q437)</f>
        <v/>
      </c>
      <c r="T438" s="2" t="str">
        <f>IFERROR(INDEX('padron cfe'!D:D,MATCH(DATOS!C438,'padron cfe'!A:A,0),1),"")</f>
        <v/>
      </c>
      <c r="U438" s="4"/>
      <c r="V438" s="4"/>
      <c r="W438" s="4"/>
      <c r="X438" s="6"/>
      <c r="Y438" s="4"/>
      <c r="Z438" s="4" t="str">
        <f t="shared" si="94"/>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85"/>
        <v/>
      </c>
      <c r="BI438" s="4" t="str">
        <f t="shared" si="95"/>
        <v/>
      </c>
      <c r="BJ438" s="123" t="str">
        <f t="shared" si="86"/>
        <v/>
      </c>
      <c r="BK438" s="140" t="str">
        <f t="shared" si="90"/>
        <v/>
      </c>
      <c r="BQ438" s="4" t="str">
        <f>IF(IFERROR(VLOOKUP(C438,C439:C$1993,1,0),"")="","",COUNTIF(C:C,C438))</f>
        <v/>
      </c>
      <c r="BR438" s="4"/>
      <c r="BV438" s="5" t="str">
        <f>IF(B438="","",IF(BQ438="",1+(MAX(BV$2:BV437)),""))</f>
        <v/>
      </c>
      <c r="BW438" s="5" t="str">
        <f t="shared" si="87"/>
        <v/>
      </c>
      <c r="BX438" s="5" t="str">
        <f t="shared" si="88"/>
        <v/>
      </c>
      <c r="BY438" s="14" t="str">
        <f t="shared" si="89"/>
        <v/>
      </c>
      <c r="BZ438" s="28"/>
      <c r="CA438" s="15"/>
      <c r="CB438" s="5" t="str">
        <f t="shared" si="97"/>
        <v/>
      </c>
      <c r="CE438" s="5" t="str">
        <f t="shared" si="91"/>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c r="A439" s="4" t="str">
        <f t="shared" si="93"/>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98"/>
        <v/>
      </c>
      <c r="T439" s="2" t="str">
        <f>IFERROR(INDEX('padron cfe'!D:D,MATCH(DATOS!C439,'padron cfe'!A:A,0),1),"")</f>
        <v/>
      </c>
      <c r="U439" s="4"/>
      <c r="V439" s="4"/>
      <c r="W439" s="4"/>
      <c r="X439" s="6"/>
      <c r="Y439" s="4"/>
      <c r="Z439" s="4" t="str">
        <f t="shared" si="94"/>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85"/>
        <v/>
      </c>
      <c r="BI439" s="4" t="str">
        <f t="shared" si="95"/>
        <v/>
      </c>
      <c r="BJ439" s="123" t="str">
        <f t="shared" si="86"/>
        <v/>
      </c>
      <c r="BK439" s="140" t="str">
        <f t="shared" si="90"/>
        <v/>
      </c>
      <c r="BQ439" s="4" t="str">
        <f>IF(IFERROR(VLOOKUP(C439,C440:C$1993,1,0),"")="","",COUNTIF(C:C,C439))</f>
        <v/>
      </c>
      <c r="BR439" s="4"/>
      <c r="BV439" s="5" t="str">
        <f>IF(B439="","",IF(BQ439="",1+(MAX(BV$2:BV438)),""))</f>
        <v/>
      </c>
      <c r="BW439" s="5" t="str">
        <f t="shared" si="87"/>
        <v/>
      </c>
      <c r="BX439" s="5" t="str">
        <f t="shared" si="88"/>
        <v/>
      </c>
      <c r="BY439" s="14" t="str">
        <f t="shared" si="89"/>
        <v/>
      </c>
      <c r="BZ439" s="28"/>
      <c r="CA439" s="15"/>
      <c r="CB439" s="5" t="str">
        <f t="shared" si="97"/>
        <v/>
      </c>
      <c r="CE439" s="5" t="str">
        <f t="shared" si="91"/>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c r="A440" s="4" t="str">
        <f t="shared" si="93"/>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98"/>
        <v/>
      </c>
      <c r="T440" s="2" t="str">
        <f>IFERROR(INDEX('padron cfe'!D:D,MATCH(DATOS!C440,'padron cfe'!A:A,0),1),"")</f>
        <v/>
      </c>
      <c r="U440" s="4"/>
      <c r="V440" s="4"/>
      <c r="W440" s="4"/>
      <c r="X440" s="6"/>
      <c r="Y440" s="4"/>
      <c r="Z440" s="4" t="str">
        <f t="shared" si="94"/>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85"/>
        <v/>
      </c>
      <c r="BI440" s="4" t="str">
        <f t="shared" si="95"/>
        <v/>
      </c>
      <c r="BJ440" s="123" t="str">
        <f t="shared" si="86"/>
        <v/>
      </c>
      <c r="BK440" s="140" t="str">
        <f t="shared" si="90"/>
        <v/>
      </c>
      <c r="BQ440" s="4" t="str">
        <f>IF(IFERROR(VLOOKUP(C440,C441:C$1993,1,0),"")="","",COUNTIF(C:C,C440))</f>
        <v/>
      </c>
      <c r="BR440" s="4"/>
      <c r="BV440" s="5" t="str">
        <f>IF(B440="","",IF(BQ440="",1+(MAX(BV$2:BV439)),""))</f>
        <v/>
      </c>
      <c r="BW440" s="5" t="str">
        <f t="shared" si="87"/>
        <v/>
      </c>
      <c r="BX440" s="5" t="str">
        <f t="shared" si="88"/>
        <v/>
      </c>
      <c r="BY440" s="14" t="str">
        <f t="shared" si="89"/>
        <v/>
      </c>
      <c r="BZ440" s="28"/>
      <c r="CA440" s="15"/>
      <c r="CB440" s="5" t="str">
        <f t="shared" si="97"/>
        <v/>
      </c>
      <c r="CE440" s="5" t="str">
        <f t="shared" si="91"/>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c r="A441" s="4" t="str">
        <f t="shared" si="93"/>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98"/>
        <v/>
      </c>
      <c r="T441" s="2" t="str">
        <f>IFERROR(INDEX('padron cfe'!D:D,MATCH(DATOS!C441,'padron cfe'!A:A,0),1),"")</f>
        <v/>
      </c>
      <c r="U441" s="4"/>
      <c r="V441" s="4"/>
      <c r="W441" s="4"/>
      <c r="X441" s="6"/>
      <c r="Y441" s="4"/>
      <c r="Z441" s="4" t="str">
        <f t="shared" si="94"/>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85"/>
        <v/>
      </c>
      <c r="BI441" s="4" t="str">
        <f t="shared" si="95"/>
        <v/>
      </c>
      <c r="BJ441" s="123" t="str">
        <f t="shared" si="86"/>
        <v/>
      </c>
      <c r="BK441" s="140" t="str">
        <f t="shared" si="90"/>
        <v/>
      </c>
      <c r="BQ441" s="4" t="str">
        <f>IF(IFERROR(VLOOKUP(C441,C442:C$1993,1,0),"")="","",COUNTIF(C:C,C441))</f>
        <v/>
      </c>
      <c r="BR441" s="4"/>
      <c r="BV441" s="5" t="str">
        <f>IF(B441="","",IF(BQ441="",1+(MAX(BV$2:BV440)),""))</f>
        <v/>
      </c>
      <c r="BW441" s="5" t="str">
        <f t="shared" si="87"/>
        <v/>
      </c>
      <c r="BX441" s="5" t="str">
        <f t="shared" si="88"/>
        <v/>
      </c>
      <c r="BY441" s="14" t="str">
        <f t="shared" si="89"/>
        <v/>
      </c>
      <c r="BZ441" s="28"/>
      <c r="CA441" s="15"/>
      <c r="CB441" s="5" t="str">
        <f t="shared" si="97"/>
        <v/>
      </c>
      <c r="CE441" s="5" t="str">
        <f t="shared" si="91"/>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c r="A442" s="4" t="str">
        <f t="shared" si="93"/>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98"/>
        <v/>
      </c>
      <c r="T442" s="2" t="str">
        <f>IFERROR(INDEX('padron cfe'!D:D,MATCH(DATOS!C442,'padron cfe'!A:A,0),1),"")</f>
        <v/>
      </c>
      <c r="U442" s="4"/>
      <c r="V442" s="4"/>
      <c r="W442" s="4"/>
      <c r="X442" s="6"/>
      <c r="Y442" s="4"/>
      <c r="Z442" s="4" t="str">
        <f t="shared" si="94"/>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85"/>
        <v/>
      </c>
      <c r="BI442" s="4" t="str">
        <f t="shared" si="95"/>
        <v/>
      </c>
      <c r="BJ442" s="123" t="str">
        <f t="shared" si="86"/>
        <v/>
      </c>
      <c r="BK442" s="140" t="str">
        <f t="shared" si="90"/>
        <v/>
      </c>
      <c r="BQ442" s="4" t="str">
        <f>IF(IFERROR(VLOOKUP(C442,C443:C$1993,1,0),"")="","",COUNTIF(C:C,C442))</f>
        <v/>
      </c>
      <c r="BR442" s="4"/>
      <c r="BV442" s="5" t="str">
        <f>IF(B442="","",IF(BQ442="",1+(MAX(BV$2:BV441)),""))</f>
        <v/>
      </c>
      <c r="BW442" s="5" t="str">
        <f t="shared" si="87"/>
        <v/>
      </c>
      <c r="BX442" s="5" t="str">
        <f t="shared" si="88"/>
        <v/>
      </c>
      <c r="BY442" s="14" t="str">
        <f t="shared" si="89"/>
        <v/>
      </c>
      <c r="BZ442" s="28"/>
      <c r="CA442" s="15"/>
      <c r="CB442" s="5" t="str">
        <f t="shared" si="97"/>
        <v/>
      </c>
      <c r="CE442" s="5" t="str">
        <f t="shared" si="91"/>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c r="A443" s="4" t="str">
        <f t="shared" si="93"/>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98"/>
        <v/>
      </c>
      <c r="T443" s="2" t="str">
        <f>IFERROR(INDEX('padron cfe'!D:D,MATCH(DATOS!C443,'padron cfe'!A:A,0),1),"")</f>
        <v/>
      </c>
      <c r="U443" s="4"/>
      <c r="V443" s="4"/>
      <c r="W443" s="4"/>
      <c r="X443" s="6"/>
      <c r="Y443" s="4"/>
      <c r="Z443" s="4" t="str">
        <f t="shared" si="94"/>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85"/>
        <v/>
      </c>
      <c r="BI443" s="4" t="str">
        <f t="shared" si="95"/>
        <v/>
      </c>
      <c r="BJ443" s="123" t="str">
        <f t="shared" si="86"/>
        <v/>
      </c>
      <c r="BK443" s="140" t="str">
        <f t="shared" si="90"/>
        <v/>
      </c>
      <c r="BQ443" s="4" t="str">
        <f>IF(IFERROR(VLOOKUP(C443,C444:C$1993,1,0),"")="","",COUNTIF(C:C,C443))</f>
        <v/>
      </c>
      <c r="BR443" s="4"/>
      <c r="BV443" s="5" t="str">
        <f>IF(B443="","",IF(BQ443="",1+(MAX(BV$2:BV442)),""))</f>
        <v/>
      </c>
      <c r="BW443" s="5" t="str">
        <f t="shared" si="87"/>
        <v/>
      </c>
      <c r="BX443" s="5" t="str">
        <f t="shared" si="88"/>
        <v/>
      </c>
      <c r="BY443" s="14" t="str">
        <f t="shared" si="89"/>
        <v/>
      </c>
      <c r="BZ443" s="28"/>
      <c r="CA443" s="15"/>
      <c r="CB443" s="5" t="str">
        <f t="shared" si="97"/>
        <v/>
      </c>
      <c r="CE443" s="5" t="str">
        <f t="shared" si="91"/>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c r="A444" s="4" t="str">
        <f t="shared" si="93"/>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98"/>
        <v/>
      </c>
      <c r="T444" s="2" t="str">
        <f>IFERROR(INDEX('padron cfe'!D:D,MATCH(DATOS!C444,'padron cfe'!A:A,0),1),"")</f>
        <v/>
      </c>
      <c r="U444" s="4"/>
      <c r="V444" s="4"/>
      <c r="W444" s="4"/>
      <c r="X444" s="6"/>
      <c r="Y444" s="4"/>
      <c r="Z444" s="4" t="str">
        <f t="shared" si="94"/>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85"/>
        <v/>
      </c>
      <c r="BI444" s="4" t="str">
        <f t="shared" si="95"/>
        <v/>
      </c>
      <c r="BJ444" s="123" t="str">
        <f t="shared" si="86"/>
        <v/>
      </c>
      <c r="BK444" s="140" t="str">
        <f t="shared" si="90"/>
        <v/>
      </c>
      <c r="BQ444" s="4" t="str">
        <f>IF(IFERROR(VLOOKUP(C444,C445:C$1993,1,0),"")="","",COUNTIF(C:C,C444))</f>
        <v/>
      </c>
      <c r="BR444" s="4"/>
      <c r="BV444" s="5" t="str">
        <f>IF(B444="","",IF(BQ444="",1+(MAX(BV$2:BV443)),""))</f>
        <v/>
      </c>
      <c r="BW444" s="5" t="str">
        <f t="shared" si="87"/>
        <v/>
      </c>
      <c r="BX444" s="5" t="str">
        <f t="shared" si="88"/>
        <v/>
      </c>
      <c r="BY444" s="14" t="str">
        <f t="shared" si="89"/>
        <v/>
      </c>
      <c r="BZ444" s="28"/>
      <c r="CA444" s="15"/>
      <c r="CB444" s="5" t="str">
        <f t="shared" si="97"/>
        <v/>
      </c>
      <c r="CE444" s="5" t="str">
        <f t="shared" si="91"/>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c r="A445" s="4" t="str">
        <f t="shared" si="93"/>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98"/>
        <v/>
      </c>
      <c r="T445" s="2" t="str">
        <f>IFERROR(INDEX('padron cfe'!D:D,MATCH(DATOS!C445,'padron cfe'!A:A,0),1),"")</f>
        <v/>
      </c>
      <c r="U445" s="4"/>
      <c r="V445" s="4"/>
      <c r="W445" s="4"/>
      <c r="X445" s="6"/>
      <c r="Y445" s="4"/>
      <c r="Z445" s="4" t="str">
        <f t="shared" si="94"/>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85"/>
        <v/>
      </c>
      <c r="BI445" s="4" t="str">
        <f t="shared" si="95"/>
        <v/>
      </c>
      <c r="BJ445" s="123" t="str">
        <f t="shared" si="86"/>
        <v/>
      </c>
      <c r="BK445" s="140" t="str">
        <f t="shared" si="90"/>
        <v/>
      </c>
      <c r="BQ445" s="4" t="str">
        <f>IF(IFERROR(VLOOKUP(C445,C446:C$1993,1,0),"")="","",COUNTIF(C:C,C445))</f>
        <v/>
      </c>
      <c r="BR445" s="4"/>
      <c r="BV445" s="5" t="str">
        <f>IF(B445="","",IF(BQ445="",1+(MAX(BV$2:BV444)),""))</f>
        <v/>
      </c>
      <c r="BW445" s="5" t="str">
        <f t="shared" si="87"/>
        <v/>
      </c>
      <c r="BX445" s="5" t="str">
        <f t="shared" si="88"/>
        <v/>
      </c>
      <c r="BY445" s="14" t="str">
        <f t="shared" si="89"/>
        <v/>
      </c>
      <c r="BZ445" s="28"/>
      <c r="CA445" s="15"/>
      <c r="CB445" s="5" t="str">
        <f t="shared" si="97"/>
        <v/>
      </c>
      <c r="CE445" s="5" t="str">
        <f t="shared" si="91"/>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c r="A446" s="4" t="str">
        <f t="shared" si="93"/>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98"/>
        <v/>
      </c>
      <c r="T446" s="2" t="str">
        <f>IFERROR(INDEX('padron cfe'!D:D,MATCH(DATOS!C446,'padron cfe'!A:A,0),1),"")</f>
        <v/>
      </c>
      <c r="U446" s="4"/>
      <c r="V446" s="4"/>
      <c r="W446" s="4"/>
      <c r="X446" s="6"/>
      <c r="Y446" s="4"/>
      <c r="Z446" s="4" t="str">
        <f t="shared" si="94"/>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85"/>
        <v/>
      </c>
      <c r="BI446" s="4" t="str">
        <f t="shared" si="95"/>
        <v/>
      </c>
      <c r="BJ446" s="123" t="str">
        <f t="shared" si="86"/>
        <v/>
      </c>
      <c r="BK446" s="140" t="str">
        <f t="shared" si="90"/>
        <v/>
      </c>
      <c r="BQ446" s="4" t="str">
        <f>IF(IFERROR(VLOOKUP(C446,C447:C$1993,1,0),"")="","",COUNTIF(C:C,C446))</f>
        <v/>
      </c>
      <c r="BR446" s="4"/>
      <c r="BV446" s="5" t="str">
        <f>IF(B446="","",IF(BQ446="",1+(MAX(BV$2:BV445)),""))</f>
        <v/>
      </c>
      <c r="BW446" s="5" t="str">
        <f t="shared" si="87"/>
        <v/>
      </c>
      <c r="BX446" s="5" t="str">
        <f t="shared" si="88"/>
        <v/>
      </c>
      <c r="BY446" s="14" t="str">
        <f t="shared" si="89"/>
        <v/>
      </c>
      <c r="BZ446" s="28"/>
      <c r="CA446" s="15"/>
      <c r="CB446" s="5" t="str">
        <f t="shared" si="97"/>
        <v/>
      </c>
      <c r="CE446" s="5" t="str">
        <f t="shared" si="91"/>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c r="A447" s="4" t="str">
        <f t="shared" si="93"/>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98"/>
        <v/>
      </c>
      <c r="T447" s="2" t="str">
        <f>IFERROR(INDEX('padron cfe'!D:D,MATCH(DATOS!C447,'padron cfe'!A:A,0),1),"")</f>
        <v/>
      </c>
      <c r="U447" s="4"/>
      <c r="V447" s="4"/>
      <c r="W447" s="4"/>
      <c r="X447" s="6"/>
      <c r="Y447" s="4"/>
      <c r="Z447" s="4" t="str">
        <f t="shared" si="94"/>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85"/>
        <v/>
      </c>
      <c r="BI447" s="4" t="str">
        <f t="shared" si="95"/>
        <v/>
      </c>
      <c r="BJ447" s="123" t="str">
        <f t="shared" si="86"/>
        <v/>
      </c>
      <c r="BK447" s="140" t="str">
        <f t="shared" si="90"/>
        <v/>
      </c>
      <c r="BQ447" s="4" t="str">
        <f>IF(IFERROR(VLOOKUP(C447,C448:C$1993,1,0),"")="","",COUNTIF(C:C,C447))</f>
        <v/>
      </c>
      <c r="BR447" s="4"/>
      <c r="BV447" s="5" t="str">
        <f>IF(B447="","",IF(BQ447="",1+(MAX(BV$2:BV446)),""))</f>
        <v/>
      </c>
      <c r="BW447" s="5" t="str">
        <f t="shared" si="87"/>
        <v/>
      </c>
      <c r="BX447" s="5" t="str">
        <f t="shared" si="88"/>
        <v/>
      </c>
      <c r="BY447" s="14" t="str">
        <f t="shared" si="89"/>
        <v/>
      </c>
      <c r="BZ447" s="28"/>
      <c r="CA447" s="15"/>
      <c r="CB447" s="5" t="str">
        <f t="shared" si="97"/>
        <v/>
      </c>
      <c r="CE447" s="5" t="str">
        <f t="shared" si="91"/>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c r="A448" s="4" t="str">
        <f t="shared" si="93"/>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98"/>
        <v/>
      </c>
      <c r="T448" s="2" t="str">
        <f>IFERROR(INDEX('padron cfe'!D:D,MATCH(DATOS!C448,'padron cfe'!A:A,0),1),"")</f>
        <v/>
      </c>
      <c r="U448" s="4"/>
      <c r="V448" s="4"/>
      <c r="W448" s="4"/>
      <c r="X448" s="6"/>
      <c r="Y448" s="4"/>
      <c r="Z448" s="4" t="str">
        <f t="shared" si="94"/>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85"/>
        <v/>
      </c>
      <c r="BI448" s="4" t="str">
        <f t="shared" si="95"/>
        <v/>
      </c>
      <c r="BJ448" s="123" t="str">
        <f t="shared" si="86"/>
        <v/>
      </c>
      <c r="BK448" s="140" t="str">
        <f t="shared" si="90"/>
        <v/>
      </c>
      <c r="BQ448" s="4" t="str">
        <f>IF(IFERROR(VLOOKUP(C448,C449:C$1993,1,0),"")="","",COUNTIF(C:C,C448))</f>
        <v/>
      </c>
      <c r="BR448" s="4"/>
      <c r="BV448" s="5" t="str">
        <f>IF(B448="","",IF(BQ448="",1+(MAX(BV$2:BV447)),""))</f>
        <v/>
      </c>
      <c r="BW448" s="5" t="str">
        <f t="shared" si="87"/>
        <v/>
      </c>
      <c r="BX448" s="5" t="str">
        <f t="shared" si="88"/>
        <v/>
      </c>
      <c r="BY448" s="14" t="str">
        <f t="shared" si="89"/>
        <v/>
      </c>
      <c r="BZ448" s="28"/>
      <c r="CA448" s="15"/>
      <c r="CB448" s="5" t="str">
        <f t="shared" si="97"/>
        <v/>
      </c>
      <c r="CE448" s="5" t="str">
        <f t="shared" si="91"/>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c r="A449" s="4" t="str">
        <f t="shared" si="93"/>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98"/>
        <v/>
      </c>
      <c r="T449" s="2" t="str">
        <f>IFERROR(INDEX('padron cfe'!D:D,MATCH(DATOS!C449,'padron cfe'!A:A,0),1),"")</f>
        <v/>
      </c>
      <c r="U449" s="4"/>
      <c r="V449" s="4"/>
      <c r="W449" s="4"/>
      <c r="X449" s="6"/>
      <c r="Y449" s="4"/>
      <c r="Z449" s="4" t="str">
        <f t="shared" si="94"/>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85"/>
        <v/>
      </c>
      <c r="BI449" s="4" t="str">
        <f t="shared" si="95"/>
        <v/>
      </c>
      <c r="BJ449" s="123" t="str">
        <f t="shared" si="86"/>
        <v/>
      </c>
      <c r="BK449" s="140" t="str">
        <f t="shared" si="90"/>
        <v/>
      </c>
      <c r="BQ449" s="4" t="str">
        <f>IF(IFERROR(VLOOKUP(C449,C450:C$1993,1,0),"")="","",COUNTIF(C:C,C449))</f>
        <v/>
      </c>
      <c r="BR449" s="4"/>
      <c r="BV449" s="5" t="str">
        <f>IF(B449="","",IF(BQ449="",1+(MAX(BV$2:BV448)),""))</f>
        <v/>
      </c>
      <c r="BW449" s="5" t="str">
        <f t="shared" si="87"/>
        <v/>
      </c>
      <c r="BX449" s="5" t="str">
        <f t="shared" si="88"/>
        <v/>
      </c>
      <c r="BY449" s="14" t="str">
        <f t="shared" si="89"/>
        <v/>
      </c>
      <c r="BZ449" s="28"/>
      <c r="CA449" s="15"/>
      <c r="CB449" s="5" t="str">
        <f t="shared" si="97"/>
        <v/>
      </c>
      <c r="CE449" s="5" t="str">
        <f t="shared" si="91"/>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c r="A450" s="4" t="str">
        <f t="shared" ref="A450:A513" si="99">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98"/>
        <v/>
      </c>
      <c r="T450" s="2" t="str">
        <f>IFERROR(INDEX('padron cfe'!D:D,MATCH(DATOS!C450,'padron cfe'!A:A,0),1),"")</f>
        <v/>
      </c>
      <c r="U450" s="4"/>
      <c r="V450" s="4"/>
      <c r="W450" s="4"/>
      <c r="X450" s="6"/>
      <c r="Y450" s="4"/>
      <c r="Z450" s="4" t="str">
        <f t="shared" ref="Z450:Z513" si="100">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1">IFERROR(IF(BE450="","",IF(BA450=5,"",IF(BE450-TODAY()&gt;0,"VIGENTE","VENCIDO"))),"")</f>
        <v/>
      </c>
      <c r="BI450" s="4" t="str">
        <f t="shared" si="95"/>
        <v/>
      </c>
      <c r="BJ450" s="123" t="str">
        <f t="shared" ref="BJ450:BJ513" si="102">IFERROR(IF(AA450="","",AA450/V450),"")</f>
        <v/>
      </c>
      <c r="BK450" s="140" t="str">
        <f t="shared" si="90"/>
        <v/>
      </c>
      <c r="BQ450" s="4" t="str">
        <f>IF(IFERROR(VLOOKUP(C450,C451:C$1993,1,0),"")="","",COUNTIF(C:C,C450))</f>
        <v/>
      </c>
      <c r="BR450" s="4"/>
      <c r="BV450" s="5" t="str">
        <f>IF(B450="","",IF(BQ450="",1+(MAX(BV$2:BV449)),""))</f>
        <v/>
      </c>
      <c r="BW450" s="5" t="str">
        <f t="shared" ref="BW450:BW513" si="103">IF(BV450="","",Z450)</f>
        <v/>
      </c>
      <c r="BX450" s="5" t="str">
        <f t="shared" ref="BX450:BX513" si="104">IF(BV450="","",H450)</f>
        <v/>
      </c>
      <c r="BY450" s="14" t="str">
        <f t="shared" ref="BY450:BY513" si="105">IF(BV450="","",C450)</f>
        <v/>
      </c>
      <c r="BZ450" s="28"/>
      <c r="CA450" s="15"/>
      <c r="CB450" s="5" t="str">
        <f t="shared" si="97"/>
        <v/>
      </c>
      <c r="CE450" s="5" t="str">
        <f t="shared" ref="CE450:CE513" si="106">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c r="A451" s="4" t="str">
        <f t="shared" si="99"/>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98"/>
        <v/>
      </c>
      <c r="T451" s="2" t="str">
        <f>IFERROR(INDEX('padron cfe'!D:D,MATCH(DATOS!C451,'padron cfe'!A:A,0),1),"")</f>
        <v/>
      </c>
      <c r="U451" s="4"/>
      <c r="V451" s="4"/>
      <c r="W451" s="4"/>
      <c r="X451" s="6"/>
      <c r="Y451" s="4"/>
      <c r="Z451" s="4" t="str">
        <f t="shared" si="100"/>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1"/>
        <v/>
      </c>
      <c r="BI451" s="4" t="str">
        <f t="shared" si="95"/>
        <v/>
      </c>
      <c r="BJ451" s="123" t="str">
        <f t="shared" si="102"/>
        <v/>
      </c>
      <c r="BK451" s="140" t="str">
        <f t="shared" ref="BK451:BK514" si="107">IFERROR(IF(AA451/Z451=0,"",AA451/Z451),"")</f>
        <v/>
      </c>
      <c r="BQ451" s="4" t="str">
        <f>IF(IFERROR(VLOOKUP(C451,C452:C$1993,1,0),"")="","",COUNTIF(C:C,C451))</f>
        <v/>
      </c>
      <c r="BR451" s="4"/>
      <c r="BV451" s="5" t="str">
        <f>IF(B451="","",IF(BQ451="",1+(MAX(BV$2:BV450)),""))</f>
        <v/>
      </c>
      <c r="BW451" s="5" t="str">
        <f t="shared" si="103"/>
        <v/>
      </c>
      <c r="BX451" s="5" t="str">
        <f t="shared" si="104"/>
        <v/>
      </c>
      <c r="BY451" s="14" t="str">
        <f t="shared" si="105"/>
        <v/>
      </c>
      <c r="BZ451" s="28"/>
      <c r="CA451" s="15"/>
      <c r="CB451" s="5" t="str">
        <f t="shared" si="97"/>
        <v/>
      </c>
      <c r="CE451" s="5" t="str">
        <f t="shared" si="106"/>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c r="A452" s="4" t="str">
        <f t="shared" si="99"/>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98"/>
        <v/>
      </c>
      <c r="T452" s="2" t="str">
        <f>IFERROR(INDEX('padron cfe'!D:D,MATCH(DATOS!C452,'padron cfe'!A:A,0),1),"")</f>
        <v/>
      </c>
      <c r="U452" s="4"/>
      <c r="V452" s="4"/>
      <c r="W452" s="4"/>
      <c r="X452" s="6"/>
      <c r="Y452" s="4"/>
      <c r="Z452" s="4" t="str">
        <f t="shared" si="100"/>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1"/>
        <v/>
      </c>
      <c r="BI452" s="4" t="str">
        <f t="shared" si="95"/>
        <v/>
      </c>
      <c r="BJ452" s="123" t="str">
        <f t="shared" si="102"/>
        <v/>
      </c>
      <c r="BK452" s="140" t="str">
        <f t="shared" si="107"/>
        <v/>
      </c>
      <c r="BQ452" s="4" t="str">
        <f>IF(IFERROR(VLOOKUP(C452,C453:C$1993,1,0),"")="","",COUNTIF(C:C,C452))</f>
        <v/>
      </c>
      <c r="BR452" s="4"/>
      <c r="BV452" s="5" t="str">
        <f>IF(B452="","",IF(BQ452="",1+(MAX(BV$2:BV451)),""))</f>
        <v/>
      </c>
      <c r="BW452" s="5" t="str">
        <f t="shared" si="103"/>
        <v/>
      </c>
      <c r="BX452" s="5" t="str">
        <f t="shared" si="104"/>
        <v/>
      </c>
      <c r="BY452" s="14" t="str">
        <f t="shared" si="105"/>
        <v/>
      </c>
      <c r="BZ452" s="28"/>
      <c r="CA452" s="15"/>
      <c r="CB452" s="5" t="str">
        <f t="shared" si="97"/>
        <v/>
      </c>
      <c r="CE452" s="5" t="str">
        <f t="shared" si="106"/>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c r="A453" s="4" t="str">
        <f t="shared" si="99"/>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98"/>
        <v/>
      </c>
      <c r="T453" s="2" t="str">
        <f>IFERROR(INDEX('padron cfe'!D:D,MATCH(DATOS!C453,'padron cfe'!A:A,0),1),"")</f>
        <v/>
      </c>
      <c r="U453" s="4"/>
      <c r="V453" s="4"/>
      <c r="W453" s="4"/>
      <c r="X453" s="6"/>
      <c r="Y453" s="4"/>
      <c r="Z453" s="4" t="str">
        <f t="shared" si="100"/>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1"/>
        <v/>
      </c>
      <c r="BI453" s="4" t="str">
        <f t="shared" si="95"/>
        <v/>
      </c>
      <c r="BJ453" s="123" t="str">
        <f t="shared" si="102"/>
        <v/>
      </c>
      <c r="BK453" s="140" t="str">
        <f t="shared" si="107"/>
        <v/>
      </c>
      <c r="BQ453" s="4" t="str">
        <f>IF(IFERROR(VLOOKUP(C453,C454:C$1993,1,0),"")="","",COUNTIF(C:C,C453))</f>
        <v/>
      </c>
      <c r="BR453" s="4"/>
      <c r="BV453" s="5" t="str">
        <f>IF(B453="","",IF(BQ453="",1+(MAX(BV$2:BV452)),""))</f>
        <v/>
      </c>
      <c r="BW453" s="5" t="str">
        <f t="shared" si="103"/>
        <v/>
      </c>
      <c r="BX453" s="5" t="str">
        <f t="shared" si="104"/>
        <v/>
      </c>
      <c r="BY453" s="14" t="str">
        <f t="shared" si="105"/>
        <v/>
      </c>
      <c r="BZ453" s="28"/>
      <c r="CA453" s="15"/>
      <c r="CB453" s="5" t="str">
        <f t="shared" si="97"/>
        <v/>
      </c>
      <c r="CE453" s="5" t="str">
        <f t="shared" si="106"/>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c r="A454" s="4" t="str">
        <f t="shared" si="99"/>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98"/>
        <v/>
      </c>
      <c r="T454" s="2" t="str">
        <f>IFERROR(INDEX('padron cfe'!D:D,MATCH(DATOS!C454,'padron cfe'!A:A,0),1),"")</f>
        <v/>
      </c>
      <c r="U454" s="4"/>
      <c r="V454" s="4"/>
      <c r="W454" s="4"/>
      <c r="X454" s="6"/>
      <c r="Y454" s="4"/>
      <c r="Z454" s="4" t="str">
        <f t="shared" si="100"/>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1"/>
        <v/>
      </c>
      <c r="BI454" s="4" t="str">
        <f t="shared" si="95"/>
        <v/>
      </c>
      <c r="BJ454" s="123" t="str">
        <f t="shared" si="102"/>
        <v/>
      </c>
      <c r="BK454" s="140" t="str">
        <f t="shared" si="107"/>
        <v/>
      </c>
      <c r="BQ454" s="4" t="str">
        <f>IF(IFERROR(VLOOKUP(C454,C455:C$1993,1,0),"")="","",COUNTIF(C:C,C454))</f>
        <v/>
      </c>
      <c r="BR454" s="4"/>
      <c r="BV454" s="5" t="str">
        <f>IF(B454="","",IF(BQ454="",1+(MAX(BV$2:BV453)),""))</f>
        <v/>
      </c>
      <c r="BW454" s="5" t="str">
        <f t="shared" si="103"/>
        <v/>
      </c>
      <c r="BX454" s="5" t="str">
        <f t="shared" si="104"/>
        <v/>
      </c>
      <c r="BY454" s="14" t="str">
        <f t="shared" si="105"/>
        <v/>
      </c>
      <c r="BZ454" s="28"/>
      <c r="CA454" s="15"/>
      <c r="CB454" s="5" t="str">
        <f t="shared" si="97"/>
        <v/>
      </c>
      <c r="CE454" s="5" t="str">
        <f t="shared" si="106"/>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c r="A455" s="4" t="str">
        <f t="shared" si="99"/>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98"/>
        <v/>
      </c>
      <c r="T455" s="2" t="str">
        <f>IFERROR(INDEX('padron cfe'!D:D,MATCH(DATOS!C455,'padron cfe'!A:A,0),1),"")</f>
        <v/>
      </c>
      <c r="U455" s="4"/>
      <c r="V455" s="4"/>
      <c r="W455" s="4"/>
      <c r="X455" s="6"/>
      <c r="Y455" s="4"/>
      <c r="Z455" s="4" t="str">
        <f t="shared" si="100"/>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1"/>
        <v/>
      </c>
      <c r="BI455" s="4" t="str">
        <f t="shared" si="95"/>
        <v/>
      </c>
      <c r="BJ455" s="123" t="str">
        <f t="shared" si="102"/>
        <v/>
      </c>
      <c r="BK455" s="140" t="str">
        <f t="shared" si="107"/>
        <v/>
      </c>
      <c r="BQ455" s="4" t="str">
        <f>IF(IFERROR(VLOOKUP(C455,C456:C$1993,1,0),"")="","",COUNTIF(C:C,C455))</f>
        <v/>
      </c>
      <c r="BR455" s="4"/>
      <c r="BV455" s="5" t="str">
        <f>IF(B455="","",IF(BQ455="",1+(MAX(BV$2:BV454)),""))</f>
        <v/>
      </c>
      <c r="BW455" s="5" t="str">
        <f t="shared" si="103"/>
        <v/>
      </c>
      <c r="BX455" s="5" t="str">
        <f t="shared" si="104"/>
        <v/>
      </c>
      <c r="BY455" s="14" t="str">
        <f t="shared" si="105"/>
        <v/>
      </c>
      <c r="BZ455" s="28"/>
      <c r="CA455" s="15"/>
      <c r="CB455" s="5" t="str">
        <f t="shared" si="97"/>
        <v/>
      </c>
      <c r="CE455" s="5" t="str">
        <f t="shared" si="106"/>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c r="A456" s="4" t="str">
        <f t="shared" si="99"/>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98"/>
        <v/>
      </c>
      <c r="T456" s="2" t="str">
        <f>IFERROR(INDEX('padron cfe'!D:D,MATCH(DATOS!C456,'padron cfe'!A:A,0),1),"")</f>
        <v/>
      </c>
      <c r="U456" s="4"/>
      <c r="V456" s="4"/>
      <c r="W456" s="4"/>
      <c r="X456" s="6"/>
      <c r="Y456" s="4"/>
      <c r="Z456" s="4" t="str">
        <f t="shared" si="100"/>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1"/>
        <v/>
      </c>
      <c r="BI456" s="4" t="str">
        <f t="shared" si="95"/>
        <v/>
      </c>
      <c r="BJ456" s="123" t="str">
        <f t="shared" si="102"/>
        <v/>
      </c>
      <c r="BK456" s="140" t="str">
        <f t="shared" si="107"/>
        <v/>
      </c>
      <c r="BQ456" s="4" t="str">
        <f>IF(IFERROR(VLOOKUP(C456,C457:C$1993,1,0),"")="","",COUNTIF(C:C,C456))</f>
        <v/>
      </c>
      <c r="BR456" s="4"/>
      <c r="BV456" s="5" t="str">
        <f>IF(B456="","",IF(BQ456="",1+(MAX(BV$2:BV455)),""))</f>
        <v/>
      </c>
      <c r="BW456" s="5" t="str">
        <f t="shared" si="103"/>
        <v/>
      </c>
      <c r="BX456" s="5" t="str">
        <f t="shared" si="104"/>
        <v/>
      </c>
      <c r="BY456" s="14" t="str">
        <f t="shared" si="105"/>
        <v/>
      </c>
      <c r="BZ456" s="28"/>
      <c r="CA456" s="15"/>
      <c r="CB456" s="5" t="str">
        <f t="shared" si="97"/>
        <v/>
      </c>
      <c r="CE456" s="5" t="str">
        <f t="shared" si="106"/>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c r="A457" s="4" t="str">
        <f t="shared" si="99"/>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98"/>
        <v/>
      </c>
      <c r="T457" s="2" t="str">
        <f>IFERROR(INDEX('padron cfe'!D:D,MATCH(DATOS!C457,'padron cfe'!A:A,0),1),"")</f>
        <v/>
      </c>
      <c r="U457" s="4"/>
      <c r="V457" s="4"/>
      <c r="W457" s="4"/>
      <c r="X457" s="6"/>
      <c r="Y457" s="4"/>
      <c r="Z457" s="4" t="str">
        <f t="shared" si="100"/>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1"/>
        <v/>
      </c>
      <c r="BI457" s="4" t="str">
        <f t="shared" si="95"/>
        <v/>
      </c>
      <c r="BJ457" s="123" t="str">
        <f t="shared" si="102"/>
        <v/>
      </c>
      <c r="BK457" s="140" t="str">
        <f t="shared" si="107"/>
        <v/>
      </c>
      <c r="BQ457" s="4" t="str">
        <f>IF(IFERROR(VLOOKUP(C457,C458:C$1993,1,0),"")="","",COUNTIF(C:C,C457))</f>
        <v/>
      </c>
      <c r="BR457" s="4"/>
      <c r="BV457" s="5" t="str">
        <f>IF(B457="","",IF(BQ457="",1+(MAX(BV$2:BV456)),""))</f>
        <v/>
      </c>
      <c r="BW457" s="5" t="str">
        <f t="shared" si="103"/>
        <v/>
      </c>
      <c r="BX457" s="5" t="str">
        <f t="shared" si="104"/>
        <v/>
      </c>
      <c r="BY457" s="14" t="str">
        <f t="shared" si="105"/>
        <v/>
      </c>
      <c r="BZ457" s="28"/>
      <c r="CA457" s="15"/>
      <c r="CB457" s="5" t="str">
        <f t="shared" si="97"/>
        <v/>
      </c>
      <c r="CE457" s="5" t="str">
        <f t="shared" si="106"/>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c r="A458" s="4" t="str">
        <f t="shared" si="99"/>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98"/>
        <v/>
      </c>
      <c r="T458" s="2" t="str">
        <f>IFERROR(INDEX('padron cfe'!D:D,MATCH(DATOS!C458,'padron cfe'!A:A,0),1),"")</f>
        <v/>
      </c>
      <c r="U458" s="4"/>
      <c r="V458" s="4"/>
      <c r="W458" s="4"/>
      <c r="X458" s="6"/>
      <c r="Y458" s="4"/>
      <c r="Z458" s="4" t="str">
        <f t="shared" si="100"/>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1"/>
        <v/>
      </c>
      <c r="BI458" s="4" t="str">
        <f t="shared" si="95"/>
        <v/>
      </c>
      <c r="BJ458" s="123" t="str">
        <f t="shared" si="102"/>
        <v/>
      </c>
      <c r="BK458" s="140" t="str">
        <f t="shared" si="107"/>
        <v/>
      </c>
      <c r="BQ458" s="4" t="str">
        <f>IF(IFERROR(VLOOKUP(C458,C459:C$1993,1,0),"")="","",COUNTIF(C:C,C458))</f>
        <v/>
      </c>
      <c r="BR458" s="4"/>
      <c r="BV458" s="5" t="str">
        <f>IF(B458="","",IF(BQ458="",1+(MAX(BV$2:BV457)),""))</f>
        <v/>
      </c>
      <c r="BW458" s="5" t="str">
        <f t="shared" si="103"/>
        <v/>
      </c>
      <c r="BX458" s="5" t="str">
        <f t="shared" si="104"/>
        <v/>
      </c>
      <c r="BY458" s="14" t="str">
        <f t="shared" si="105"/>
        <v/>
      </c>
      <c r="BZ458" s="28"/>
      <c r="CA458" s="15"/>
      <c r="CB458" s="5" t="str">
        <f t="shared" si="97"/>
        <v/>
      </c>
      <c r="CE458" s="5" t="str">
        <f t="shared" si="106"/>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c r="A459" s="4" t="str">
        <f t="shared" si="99"/>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98"/>
        <v/>
      </c>
      <c r="T459" s="2" t="str">
        <f>IFERROR(INDEX('padron cfe'!D:D,MATCH(DATOS!C459,'padron cfe'!A:A,0),1),"")</f>
        <v/>
      </c>
      <c r="U459" s="4"/>
      <c r="V459" s="4"/>
      <c r="W459" s="4"/>
      <c r="X459" s="6"/>
      <c r="Y459" s="4"/>
      <c r="Z459" s="4" t="str">
        <f t="shared" si="100"/>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1"/>
        <v/>
      </c>
      <c r="BI459" s="4" t="str">
        <f t="shared" si="95"/>
        <v/>
      </c>
      <c r="BJ459" s="123" t="str">
        <f t="shared" si="102"/>
        <v/>
      </c>
      <c r="BK459" s="140" t="str">
        <f t="shared" si="107"/>
        <v/>
      </c>
      <c r="BQ459" s="4" t="str">
        <f>IF(IFERROR(VLOOKUP(C459,C460:C$1993,1,0),"")="","",COUNTIF(C:C,C459))</f>
        <v/>
      </c>
      <c r="BR459" s="4"/>
      <c r="BV459" s="5" t="str">
        <f>IF(B459="","",IF(BQ459="",1+(MAX(BV$2:BV458)),""))</f>
        <v/>
      </c>
      <c r="BW459" s="5" t="str">
        <f t="shared" si="103"/>
        <v/>
      </c>
      <c r="BX459" s="5" t="str">
        <f t="shared" si="104"/>
        <v/>
      </c>
      <c r="BY459" s="14" t="str">
        <f t="shared" si="105"/>
        <v/>
      </c>
      <c r="BZ459" s="28"/>
      <c r="CA459" s="15"/>
      <c r="CB459" s="5" t="str">
        <f t="shared" si="97"/>
        <v/>
      </c>
      <c r="CE459" s="5" t="str">
        <f t="shared" si="106"/>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c r="A460" s="4" t="str">
        <f t="shared" si="99"/>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98"/>
        <v/>
      </c>
      <c r="T460" s="2" t="str">
        <f>IFERROR(INDEX('padron cfe'!D:D,MATCH(DATOS!C460,'padron cfe'!A:A,0),1),"")</f>
        <v/>
      </c>
      <c r="U460" s="4"/>
      <c r="V460" s="4"/>
      <c r="W460" s="4"/>
      <c r="X460" s="6"/>
      <c r="Y460" s="4"/>
      <c r="Z460" s="4" t="str">
        <f t="shared" si="100"/>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1"/>
        <v/>
      </c>
      <c r="BI460" s="4" t="str">
        <f t="shared" si="95"/>
        <v/>
      </c>
      <c r="BJ460" s="123" t="str">
        <f t="shared" si="102"/>
        <v/>
      </c>
      <c r="BK460" s="140" t="str">
        <f t="shared" si="107"/>
        <v/>
      </c>
      <c r="BQ460" s="4" t="str">
        <f>IF(IFERROR(VLOOKUP(C460,C461:C$1993,1,0),"")="","",COUNTIF(C:C,C460))</f>
        <v/>
      </c>
      <c r="BR460" s="4"/>
      <c r="BV460" s="5" t="str">
        <f>IF(B460="","",IF(BQ460="",1+(MAX(BV$2:BV459)),""))</f>
        <v/>
      </c>
      <c r="BW460" s="5" t="str">
        <f t="shared" si="103"/>
        <v/>
      </c>
      <c r="BX460" s="5" t="str">
        <f t="shared" si="104"/>
        <v/>
      </c>
      <c r="BY460" s="14" t="str">
        <f t="shared" si="105"/>
        <v/>
      </c>
      <c r="BZ460" s="28"/>
      <c r="CA460" s="15"/>
      <c r="CB460" s="5" t="str">
        <f t="shared" si="97"/>
        <v/>
      </c>
      <c r="CE460" s="5" t="str">
        <f t="shared" si="106"/>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c r="A461" s="4" t="str">
        <f t="shared" si="99"/>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98"/>
        <v/>
      </c>
      <c r="T461" s="2" t="str">
        <f>IFERROR(INDEX('padron cfe'!D:D,MATCH(DATOS!C461,'padron cfe'!A:A,0),1),"")</f>
        <v/>
      </c>
      <c r="U461" s="4"/>
      <c r="V461" s="4"/>
      <c r="W461" s="4"/>
      <c r="X461" s="6"/>
      <c r="Y461" s="4"/>
      <c r="Z461" s="4" t="str">
        <f t="shared" si="100"/>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1"/>
        <v/>
      </c>
      <c r="BI461" s="4" t="str">
        <f t="shared" si="95"/>
        <v/>
      </c>
      <c r="BJ461" s="123" t="str">
        <f t="shared" si="102"/>
        <v/>
      </c>
      <c r="BK461" s="140" t="str">
        <f t="shared" si="107"/>
        <v/>
      </c>
      <c r="BQ461" s="4" t="str">
        <f>IF(IFERROR(VLOOKUP(C461,C462:C$1993,1,0),"")="","",COUNTIF(C:C,C461))</f>
        <v/>
      </c>
      <c r="BR461" s="4"/>
      <c r="BV461" s="5" t="str">
        <f>IF(B461="","",IF(BQ461="",1+(MAX(BV$2:BV460)),""))</f>
        <v/>
      </c>
      <c r="BW461" s="5" t="str">
        <f t="shared" si="103"/>
        <v/>
      </c>
      <c r="BX461" s="5" t="str">
        <f t="shared" si="104"/>
        <v/>
      </c>
      <c r="BY461" s="14" t="str">
        <f t="shared" si="105"/>
        <v/>
      </c>
      <c r="BZ461" s="28"/>
      <c r="CA461" s="15"/>
      <c r="CB461" s="5" t="str">
        <f t="shared" si="97"/>
        <v/>
      </c>
      <c r="CE461" s="5" t="str">
        <f t="shared" si="106"/>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c r="A462" s="4" t="str">
        <f t="shared" si="99"/>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98"/>
        <v/>
      </c>
      <c r="T462" s="2" t="str">
        <f>IFERROR(INDEX('padron cfe'!D:D,MATCH(DATOS!C462,'padron cfe'!A:A,0),1),"")</f>
        <v/>
      </c>
      <c r="U462" s="4"/>
      <c r="V462" s="4"/>
      <c r="W462" s="4"/>
      <c r="X462" s="6"/>
      <c r="Y462" s="4"/>
      <c r="Z462" s="4" t="str">
        <f t="shared" si="100"/>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1"/>
        <v/>
      </c>
      <c r="BI462" s="4" t="str">
        <f t="shared" si="95"/>
        <v/>
      </c>
      <c r="BJ462" s="123" t="str">
        <f t="shared" si="102"/>
        <v/>
      </c>
      <c r="BK462" s="140" t="str">
        <f t="shared" si="107"/>
        <v/>
      </c>
      <c r="BQ462" s="4" t="str">
        <f>IF(IFERROR(VLOOKUP(C462,C463:C$1993,1,0),"")="","",COUNTIF(C:C,C462))</f>
        <v/>
      </c>
      <c r="BR462" s="4"/>
      <c r="BV462" s="5" t="str">
        <f>IF(B462="","",IF(BQ462="",1+(MAX(BV$2:BV461)),""))</f>
        <v/>
      </c>
      <c r="BW462" s="5" t="str">
        <f t="shared" si="103"/>
        <v/>
      </c>
      <c r="BX462" s="5" t="str">
        <f t="shared" si="104"/>
        <v/>
      </c>
      <c r="BY462" s="14" t="str">
        <f t="shared" si="105"/>
        <v/>
      </c>
      <c r="BZ462" s="28"/>
      <c r="CA462" s="15"/>
      <c r="CB462" s="5" t="str">
        <f t="shared" si="97"/>
        <v/>
      </c>
      <c r="CE462" s="5" t="str">
        <f t="shared" si="106"/>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c r="A463" s="4" t="str">
        <f t="shared" si="99"/>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98"/>
        <v/>
      </c>
      <c r="T463" s="2" t="str">
        <f>IFERROR(INDEX('padron cfe'!D:D,MATCH(DATOS!C463,'padron cfe'!A:A,0),1),"")</f>
        <v/>
      </c>
      <c r="U463" s="4"/>
      <c r="V463" s="4"/>
      <c r="W463" s="4"/>
      <c r="X463" s="6"/>
      <c r="Y463" s="4"/>
      <c r="Z463" s="4" t="str">
        <f t="shared" si="100"/>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1"/>
        <v/>
      </c>
      <c r="BI463" s="4" t="str">
        <f t="shared" si="95"/>
        <v/>
      </c>
      <c r="BJ463" s="123" t="str">
        <f t="shared" si="102"/>
        <v/>
      </c>
      <c r="BK463" s="140" t="str">
        <f t="shared" si="107"/>
        <v/>
      </c>
      <c r="BQ463" s="4" t="str">
        <f>IF(IFERROR(VLOOKUP(C463,C464:C$1993,1,0),"")="","",COUNTIF(C:C,C463))</f>
        <v/>
      </c>
      <c r="BR463" s="4"/>
      <c r="BV463" s="5" t="str">
        <f>IF(B463="","",IF(BQ463="",1+(MAX(BV$2:BV462)),""))</f>
        <v/>
      </c>
      <c r="BW463" s="5" t="str">
        <f t="shared" si="103"/>
        <v/>
      </c>
      <c r="BX463" s="5" t="str">
        <f t="shared" si="104"/>
        <v/>
      </c>
      <c r="BY463" s="14" t="str">
        <f t="shared" si="105"/>
        <v/>
      </c>
      <c r="BZ463" s="28"/>
      <c r="CA463" s="15"/>
      <c r="CB463" s="5" t="str">
        <f t="shared" si="97"/>
        <v/>
      </c>
      <c r="CE463" s="5" t="str">
        <f t="shared" si="106"/>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c r="A464" s="4" t="str">
        <f t="shared" si="99"/>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98"/>
        <v/>
      </c>
      <c r="T464" s="2" t="str">
        <f>IFERROR(INDEX('padron cfe'!D:D,MATCH(DATOS!C464,'padron cfe'!A:A,0),1),"")</f>
        <v/>
      </c>
      <c r="U464" s="4"/>
      <c r="V464" s="4"/>
      <c r="W464" s="4"/>
      <c r="X464" s="6"/>
      <c r="Y464" s="4"/>
      <c r="Z464" s="4" t="str">
        <f t="shared" si="100"/>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1"/>
        <v/>
      </c>
      <c r="BI464" s="4" t="str">
        <f t="shared" si="95"/>
        <v/>
      </c>
      <c r="BJ464" s="123" t="str">
        <f t="shared" si="102"/>
        <v/>
      </c>
      <c r="BK464" s="140" t="str">
        <f t="shared" si="107"/>
        <v/>
      </c>
      <c r="BQ464" s="4" t="str">
        <f>IF(IFERROR(VLOOKUP(C464,C465:C$1993,1,0),"")="","",COUNTIF(C:C,C464))</f>
        <v/>
      </c>
      <c r="BR464" s="4"/>
      <c r="BV464" s="5" t="str">
        <f>IF(B464="","",IF(BQ464="",1+(MAX(BV$2:BV463)),""))</f>
        <v/>
      </c>
      <c r="BW464" s="5" t="str">
        <f t="shared" si="103"/>
        <v/>
      </c>
      <c r="BX464" s="5" t="str">
        <f t="shared" si="104"/>
        <v/>
      </c>
      <c r="BY464" s="14" t="str">
        <f t="shared" si="105"/>
        <v/>
      </c>
      <c r="BZ464" s="28"/>
      <c r="CA464" s="15"/>
      <c r="CB464" s="5" t="str">
        <f t="shared" si="97"/>
        <v/>
      </c>
      <c r="CE464" s="5" t="str">
        <f t="shared" si="106"/>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c r="A465" s="4" t="str">
        <f t="shared" si="99"/>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98"/>
        <v/>
      </c>
      <c r="T465" s="2" t="str">
        <f>IFERROR(INDEX('padron cfe'!D:D,MATCH(DATOS!C465,'padron cfe'!A:A,0),1),"")</f>
        <v/>
      </c>
      <c r="U465" s="4"/>
      <c r="V465" s="4"/>
      <c r="W465" s="4"/>
      <c r="X465" s="6"/>
      <c r="Y465" s="4"/>
      <c r="Z465" s="4" t="str">
        <f t="shared" si="100"/>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1"/>
        <v/>
      </c>
      <c r="BI465" s="4" t="str">
        <f t="shared" si="95"/>
        <v/>
      </c>
      <c r="BJ465" s="123" t="str">
        <f t="shared" si="102"/>
        <v/>
      </c>
      <c r="BK465" s="140" t="str">
        <f t="shared" si="107"/>
        <v/>
      </c>
      <c r="BQ465" s="4" t="str">
        <f>IF(IFERROR(VLOOKUP(C465,C466:C$1993,1,0),"")="","",COUNTIF(C:C,C465))</f>
        <v/>
      </c>
      <c r="BR465" s="4"/>
      <c r="BV465" s="5" t="str">
        <f>IF(B465="","",IF(BQ465="",1+(MAX(BV$2:BV464)),""))</f>
        <v/>
      </c>
      <c r="BW465" s="5" t="str">
        <f t="shared" si="103"/>
        <v/>
      </c>
      <c r="BX465" s="5" t="str">
        <f t="shared" si="104"/>
        <v/>
      </c>
      <c r="BY465" s="14" t="str">
        <f t="shared" si="105"/>
        <v/>
      </c>
      <c r="BZ465" s="28"/>
      <c r="CA465" s="15"/>
      <c r="CB465" s="5" t="str">
        <f t="shared" si="97"/>
        <v/>
      </c>
      <c r="CE465" s="5" t="str">
        <f t="shared" si="106"/>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c r="A466" s="4" t="str">
        <f t="shared" si="99"/>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08">IFERROR(VLOOKUP(J466,J463:N465,9,0),"")</f>
        <v/>
      </c>
      <c r="O466" s="2"/>
      <c r="P466" s="2"/>
      <c r="Q466" s="5" t="str">
        <f t="shared" si="98"/>
        <v/>
      </c>
      <c r="T466" s="2" t="str">
        <f>IFERROR(INDEX('padron cfe'!D:D,MATCH(DATOS!C466,'padron cfe'!A:A,0),1),"")</f>
        <v/>
      </c>
      <c r="U466" s="4"/>
      <c r="V466" s="4"/>
      <c r="W466" s="4"/>
      <c r="X466" s="6"/>
      <c r="Y466" s="4"/>
      <c r="Z466" s="4" t="str">
        <f t="shared" si="100"/>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1"/>
        <v/>
      </c>
      <c r="BI466" s="4" t="str">
        <f t="shared" si="95"/>
        <v/>
      </c>
      <c r="BJ466" s="123" t="str">
        <f t="shared" si="102"/>
        <v/>
      </c>
      <c r="BK466" s="140" t="str">
        <f t="shared" si="107"/>
        <v/>
      </c>
      <c r="BQ466" s="4" t="str">
        <f>IF(IFERROR(VLOOKUP(C466,C467:C$1993,1,0),"")="","",COUNTIF(C:C,C466))</f>
        <v/>
      </c>
      <c r="BR466" s="4"/>
      <c r="BV466" s="5" t="str">
        <f>IF(B466="","",IF(BQ466="",1+(MAX(BV$2:BV465)),""))</f>
        <v/>
      </c>
      <c r="BW466" s="5" t="str">
        <f t="shared" si="103"/>
        <v/>
      </c>
      <c r="BX466" s="5" t="str">
        <f t="shared" si="104"/>
        <v/>
      </c>
      <c r="BY466" s="14" t="str">
        <f t="shared" si="105"/>
        <v/>
      </c>
      <c r="BZ466" s="28"/>
      <c r="CA466" s="15"/>
      <c r="CB466" s="5" t="str">
        <f t="shared" si="97"/>
        <v/>
      </c>
      <c r="CE466" s="5" t="str">
        <f t="shared" si="106"/>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c r="A467" s="4" t="str">
        <f t="shared" si="99"/>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08"/>
        <v/>
      </c>
      <c r="O467" s="2"/>
      <c r="P467" s="2"/>
      <c r="Q467" s="5" t="str">
        <f t="shared" si="98"/>
        <v/>
      </c>
      <c r="T467" s="2" t="str">
        <f>IFERROR(INDEX('padron cfe'!D:D,MATCH(DATOS!C467,'padron cfe'!A:A,0),1),"")</f>
        <v/>
      </c>
      <c r="U467" s="4"/>
      <c r="V467" s="4"/>
      <c r="W467" s="4"/>
      <c r="X467" s="6"/>
      <c r="Y467" s="4"/>
      <c r="Z467" s="4" t="str">
        <f t="shared" si="100"/>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1"/>
        <v/>
      </c>
      <c r="BI467" s="4" t="str">
        <f t="shared" ref="BI467:BI530" si="109">IFERROR(IF(AA467=0,"",AA467/BB467),"")</f>
        <v/>
      </c>
      <c r="BJ467" s="123" t="str">
        <f t="shared" si="102"/>
        <v/>
      </c>
      <c r="BK467" s="140" t="str">
        <f t="shared" si="107"/>
        <v/>
      </c>
      <c r="BQ467" s="4" t="str">
        <f>IF(IFERROR(VLOOKUP(C467,C468:C$1993,1,0),"")="","",COUNTIF(C:C,C467))</f>
        <v/>
      </c>
      <c r="BR467" s="4"/>
      <c r="BV467" s="5" t="str">
        <f>IF(B467="","",IF(BQ467="",1+(MAX(BV$2:BV466)),""))</f>
        <v/>
      </c>
      <c r="BW467" s="5" t="str">
        <f t="shared" si="103"/>
        <v/>
      </c>
      <c r="BX467" s="5" t="str">
        <f t="shared" si="104"/>
        <v/>
      </c>
      <c r="BY467" s="14" t="str">
        <f t="shared" si="105"/>
        <v/>
      </c>
      <c r="BZ467" s="28"/>
      <c r="CA467" s="15"/>
      <c r="CB467" s="5" t="str">
        <f t="shared" si="97"/>
        <v/>
      </c>
      <c r="CE467" s="5" t="str">
        <f t="shared" si="106"/>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c r="A468" s="4" t="str">
        <f t="shared" si="99"/>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08"/>
        <v/>
      </c>
      <c r="O468" s="2"/>
      <c r="P468" s="2"/>
      <c r="T468" s="2" t="str">
        <f>IFERROR(INDEX('padron cfe'!D:D,MATCH(DATOS!C468,'padron cfe'!A:A,0),1),"")</f>
        <v/>
      </c>
      <c r="U468" s="4"/>
      <c r="V468" s="4"/>
      <c r="W468" s="4"/>
      <c r="X468" s="6"/>
      <c r="Y468" s="4"/>
      <c r="Z468" s="4" t="str">
        <f t="shared" si="100"/>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1"/>
        <v/>
      </c>
      <c r="BI468" s="4" t="str">
        <f t="shared" si="109"/>
        <v/>
      </c>
      <c r="BJ468" s="123" t="str">
        <f t="shared" si="102"/>
        <v/>
      </c>
      <c r="BK468" s="140" t="str">
        <f t="shared" si="107"/>
        <v/>
      </c>
      <c r="BQ468" s="4" t="str">
        <f>IF(IFERROR(VLOOKUP(C468,C469:C$1993,1,0),"")="","",COUNTIF(C:C,C468))</f>
        <v/>
      </c>
      <c r="BR468" s="4"/>
      <c r="BV468" s="5" t="str">
        <f>IF(B468="","",IF(BQ468="",1+(MAX(BV$2:BV467)),""))</f>
        <v/>
      </c>
      <c r="BW468" s="5" t="str">
        <f t="shared" si="103"/>
        <v/>
      </c>
      <c r="BX468" s="5" t="str">
        <f t="shared" si="104"/>
        <v/>
      </c>
      <c r="BY468" s="14" t="str">
        <f t="shared" si="105"/>
        <v/>
      </c>
      <c r="BZ468" s="28"/>
      <c r="CA468" s="15"/>
      <c r="CB468" s="5" t="str">
        <f t="shared" si="97"/>
        <v/>
      </c>
      <c r="CE468" s="5" t="str">
        <f t="shared" si="106"/>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c r="A469" s="4" t="str">
        <f t="shared" si="99"/>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08"/>
        <v/>
      </c>
      <c r="O469" s="2"/>
      <c r="P469" s="2"/>
      <c r="T469" s="2" t="str">
        <f>IFERROR(INDEX('padron cfe'!D:D,MATCH(DATOS!C469,'padron cfe'!A:A,0),1),"")</f>
        <v/>
      </c>
      <c r="U469" s="4"/>
      <c r="V469" s="4"/>
      <c r="W469" s="4"/>
      <c r="X469" s="6"/>
      <c r="Y469" s="4"/>
      <c r="Z469" s="4" t="str">
        <f t="shared" si="100"/>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1"/>
        <v/>
      </c>
      <c r="BI469" s="4" t="str">
        <f t="shared" si="109"/>
        <v/>
      </c>
      <c r="BJ469" s="123" t="str">
        <f t="shared" si="102"/>
        <v/>
      </c>
      <c r="BK469" s="140" t="str">
        <f t="shared" si="107"/>
        <v/>
      </c>
      <c r="BQ469" s="4" t="str">
        <f>IF(IFERROR(VLOOKUP(C469,C470:C$1993,1,0),"")="","",COUNTIF(C:C,C469))</f>
        <v/>
      </c>
      <c r="BR469" s="4"/>
      <c r="BV469" s="5" t="str">
        <f>IF(B469="","",IF(BQ469="",1+(MAX(BV$2:BV468)),""))</f>
        <v/>
      </c>
      <c r="BW469" s="5" t="str">
        <f t="shared" si="103"/>
        <v/>
      </c>
      <c r="BX469" s="5" t="str">
        <f t="shared" si="104"/>
        <v/>
      </c>
      <c r="BY469" s="14" t="str">
        <f t="shared" si="105"/>
        <v/>
      </c>
      <c r="BZ469" s="28"/>
      <c r="CA469" s="15"/>
      <c r="CB469" s="5" t="str">
        <f t="shared" si="97"/>
        <v/>
      </c>
      <c r="CE469" s="5" t="str">
        <f t="shared" si="106"/>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c r="A470" s="4" t="str">
        <f t="shared" si="99"/>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08"/>
        <v/>
      </c>
      <c r="O470" s="2"/>
      <c r="P470" s="2"/>
      <c r="T470" s="2" t="str">
        <f>IFERROR(INDEX('padron cfe'!D:D,MATCH(DATOS!C470,'padron cfe'!A:A,0),1),"")</f>
        <v/>
      </c>
      <c r="U470" s="4"/>
      <c r="V470" s="4"/>
      <c r="W470" s="4"/>
      <c r="X470" s="6"/>
      <c r="Y470" s="4"/>
      <c r="Z470" s="4" t="str">
        <f t="shared" si="100"/>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1"/>
        <v/>
      </c>
      <c r="BI470" s="4" t="str">
        <f t="shared" si="109"/>
        <v/>
      </c>
      <c r="BJ470" s="123" t="str">
        <f t="shared" si="102"/>
        <v/>
      </c>
      <c r="BK470" s="140" t="str">
        <f t="shared" si="107"/>
        <v/>
      </c>
      <c r="BQ470" s="4" t="str">
        <f>IF(IFERROR(VLOOKUP(C470,C471:C$1993,1,0),"")="","",COUNTIF(C:C,C470))</f>
        <v/>
      </c>
      <c r="BR470" s="4"/>
      <c r="BV470" s="5" t="str">
        <f>IF(B470="","",IF(BQ470="",1+(MAX(BV$2:BV469)),""))</f>
        <v/>
      </c>
      <c r="BW470" s="5" t="str">
        <f t="shared" si="103"/>
        <v/>
      </c>
      <c r="BX470" s="5" t="str">
        <f t="shared" si="104"/>
        <v/>
      </c>
      <c r="BY470" s="14" t="str">
        <f t="shared" si="105"/>
        <v/>
      </c>
      <c r="BZ470" s="28"/>
      <c r="CA470" s="15"/>
      <c r="CB470" s="5" t="str">
        <f t="shared" ref="CB470:CB533" si="110">CONCATENATE(AI470,AJ470,AK470,AL470,AM470)</f>
        <v/>
      </c>
      <c r="CE470" s="5" t="str">
        <f t="shared" si="106"/>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c r="A471" s="4" t="str">
        <f t="shared" si="99"/>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08"/>
        <v/>
      </c>
      <c r="O471" s="2"/>
      <c r="P471" s="2"/>
      <c r="T471" s="2" t="str">
        <f>IFERROR(INDEX('padron cfe'!D:D,MATCH(DATOS!C471,'padron cfe'!A:A,0),1),"")</f>
        <v/>
      </c>
      <c r="U471" s="4"/>
      <c r="V471" s="4"/>
      <c r="W471" s="4"/>
      <c r="X471" s="6"/>
      <c r="Y471" s="4"/>
      <c r="Z471" s="4" t="str">
        <f t="shared" si="100"/>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1"/>
        <v/>
      </c>
      <c r="BI471" s="4" t="str">
        <f t="shared" si="109"/>
        <v/>
      </c>
      <c r="BJ471" s="123" t="str">
        <f t="shared" si="102"/>
        <v/>
      </c>
      <c r="BK471" s="140" t="str">
        <f t="shared" si="107"/>
        <v/>
      </c>
      <c r="BQ471" s="4" t="str">
        <f>IF(IFERROR(VLOOKUP(C471,C472:C$1993,1,0),"")="","",COUNTIF(C:C,C471))</f>
        <v/>
      </c>
      <c r="BR471" s="4"/>
      <c r="BV471" s="5" t="str">
        <f>IF(B471="","",IF(BQ471="",1+(MAX(BV$2:BV470)),""))</f>
        <v/>
      </c>
      <c r="BW471" s="5" t="str">
        <f t="shared" si="103"/>
        <v/>
      </c>
      <c r="BX471" s="5" t="str">
        <f t="shared" si="104"/>
        <v/>
      </c>
      <c r="BY471" s="14" t="str">
        <f t="shared" si="105"/>
        <v/>
      </c>
      <c r="BZ471" s="28"/>
      <c r="CA471" s="15"/>
      <c r="CB471" s="5" t="str">
        <f t="shared" si="110"/>
        <v/>
      </c>
      <c r="CE471" s="5" t="str">
        <f t="shared" si="106"/>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c r="A472" s="4" t="str">
        <f t="shared" si="99"/>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08"/>
        <v/>
      </c>
      <c r="O472" s="2"/>
      <c r="P472" s="2"/>
      <c r="T472" s="2" t="str">
        <f>IFERROR(INDEX('padron cfe'!D:D,MATCH(DATOS!C472,'padron cfe'!A:A,0),1),"")</f>
        <v/>
      </c>
      <c r="U472" s="4"/>
      <c r="V472" s="4"/>
      <c r="W472" s="4"/>
      <c r="X472" s="6"/>
      <c r="Y472" s="4"/>
      <c r="Z472" s="4" t="str">
        <f t="shared" si="100"/>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1"/>
        <v/>
      </c>
      <c r="BI472" s="4" t="str">
        <f t="shared" si="109"/>
        <v/>
      </c>
      <c r="BJ472" s="123" t="str">
        <f t="shared" si="102"/>
        <v/>
      </c>
      <c r="BK472" s="140" t="str">
        <f t="shared" si="107"/>
        <v/>
      </c>
      <c r="BQ472" s="4" t="str">
        <f>IF(IFERROR(VLOOKUP(C472,C473:C$1993,1,0),"")="","",COUNTIF(C:C,C472))</f>
        <v/>
      </c>
      <c r="BR472" s="4"/>
      <c r="BV472" s="5" t="str">
        <f>IF(B472="","",IF(BQ472="",1+(MAX(BV$2:BV471)),""))</f>
        <v/>
      </c>
      <c r="BW472" s="5" t="str">
        <f t="shared" si="103"/>
        <v/>
      </c>
      <c r="BX472" s="5" t="str">
        <f t="shared" si="104"/>
        <v/>
      </c>
      <c r="BY472" s="14" t="str">
        <f t="shared" si="105"/>
        <v/>
      </c>
      <c r="BZ472" s="28"/>
      <c r="CA472" s="15"/>
      <c r="CB472" s="5" t="str">
        <f t="shared" si="110"/>
        <v/>
      </c>
      <c r="CE472" s="5" t="str">
        <f t="shared" si="106"/>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c r="A473" s="4" t="str">
        <f t="shared" si="99"/>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T473" s="2" t="str">
        <f>IFERROR(INDEX('padron cfe'!D:D,MATCH(DATOS!C473,'padron cfe'!A:A,0),1),"")</f>
        <v/>
      </c>
      <c r="U473" s="4"/>
      <c r="V473" s="4"/>
      <c r="W473" s="4"/>
      <c r="X473" s="6"/>
      <c r="Y473" s="4"/>
      <c r="Z473" s="4" t="str">
        <f t="shared" si="100"/>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1"/>
        <v/>
      </c>
      <c r="BI473" s="4" t="str">
        <f t="shared" si="109"/>
        <v/>
      </c>
      <c r="BJ473" s="123" t="str">
        <f t="shared" si="102"/>
        <v/>
      </c>
      <c r="BK473" s="140" t="str">
        <f t="shared" si="107"/>
        <v/>
      </c>
      <c r="BQ473" s="4" t="str">
        <f>IF(IFERROR(VLOOKUP(C473,C474:C$1993,1,0),"")="","",COUNTIF(C:C,C473))</f>
        <v/>
      </c>
      <c r="BR473" s="4"/>
      <c r="BV473" s="5" t="str">
        <f>IF(B473="","",IF(BQ473="",1+(MAX(BV$2:BV472)),""))</f>
        <v/>
      </c>
      <c r="BW473" s="5" t="str">
        <f t="shared" si="103"/>
        <v/>
      </c>
      <c r="BX473" s="5" t="str">
        <f t="shared" si="104"/>
        <v/>
      </c>
      <c r="BY473" s="14" t="str">
        <f t="shared" si="105"/>
        <v/>
      </c>
      <c r="BZ473" s="28"/>
      <c r="CA473" s="15"/>
      <c r="CB473" s="5" t="str">
        <f t="shared" si="110"/>
        <v/>
      </c>
      <c r="CE473" s="5" t="str">
        <f t="shared" si="106"/>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c r="A474" s="4" t="str">
        <f t="shared" si="99"/>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T474" s="2" t="str">
        <f>IFERROR(INDEX('padron cfe'!D:D,MATCH(DATOS!C474,'padron cfe'!A:A,0),1),"")</f>
        <v/>
      </c>
      <c r="U474" s="4"/>
      <c r="V474" s="4"/>
      <c r="W474" s="4"/>
      <c r="X474" s="6"/>
      <c r="Y474" s="4"/>
      <c r="Z474" s="4" t="str">
        <f t="shared" si="100"/>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1"/>
        <v/>
      </c>
      <c r="BI474" s="4" t="str">
        <f t="shared" si="109"/>
        <v/>
      </c>
      <c r="BJ474" s="123" t="str">
        <f t="shared" si="102"/>
        <v/>
      </c>
      <c r="BK474" s="140" t="str">
        <f t="shared" si="107"/>
        <v/>
      </c>
      <c r="BQ474" s="4" t="str">
        <f>IF(IFERROR(VLOOKUP(C474,C475:C$1993,1,0),"")="","",COUNTIF(C:C,C474))</f>
        <v/>
      </c>
      <c r="BR474" s="4"/>
      <c r="BV474" s="5" t="str">
        <f>IF(B474="","",IF(BQ474="",1+(MAX(BV$2:BV473)),""))</f>
        <v/>
      </c>
      <c r="BW474" s="5" t="str">
        <f t="shared" si="103"/>
        <v/>
      </c>
      <c r="BX474" s="5" t="str">
        <f t="shared" si="104"/>
        <v/>
      </c>
      <c r="BY474" s="14" t="str">
        <f t="shared" si="105"/>
        <v/>
      </c>
      <c r="BZ474" s="28"/>
      <c r="CA474" s="15"/>
      <c r="CB474" s="5" t="str">
        <f t="shared" si="110"/>
        <v/>
      </c>
      <c r="CE474" s="5" t="str">
        <f t="shared" si="106"/>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c r="A475" s="4" t="str">
        <f t="shared" si="99"/>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T475" s="2" t="str">
        <f>IFERROR(INDEX('padron cfe'!D:D,MATCH(DATOS!C475,'padron cfe'!A:A,0),1),"")</f>
        <v/>
      </c>
      <c r="U475" s="4"/>
      <c r="V475" s="4"/>
      <c r="W475" s="4"/>
      <c r="X475" s="6"/>
      <c r="Y475" s="4"/>
      <c r="Z475" s="4" t="str">
        <f t="shared" si="100"/>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1"/>
        <v/>
      </c>
      <c r="BI475" s="4" t="str">
        <f t="shared" si="109"/>
        <v/>
      </c>
      <c r="BJ475" s="123" t="str">
        <f t="shared" si="102"/>
        <v/>
      </c>
      <c r="BK475" s="140" t="str">
        <f t="shared" si="107"/>
        <v/>
      </c>
      <c r="BQ475" s="4" t="str">
        <f>IF(IFERROR(VLOOKUP(C475,C476:C$1993,1,0),"")="","",COUNTIF(C:C,C475))</f>
        <v/>
      </c>
      <c r="BR475" s="4"/>
      <c r="BV475" s="5" t="str">
        <f>IF(B475="","",IF(BQ475="",1+(MAX(BV$2:BV474)),""))</f>
        <v/>
      </c>
      <c r="BW475" s="5" t="str">
        <f t="shared" si="103"/>
        <v/>
      </c>
      <c r="BX475" s="5" t="str">
        <f t="shared" si="104"/>
        <v/>
      </c>
      <c r="BY475" s="14" t="str">
        <f t="shared" si="105"/>
        <v/>
      </c>
      <c r="BZ475" s="28"/>
      <c r="CA475" s="15"/>
      <c r="CB475" s="5" t="str">
        <f t="shared" si="110"/>
        <v/>
      </c>
      <c r="CE475" s="5" t="str">
        <f t="shared" si="106"/>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c r="A476" s="4" t="str">
        <f t="shared" si="99"/>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T476" s="2" t="str">
        <f>IFERROR(INDEX('padron cfe'!D:D,MATCH(DATOS!C476,'padron cfe'!A:A,0),1),"")</f>
        <v/>
      </c>
      <c r="U476" s="4"/>
      <c r="V476" s="4"/>
      <c r="W476" s="4"/>
      <c r="X476" s="6"/>
      <c r="Y476" s="4"/>
      <c r="Z476" s="4" t="str">
        <f t="shared" si="100"/>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1"/>
        <v/>
      </c>
      <c r="BI476" s="4" t="str">
        <f t="shared" si="109"/>
        <v/>
      </c>
      <c r="BJ476" s="123" t="str">
        <f t="shared" si="102"/>
        <v/>
      </c>
      <c r="BK476" s="140" t="str">
        <f t="shared" si="107"/>
        <v/>
      </c>
      <c r="BQ476" s="4" t="str">
        <f>IF(IFERROR(VLOOKUP(C476,C477:C$1993,1,0),"")="","",COUNTIF(C:C,C476))</f>
        <v/>
      </c>
      <c r="BR476" s="4"/>
      <c r="BV476" s="5" t="str">
        <f>IF(B476="","",IF(BQ476="",1+(MAX(BV$2:BV475)),""))</f>
        <v/>
      </c>
      <c r="BW476" s="5" t="str">
        <f t="shared" si="103"/>
        <v/>
      </c>
      <c r="BX476" s="5" t="str">
        <f t="shared" si="104"/>
        <v/>
      </c>
      <c r="BY476" s="14" t="str">
        <f t="shared" si="105"/>
        <v/>
      </c>
      <c r="BZ476" s="28"/>
      <c r="CA476" s="15"/>
      <c r="CB476" s="5" t="str">
        <f t="shared" si="110"/>
        <v/>
      </c>
      <c r="CE476" s="5" t="str">
        <f t="shared" si="106"/>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c r="A477" s="4" t="str">
        <f t="shared" si="99"/>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T477" s="2" t="str">
        <f>IFERROR(INDEX('padron cfe'!D:D,MATCH(DATOS!C477,'padron cfe'!A:A,0),1),"")</f>
        <v/>
      </c>
      <c r="U477" s="4"/>
      <c r="V477" s="4"/>
      <c r="W477" s="4"/>
      <c r="X477" s="6"/>
      <c r="Y477" s="4"/>
      <c r="Z477" s="4" t="str">
        <f t="shared" si="100"/>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1"/>
        <v/>
      </c>
      <c r="BI477" s="4" t="str">
        <f t="shared" si="109"/>
        <v/>
      </c>
      <c r="BJ477" s="123" t="str">
        <f t="shared" si="102"/>
        <v/>
      </c>
      <c r="BK477" s="140" t="str">
        <f t="shared" si="107"/>
        <v/>
      </c>
      <c r="BQ477" s="4" t="str">
        <f>IF(IFERROR(VLOOKUP(C477,C478:C$1993,1,0),"")="","",COUNTIF(C:C,C477))</f>
        <v/>
      </c>
      <c r="BR477" s="4"/>
      <c r="BV477" s="5" t="str">
        <f>IF(B477="","",IF(BQ477="",1+(MAX(BV$2:BV476)),""))</f>
        <v/>
      </c>
      <c r="BW477" s="5" t="str">
        <f t="shared" si="103"/>
        <v/>
      </c>
      <c r="BX477" s="5" t="str">
        <f t="shared" si="104"/>
        <v/>
      </c>
      <c r="BY477" s="14" t="str">
        <f t="shared" si="105"/>
        <v/>
      </c>
      <c r="BZ477" s="28"/>
      <c r="CA477" s="15"/>
      <c r="CB477" s="5" t="str">
        <f t="shared" si="110"/>
        <v/>
      </c>
      <c r="CE477" s="5" t="str">
        <f t="shared" si="106"/>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c r="A478" s="4" t="str">
        <f t="shared" si="99"/>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T478" s="2" t="str">
        <f>IFERROR(INDEX('padron cfe'!D:D,MATCH(DATOS!C478,'padron cfe'!A:A,0),1),"")</f>
        <v/>
      </c>
      <c r="U478" s="4"/>
      <c r="V478" s="4"/>
      <c r="W478" s="4"/>
      <c r="X478" s="6"/>
      <c r="Y478" s="4"/>
      <c r="Z478" s="4" t="str">
        <f t="shared" si="100"/>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1"/>
        <v/>
      </c>
      <c r="BI478" s="4" t="str">
        <f t="shared" si="109"/>
        <v/>
      </c>
      <c r="BJ478" s="123" t="str">
        <f t="shared" si="102"/>
        <v/>
      </c>
      <c r="BK478" s="140" t="str">
        <f t="shared" si="107"/>
        <v/>
      </c>
      <c r="BQ478" s="4" t="str">
        <f>IF(IFERROR(VLOOKUP(C478,C479:C$1993,1,0),"")="","",COUNTIF(C:C,C478))</f>
        <v/>
      </c>
      <c r="BR478" s="4"/>
      <c r="BV478" s="5" t="str">
        <f>IF(B478="","",IF(BQ478="",1+(MAX(BV$2:BV477)),""))</f>
        <v/>
      </c>
      <c r="BW478" s="5" t="str">
        <f t="shared" si="103"/>
        <v/>
      </c>
      <c r="BX478" s="5" t="str">
        <f t="shared" si="104"/>
        <v/>
      </c>
      <c r="BY478" s="14" t="str">
        <f t="shared" si="105"/>
        <v/>
      </c>
      <c r="BZ478" s="28"/>
      <c r="CA478" s="15"/>
      <c r="CB478" s="5" t="str">
        <f t="shared" si="110"/>
        <v/>
      </c>
      <c r="CE478" s="5" t="str">
        <f t="shared" si="106"/>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c r="A479" s="4" t="str">
        <f t="shared" si="99"/>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T479" s="2" t="str">
        <f>IFERROR(INDEX('padron cfe'!D:D,MATCH(DATOS!C479,'padron cfe'!A:A,0),1),"")</f>
        <v/>
      </c>
      <c r="U479" s="4"/>
      <c r="V479" s="4"/>
      <c r="W479" s="4"/>
      <c r="X479" s="6"/>
      <c r="Y479" s="4"/>
      <c r="Z479" s="4" t="str">
        <f t="shared" si="100"/>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1"/>
        <v/>
      </c>
      <c r="BI479" s="4" t="str">
        <f t="shared" si="109"/>
        <v/>
      </c>
      <c r="BJ479" s="123" t="str">
        <f t="shared" si="102"/>
        <v/>
      </c>
      <c r="BK479" s="140" t="str">
        <f t="shared" si="107"/>
        <v/>
      </c>
      <c r="BQ479" s="4" t="str">
        <f>IF(IFERROR(VLOOKUP(C479,C480:C$1993,1,0),"")="","",COUNTIF(C:C,C479))</f>
        <v/>
      </c>
      <c r="BR479" s="4"/>
      <c r="BV479" s="5" t="str">
        <f>IF(B479="","",IF(BQ479="",1+(MAX(BV$2:BV478)),""))</f>
        <v/>
      </c>
      <c r="BW479" s="5" t="str">
        <f t="shared" si="103"/>
        <v/>
      </c>
      <c r="BX479" s="5" t="str">
        <f t="shared" si="104"/>
        <v/>
      </c>
      <c r="BY479" s="14" t="str">
        <f t="shared" si="105"/>
        <v/>
      </c>
      <c r="BZ479" s="28"/>
      <c r="CA479" s="15"/>
      <c r="CB479" s="5" t="str">
        <f t="shared" si="110"/>
        <v/>
      </c>
      <c r="CE479" s="5" t="str">
        <f t="shared" si="106"/>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c r="A480" s="4" t="str">
        <f t="shared" si="99"/>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T480" s="2" t="str">
        <f>IFERROR(INDEX('padron cfe'!D:D,MATCH(DATOS!C480,'padron cfe'!A:A,0),1),"")</f>
        <v/>
      </c>
      <c r="U480" s="4"/>
      <c r="V480" s="4"/>
      <c r="W480" s="4"/>
      <c r="X480" s="6"/>
      <c r="Y480" s="4"/>
      <c r="Z480" s="4" t="str">
        <f t="shared" si="100"/>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1"/>
        <v/>
      </c>
      <c r="BI480" s="4" t="str">
        <f t="shared" si="109"/>
        <v/>
      </c>
      <c r="BJ480" s="123" t="str">
        <f t="shared" si="102"/>
        <v/>
      </c>
      <c r="BK480" s="140" t="str">
        <f t="shared" si="107"/>
        <v/>
      </c>
      <c r="BQ480" s="4" t="str">
        <f>IF(IFERROR(VLOOKUP(C480,C481:C$1993,1,0),"")="","",COUNTIF(C:C,C480))</f>
        <v/>
      </c>
      <c r="BR480" s="4"/>
      <c r="BV480" s="5" t="str">
        <f>IF(B480="","",IF(BQ480="",1+(MAX(BV$2:BV479)),""))</f>
        <v/>
      </c>
      <c r="BW480" s="5" t="str">
        <f t="shared" si="103"/>
        <v/>
      </c>
      <c r="BX480" s="5" t="str">
        <f t="shared" si="104"/>
        <v/>
      </c>
      <c r="BY480" s="14" t="str">
        <f t="shared" si="105"/>
        <v/>
      </c>
      <c r="BZ480" s="28"/>
      <c r="CA480" s="15"/>
      <c r="CB480" s="5" t="str">
        <f t="shared" si="110"/>
        <v/>
      </c>
      <c r="CE480" s="5" t="str">
        <f t="shared" si="106"/>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c r="A481" s="4" t="str">
        <f t="shared" si="99"/>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T481" s="2" t="str">
        <f>IFERROR(INDEX('padron cfe'!D:D,MATCH(DATOS!C481,'padron cfe'!A:A,0),1),"")</f>
        <v/>
      </c>
      <c r="U481" s="4"/>
      <c r="V481" s="4"/>
      <c r="W481" s="4"/>
      <c r="X481" s="6"/>
      <c r="Y481" s="4"/>
      <c r="Z481" s="4" t="str">
        <f t="shared" si="100"/>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1"/>
        <v/>
      </c>
      <c r="BI481" s="4" t="str">
        <f t="shared" si="109"/>
        <v/>
      </c>
      <c r="BJ481" s="123" t="str">
        <f t="shared" si="102"/>
        <v/>
      </c>
      <c r="BK481" s="140" t="str">
        <f t="shared" si="107"/>
        <v/>
      </c>
      <c r="BQ481" s="4" t="str">
        <f>IF(IFERROR(VLOOKUP(C481,C482:C$1993,1,0),"")="","",COUNTIF(C:C,C481))</f>
        <v/>
      </c>
      <c r="BR481" s="4"/>
      <c r="BV481" s="5" t="str">
        <f>IF(B481="","",IF(BQ481="",1+(MAX(BV$2:BV480)),""))</f>
        <v/>
      </c>
      <c r="BW481" s="5" t="str">
        <f t="shared" si="103"/>
        <v/>
      </c>
      <c r="BX481" s="5" t="str">
        <f t="shared" si="104"/>
        <v/>
      </c>
      <c r="BY481" s="14" t="str">
        <f t="shared" si="105"/>
        <v/>
      </c>
      <c r="BZ481" s="28"/>
      <c r="CA481" s="15"/>
      <c r="CB481" s="5" t="str">
        <f t="shared" si="110"/>
        <v/>
      </c>
      <c r="CE481" s="5" t="str">
        <f t="shared" si="106"/>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c r="A482" s="4" t="str">
        <f t="shared" si="99"/>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T482" s="2" t="str">
        <f>IFERROR(INDEX('padron cfe'!D:D,MATCH(DATOS!C482,'padron cfe'!A:A,0),1),"")</f>
        <v/>
      </c>
      <c r="U482" s="4"/>
      <c r="V482" s="4"/>
      <c r="W482" s="4"/>
      <c r="X482" s="6"/>
      <c r="Y482" s="4"/>
      <c r="Z482" s="4" t="str">
        <f t="shared" si="100"/>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1"/>
        <v/>
      </c>
      <c r="BI482" s="4" t="str">
        <f t="shared" si="109"/>
        <v/>
      </c>
      <c r="BJ482" s="123" t="str">
        <f t="shared" si="102"/>
        <v/>
      </c>
      <c r="BK482" s="140" t="str">
        <f t="shared" si="107"/>
        <v/>
      </c>
      <c r="BQ482" s="4" t="str">
        <f>IF(IFERROR(VLOOKUP(C482,C483:C$1993,1,0),"")="","",COUNTIF(C:C,C482))</f>
        <v/>
      </c>
      <c r="BR482" s="4"/>
      <c r="BV482" s="5" t="str">
        <f>IF(B482="","",IF(BQ482="",1+(MAX(BV$2:BV481)),""))</f>
        <v/>
      </c>
      <c r="BW482" s="5" t="str">
        <f t="shared" si="103"/>
        <v/>
      </c>
      <c r="BX482" s="5" t="str">
        <f t="shared" si="104"/>
        <v/>
      </c>
      <c r="BY482" s="14" t="str">
        <f t="shared" si="105"/>
        <v/>
      </c>
      <c r="BZ482" s="28"/>
      <c r="CA482" s="15"/>
      <c r="CB482" s="5" t="str">
        <f t="shared" si="110"/>
        <v/>
      </c>
      <c r="CE482" s="5" t="str">
        <f t="shared" si="106"/>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c r="A483" s="4" t="str">
        <f t="shared" si="99"/>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T483" s="2" t="str">
        <f>IFERROR(INDEX('padron cfe'!D:D,MATCH(DATOS!C483,'padron cfe'!A:A,0),1),"")</f>
        <v/>
      </c>
      <c r="U483" s="4"/>
      <c r="V483" s="4"/>
      <c r="W483" s="4"/>
      <c r="X483" s="6"/>
      <c r="Y483" s="4"/>
      <c r="Z483" s="4" t="str">
        <f t="shared" si="100"/>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1"/>
        <v/>
      </c>
      <c r="BI483" s="4" t="str">
        <f t="shared" si="109"/>
        <v/>
      </c>
      <c r="BJ483" s="123" t="str">
        <f t="shared" si="102"/>
        <v/>
      </c>
      <c r="BK483" s="140" t="str">
        <f t="shared" si="107"/>
        <v/>
      </c>
      <c r="BQ483" s="4" t="str">
        <f>IF(IFERROR(VLOOKUP(C483,C484:C$1993,1,0),"")="","",COUNTIF(C:C,C483))</f>
        <v/>
      </c>
      <c r="BR483" s="4"/>
      <c r="BV483" s="5" t="str">
        <f>IF(B483="","",IF(BQ483="",1+(MAX(BV$2:BV482)),""))</f>
        <v/>
      </c>
      <c r="BW483" s="5" t="str">
        <f t="shared" si="103"/>
        <v/>
      </c>
      <c r="BX483" s="5" t="str">
        <f t="shared" si="104"/>
        <v/>
      </c>
      <c r="BY483" s="14" t="str">
        <f t="shared" si="105"/>
        <v/>
      </c>
      <c r="BZ483" s="28"/>
      <c r="CA483" s="15"/>
      <c r="CB483" s="5" t="str">
        <f t="shared" si="110"/>
        <v/>
      </c>
      <c r="CE483" s="5" t="str">
        <f t="shared" si="106"/>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c r="A484" s="4" t="str">
        <f t="shared" si="99"/>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T484" s="2" t="str">
        <f>IFERROR(INDEX('padron cfe'!D:D,MATCH(DATOS!C484,'padron cfe'!A:A,0),1),"")</f>
        <v/>
      </c>
      <c r="U484" s="4"/>
      <c r="V484" s="4"/>
      <c r="W484" s="4"/>
      <c r="X484" s="6"/>
      <c r="Y484" s="4"/>
      <c r="Z484" s="4" t="str">
        <f t="shared" si="100"/>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1"/>
        <v/>
      </c>
      <c r="BI484" s="4" t="str">
        <f t="shared" si="109"/>
        <v/>
      </c>
      <c r="BJ484" s="123" t="str">
        <f t="shared" si="102"/>
        <v/>
      </c>
      <c r="BK484" s="140" t="str">
        <f t="shared" si="107"/>
        <v/>
      </c>
      <c r="BQ484" s="4" t="str">
        <f>IF(IFERROR(VLOOKUP(C484,C485:C$1993,1,0),"")="","",COUNTIF(C:C,C484))</f>
        <v/>
      </c>
      <c r="BR484" s="4"/>
      <c r="BV484" s="5" t="str">
        <f>IF(B484="","",IF(BQ484="",1+(MAX(BV$2:BV483)),""))</f>
        <v/>
      </c>
      <c r="BW484" s="5" t="str">
        <f t="shared" si="103"/>
        <v/>
      </c>
      <c r="BX484" s="5" t="str">
        <f t="shared" si="104"/>
        <v/>
      </c>
      <c r="BY484" s="14" t="str">
        <f t="shared" si="105"/>
        <v/>
      </c>
      <c r="BZ484" s="28"/>
      <c r="CA484" s="15"/>
      <c r="CB484" s="5" t="str">
        <f t="shared" si="110"/>
        <v/>
      </c>
      <c r="CE484" s="5" t="str">
        <f t="shared" si="106"/>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c r="A485" s="4" t="str">
        <f t="shared" si="99"/>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T485" s="2" t="str">
        <f>IFERROR(INDEX('padron cfe'!D:D,MATCH(DATOS!C485,'padron cfe'!A:A,0),1),"")</f>
        <v/>
      </c>
      <c r="U485" s="4"/>
      <c r="V485" s="4"/>
      <c r="W485" s="4"/>
      <c r="X485" s="6"/>
      <c r="Y485" s="4"/>
      <c r="Z485" s="4" t="str">
        <f t="shared" si="100"/>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1"/>
        <v/>
      </c>
      <c r="BI485" s="4" t="str">
        <f t="shared" si="109"/>
        <v/>
      </c>
      <c r="BJ485" s="123" t="str">
        <f t="shared" si="102"/>
        <v/>
      </c>
      <c r="BK485" s="140" t="str">
        <f t="shared" si="107"/>
        <v/>
      </c>
      <c r="BQ485" s="4" t="str">
        <f>IF(IFERROR(VLOOKUP(C485,C486:C$1993,1,0),"")="","",COUNTIF(C:C,C485))</f>
        <v/>
      </c>
      <c r="BR485" s="4"/>
      <c r="BV485" s="5" t="str">
        <f>IF(B485="","",IF(BQ485="",1+(MAX(BV$2:BV484)),""))</f>
        <v/>
      </c>
      <c r="BW485" s="5" t="str">
        <f t="shared" si="103"/>
        <v/>
      </c>
      <c r="BX485" s="5" t="str">
        <f t="shared" si="104"/>
        <v/>
      </c>
      <c r="BY485" s="14" t="str">
        <f t="shared" si="105"/>
        <v/>
      </c>
      <c r="BZ485" s="28"/>
      <c r="CA485" s="15"/>
      <c r="CB485" s="5" t="str">
        <f t="shared" si="110"/>
        <v/>
      </c>
      <c r="CE485" s="5" t="str">
        <f t="shared" si="106"/>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c r="A486" s="4" t="str">
        <f t="shared" si="99"/>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T486" s="2" t="str">
        <f>IFERROR(INDEX('padron cfe'!D:D,MATCH(DATOS!C486,'padron cfe'!A:A,0),1),"")</f>
        <v/>
      </c>
      <c r="U486" s="4"/>
      <c r="V486" s="4"/>
      <c r="W486" s="4"/>
      <c r="X486" s="6"/>
      <c r="Y486" s="4"/>
      <c r="Z486" s="4" t="str">
        <f t="shared" si="100"/>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1"/>
        <v/>
      </c>
      <c r="BI486" s="4" t="str">
        <f t="shared" si="109"/>
        <v/>
      </c>
      <c r="BJ486" s="123" t="str">
        <f t="shared" si="102"/>
        <v/>
      </c>
      <c r="BK486" s="140" t="str">
        <f t="shared" si="107"/>
        <v/>
      </c>
      <c r="BQ486" s="4" t="str">
        <f>IF(IFERROR(VLOOKUP(C486,C487:C$1993,1,0),"")="","",COUNTIF(C:C,C486))</f>
        <v/>
      </c>
      <c r="BR486" s="4"/>
      <c r="BV486" s="5" t="str">
        <f>IF(B486="","",IF(BQ486="",1+(MAX(BV$2:BV485)),""))</f>
        <v/>
      </c>
      <c r="BW486" s="5" t="str">
        <f t="shared" si="103"/>
        <v/>
      </c>
      <c r="BX486" s="5" t="str">
        <f t="shared" si="104"/>
        <v/>
      </c>
      <c r="BY486" s="14" t="str">
        <f t="shared" si="105"/>
        <v/>
      </c>
      <c r="BZ486" s="28"/>
      <c r="CA486" s="15"/>
      <c r="CB486" s="5" t="str">
        <f t="shared" si="110"/>
        <v/>
      </c>
      <c r="CE486" s="5" t="str">
        <f t="shared" si="106"/>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c r="A487" s="4" t="str">
        <f t="shared" si="99"/>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T487" s="2" t="str">
        <f>IFERROR(INDEX('padron cfe'!D:D,MATCH(DATOS!C487,'padron cfe'!A:A,0),1),"")</f>
        <v/>
      </c>
      <c r="U487" s="4"/>
      <c r="V487" s="4"/>
      <c r="W487" s="4"/>
      <c r="X487" s="6"/>
      <c r="Y487" s="4"/>
      <c r="Z487" s="4" t="str">
        <f t="shared" si="100"/>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1"/>
        <v/>
      </c>
      <c r="BI487" s="4" t="str">
        <f t="shared" si="109"/>
        <v/>
      </c>
      <c r="BJ487" s="123" t="str">
        <f t="shared" si="102"/>
        <v/>
      </c>
      <c r="BK487" s="140" t="str">
        <f t="shared" si="107"/>
        <v/>
      </c>
      <c r="BQ487" s="4" t="str">
        <f>IF(IFERROR(VLOOKUP(C487,C488:C$1993,1,0),"")="","",COUNTIF(C:C,C487))</f>
        <v/>
      </c>
      <c r="BR487" s="4"/>
      <c r="BV487" s="5" t="str">
        <f>IF(B487="","",IF(BQ487="",1+(MAX(BV$2:BV486)),""))</f>
        <v/>
      </c>
      <c r="BW487" s="5" t="str">
        <f t="shared" si="103"/>
        <v/>
      </c>
      <c r="BX487" s="5" t="str">
        <f t="shared" si="104"/>
        <v/>
      </c>
      <c r="BY487" s="14" t="str">
        <f t="shared" si="105"/>
        <v/>
      </c>
      <c r="BZ487" s="28"/>
      <c r="CA487" s="15"/>
      <c r="CB487" s="5" t="str">
        <f t="shared" si="110"/>
        <v/>
      </c>
      <c r="CE487" s="5" t="str">
        <f t="shared" si="106"/>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c r="A488" s="4" t="str">
        <f t="shared" si="99"/>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T488" s="2" t="str">
        <f>IFERROR(INDEX('padron cfe'!D:D,MATCH(DATOS!C488,'padron cfe'!A:A,0),1),"")</f>
        <v/>
      </c>
      <c r="U488" s="4"/>
      <c r="V488" s="4"/>
      <c r="W488" s="4"/>
      <c r="X488" s="6"/>
      <c r="Y488" s="4"/>
      <c r="Z488" s="4" t="str">
        <f t="shared" si="100"/>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1"/>
        <v/>
      </c>
      <c r="BI488" s="4" t="str">
        <f t="shared" si="109"/>
        <v/>
      </c>
      <c r="BJ488" s="123" t="str">
        <f t="shared" si="102"/>
        <v/>
      </c>
      <c r="BK488" s="140" t="str">
        <f t="shared" si="107"/>
        <v/>
      </c>
      <c r="BQ488" s="4" t="str">
        <f>IF(IFERROR(VLOOKUP(C488,C489:C$1993,1,0),"")="","",COUNTIF(C:C,C488))</f>
        <v/>
      </c>
      <c r="BR488" s="4"/>
      <c r="BV488" s="5" t="str">
        <f>IF(B488="","",IF(BQ488="",1+(MAX(BV$2:BV487)),""))</f>
        <v/>
      </c>
      <c r="BW488" s="5" t="str">
        <f t="shared" si="103"/>
        <v/>
      </c>
      <c r="BX488" s="5" t="str">
        <f t="shared" si="104"/>
        <v/>
      </c>
      <c r="BY488" s="14" t="str">
        <f t="shared" si="105"/>
        <v/>
      </c>
      <c r="BZ488" s="28"/>
      <c r="CA488" s="15"/>
      <c r="CB488" s="5" t="str">
        <f t="shared" si="110"/>
        <v/>
      </c>
      <c r="CE488" s="5" t="str">
        <f t="shared" si="106"/>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c r="A489" s="4" t="str">
        <f t="shared" si="99"/>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T489" s="2" t="str">
        <f>IFERROR(INDEX('padron cfe'!D:D,MATCH(DATOS!C489,'padron cfe'!A:A,0),1),"")</f>
        <v/>
      </c>
      <c r="U489" s="4"/>
      <c r="V489" s="4"/>
      <c r="W489" s="4"/>
      <c r="X489" s="6"/>
      <c r="Y489" s="4"/>
      <c r="Z489" s="4" t="str">
        <f t="shared" si="100"/>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1"/>
        <v/>
      </c>
      <c r="BI489" s="4" t="str">
        <f t="shared" si="109"/>
        <v/>
      </c>
      <c r="BJ489" s="123" t="str">
        <f t="shared" si="102"/>
        <v/>
      </c>
      <c r="BK489" s="140" t="str">
        <f t="shared" si="107"/>
        <v/>
      </c>
      <c r="BQ489" s="4" t="str">
        <f>IF(IFERROR(VLOOKUP(C489,C490:C$1993,1,0),"")="","",COUNTIF(C:C,C489))</f>
        <v/>
      </c>
      <c r="BR489" s="4"/>
      <c r="BV489" s="5" t="str">
        <f>IF(B489="","",IF(BQ489="",1+(MAX(BV$2:BV488)),""))</f>
        <v/>
      </c>
      <c r="BW489" s="5" t="str">
        <f t="shared" si="103"/>
        <v/>
      </c>
      <c r="BX489" s="5" t="str">
        <f t="shared" si="104"/>
        <v/>
      </c>
      <c r="BY489" s="14" t="str">
        <f t="shared" si="105"/>
        <v/>
      </c>
      <c r="BZ489" s="28"/>
      <c r="CA489" s="15"/>
      <c r="CB489" s="5" t="str">
        <f t="shared" si="110"/>
        <v/>
      </c>
      <c r="CE489" s="5" t="str">
        <f t="shared" si="106"/>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c r="A490" s="4" t="str">
        <f t="shared" si="99"/>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T490" s="2" t="str">
        <f>IFERROR(INDEX('padron cfe'!D:D,MATCH(DATOS!C490,'padron cfe'!A:A,0),1),"")</f>
        <v/>
      </c>
      <c r="U490" s="4"/>
      <c r="V490" s="4"/>
      <c r="W490" s="4"/>
      <c r="X490" s="6"/>
      <c r="Y490" s="4"/>
      <c r="Z490" s="4" t="str">
        <f t="shared" si="100"/>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1"/>
        <v/>
      </c>
      <c r="BI490" s="4" t="str">
        <f t="shared" si="109"/>
        <v/>
      </c>
      <c r="BJ490" s="123" t="str">
        <f t="shared" si="102"/>
        <v/>
      </c>
      <c r="BK490" s="140" t="str">
        <f t="shared" si="107"/>
        <v/>
      </c>
      <c r="BQ490" s="4" t="str">
        <f>IF(IFERROR(VLOOKUP(C490,C491:C$1993,1,0),"")="","",COUNTIF(C:C,C490))</f>
        <v/>
      </c>
      <c r="BR490" s="4"/>
      <c r="BV490" s="5" t="str">
        <f>IF(B490="","",IF(BQ490="",1+(MAX(BV$2:BV489)),""))</f>
        <v/>
      </c>
      <c r="BW490" s="5" t="str">
        <f t="shared" si="103"/>
        <v/>
      </c>
      <c r="BX490" s="5" t="str">
        <f t="shared" si="104"/>
        <v/>
      </c>
      <c r="BY490" s="14" t="str">
        <f t="shared" si="105"/>
        <v/>
      </c>
      <c r="BZ490" s="28"/>
      <c r="CA490" s="15"/>
      <c r="CB490" s="5" t="str">
        <f t="shared" si="110"/>
        <v/>
      </c>
      <c r="CE490" s="5" t="str">
        <f t="shared" si="106"/>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c r="A491" s="4" t="str">
        <f t="shared" si="99"/>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T491" s="2" t="str">
        <f>IFERROR(INDEX('padron cfe'!D:D,MATCH(DATOS!C491,'padron cfe'!A:A,0),1),"")</f>
        <v/>
      </c>
      <c r="U491" s="4"/>
      <c r="V491" s="4"/>
      <c r="W491" s="4"/>
      <c r="X491" s="6"/>
      <c r="Y491" s="4"/>
      <c r="Z491" s="4" t="str">
        <f t="shared" si="100"/>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1"/>
        <v/>
      </c>
      <c r="BI491" s="4" t="str">
        <f t="shared" si="109"/>
        <v/>
      </c>
      <c r="BJ491" s="123" t="str">
        <f t="shared" si="102"/>
        <v/>
      </c>
      <c r="BK491" s="140" t="str">
        <f t="shared" si="107"/>
        <v/>
      </c>
      <c r="BQ491" s="4" t="str">
        <f>IF(IFERROR(VLOOKUP(C491,C492:C$1993,1,0),"")="","",COUNTIF(C:C,C491))</f>
        <v/>
      </c>
      <c r="BR491" s="4"/>
      <c r="BV491" s="5" t="str">
        <f>IF(B491="","",IF(BQ491="",1+(MAX(BV$2:BV490)),""))</f>
        <v/>
      </c>
      <c r="BW491" s="5" t="str">
        <f t="shared" si="103"/>
        <v/>
      </c>
      <c r="BX491" s="5" t="str">
        <f t="shared" si="104"/>
        <v/>
      </c>
      <c r="BY491" s="14" t="str">
        <f t="shared" si="105"/>
        <v/>
      </c>
      <c r="BZ491" s="28"/>
      <c r="CA491" s="15"/>
      <c r="CB491" s="5" t="str">
        <f t="shared" si="110"/>
        <v/>
      </c>
      <c r="CE491" s="5" t="str">
        <f t="shared" si="106"/>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c r="A492" s="4" t="str">
        <f t="shared" si="99"/>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T492" s="2" t="str">
        <f>IFERROR(INDEX('padron cfe'!D:D,MATCH(DATOS!C492,'padron cfe'!A:A,0),1),"")</f>
        <v/>
      </c>
      <c r="U492" s="4"/>
      <c r="V492" s="4"/>
      <c r="W492" s="4"/>
      <c r="X492" s="6"/>
      <c r="Y492" s="4"/>
      <c r="Z492" s="4" t="str">
        <f t="shared" si="100"/>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1"/>
        <v/>
      </c>
      <c r="BI492" s="4" t="str">
        <f t="shared" si="109"/>
        <v/>
      </c>
      <c r="BJ492" s="123" t="str">
        <f t="shared" si="102"/>
        <v/>
      </c>
      <c r="BK492" s="140" t="str">
        <f t="shared" si="107"/>
        <v/>
      </c>
      <c r="BQ492" s="4" t="str">
        <f>IF(IFERROR(VLOOKUP(C492,C493:C$1993,1,0),"")="","",COUNTIF(C:C,C492))</f>
        <v/>
      </c>
      <c r="BR492" s="4"/>
      <c r="BV492" s="5" t="str">
        <f>IF(B492="","",IF(BQ492="",1+(MAX(BV$2:BV491)),""))</f>
        <v/>
      </c>
      <c r="BW492" s="5" t="str">
        <f t="shared" si="103"/>
        <v/>
      </c>
      <c r="BX492" s="5" t="str">
        <f t="shared" si="104"/>
        <v/>
      </c>
      <c r="BY492" s="14" t="str">
        <f t="shared" si="105"/>
        <v/>
      </c>
      <c r="BZ492" s="28"/>
      <c r="CA492" s="15"/>
      <c r="CB492" s="5" t="str">
        <f t="shared" si="110"/>
        <v/>
      </c>
      <c r="CE492" s="5" t="str">
        <f t="shared" si="106"/>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c r="A493" s="4" t="str">
        <f t="shared" si="99"/>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T493" s="2" t="str">
        <f>IFERROR(INDEX('padron cfe'!D:D,MATCH(DATOS!C493,'padron cfe'!A:A,0),1),"")</f>
        <v/>
      </c>
      <c r="U493" s="4"/>
      <c r="V493" s="4"/>
      <c r="W493" s="4"/>
      <c r="X493" s="6"/>
      <c r="Y493" s="4"/>
      <c r="Z493" s="4" t="str">
        <f t="shared" si="100"/>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1"/>
        <v/>
      </c>
      <c r="BI493" s="4" t="str">
        <f t="shared" si="109"/>
        <v/>
      </c>
      <c r="BJ493" s="123" t="str">
        <f t="shared" si="102"/>
        <v/>
      </c>
      <c r="BK493" s="140" t="str">
        <f t="shared" si="107"/>
        <v/>
      </c>
      <c r="BQ493" s="4" t="str">
        <f>IF(IFERROR(VLOOKUP(C493,C494:C$1993,1,0),"")="","",COUNTIF(C:C,C493))</f>
        <v/>
      </c>
      <c r="BR493" s="4"/>
      <c r="BV493" s="5" t="str">
        <f>IF(B493="","",IF(BQ493="",1+(MAX(BV$2:BV492)),""))</f>
        <v/>
      </c>
      <c r="BW493" s="5" t="str">
        <f t="shared" si="103"/>
        <v/>
      </c>
      <c r="BX493" s="5" t="str">
        <f t="shared" si="104"/>
        <v/>
      </c>
      <c r="BY493" s="14" t="str">
        <f t="shared" si="105"/>
        <v/>
      </c>
      <c r="BZ493" s="28"/>
      <c r="CA493" s="15"/>
      <c r="CB493" s="5" t="str">
        <f t="shared" si="110"/>
        <v/>
      </c>
      <c r="CE493" s="5" t="str">
        <f t="shared" si="106"/>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c r="A494" s="4" t="str">
        <f t="shared" si="99"/>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T494" s="2" t="str">
        <f>IFERROR(INDEX('padron cfe'!D:D,MATCH(DATOS!C494,'padron cfe'!A:A,0),1),"")</f>
        <v/>
      </c>
      <c r="U494" s="4"/>
      <c r="V494" s="4"/>
      <c r="W494" s="4"/>
      <c r="X494" s="6"/>
      <c r="Y494" s="4"/>
      <c r="Z494" s="4" t="str">
        <f t="shared" si="100"/>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1"/>
        <v/>
      </c>
      <c r="BI494" s="4" t="str">
        <f t="shared" si="109"/>
        <v/>
      </c>
      <c r="BJ494" s="123" t="str">
        <f t="shared" si="102"/>
        <v/>
      </c>
      <c r="BK494" s="140" t="str">
        <f t="shared" si="107"/>
        <v/>
      </c>
      <c r="BQ494" s="4" t="str">
        <f>IF(IFERROR(VLOOKUP(C494,C495:C$1993,1,0),"")="","",COUNTIF(C:C,C494))</f>
        <v/>
      </c>
      <c r="BR494" s="4"/>
      <c r="BV494" s="5" t="str">
        <f>IF(B494="","",IF(BQ494="",1+(MAX(BV$2:BV493)),""))</f>
        <v/>
      </c>
      <c r="BW494" s="5" t="str">
        <f t="shared" si="103"/>
        <v/>
      </c>
      <c r="BX494" s="5" t="str">
        <f t="shared" si="104"/>
        <v/>
      </c>
      <c r="BY494" s="14" t="str">
        <f t="shared" si="105"/>
        <v/>
      </c>
      <c r="BZ494" s="28"/>
      <c r="CA494" s="15"/>
      <c r="CB494" s="5" t="str">
        <f t="shared" si="110"/>
        <v/>
      </c>
      <c r="CE494" s="5" t="str">
        <f t="shared" si="106"/>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c r="A495" s="4" t="str">
        <f t="shared" si="99"/>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T495" s="2" t="str">
        <f>IFERROR(INDEX('padron cfe'!D:D,MATCH(DATOS!C495,'padron cfe'!A:A,0),1),"")</f>
        <v/>
      </c>
      <c r="U495" s="4"/>
      <c r="V495" s="4"/>
      <c r="W495" s="4"/>
      <c r="X495" s="6"/>
      <c r="Y495" s="4"/>
      <c r="Z495" s="4" t="str">
        <f t="shared" si="100"/>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1"/>
        <v/>
      </c>
      <c r="BI495" s="4" t="str">
        <f t="shared" si="109"/>
        <v/>
      </c>
      <c r="BJ495" s="123" t="str">
        <f t="shared" si="102"/>
        <v/>
      </c>
      <c r="BK495" s="140" t="str">
        <f t="shared" si="107"/>
        <v/>
      </c>
      <c r="BQ495" s="4" t="str">
        <f>IF(IFERROR(VLOOKUP(C495,C496:C$1993,1,0),"")="","",COUNTIF(C:C,C495))</f>
        <v/>
      </c>
      <c r="BR495" s="4"/>
      <c r="BV495" s="5" t="str">
        <f>IF(B495="","",IF(BQ495="",1+(MAX(BV$2:BV494)),""))</f>
        <v/>
      </c>
      <c r="BW495" s="5" t="str">
        <f t="shared" si="103"/>
        <v/>
      </c>
      <c r="BX495" s="5" t="str">
        <f t="shared" si="104"/>
        <v/>
      </c>
      <c r="BY495" s="14" t="str">
        <f t="shared" si="105"/>
        <v/>
      </c>
      <c r="BZ495" s="28"/>
      <c r="CA495" s="15"/>
      <c r="CB495" s="5" t="str">
        <f t="shared" si="110"/>
        <v/>
      </c>
      <c r="CE495" s="5" t="str">
        <f t="shared" si="106"/>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c r="A496" s="4" t="str">
        <f t="shared" si="99"/>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T496" s="2" t="str">
        <f>IFERROR(INDEX('padron cfe'!D:D,MATCH(DATOS!C496,'padron cfe'!A:A,0),1),"")</f>
        <v/>
      </c>
      <c r="U496" s="4"/>
      <c r="V496" s="4"/>
      <c r="W496" s="4"/>
      <c r="X496" s="6"/>
      <c r="Y496" s="4"/>
      <c r="Z496" s="4" t="str">
        <f t="shared" si="100"/>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1"/>
        <v/>
      </c>
      <c r="BI496" s="4" t="str">
        <f t="shared" si="109"/>
        <v/>
      </c>
      <c r="BJ496" s="123" t="str">
        <f t="shared" si="102"/>
        <v/>
      </c>
      <c r="BK496" s="140" t="str">
        <f t="shared" si="107"/>
        <v/>
      </c>
      <c r="BQ496" s="4" t="str">
        <f>IF(IFERROR(VLOOKUP(C496,C497:C$1993,1,0),"")="","",COUNTIF(C:C,C496))</f>
        <v/>
      </c>
      <c r="BR496" s="4"/>
      <c r="BV496" s="5" t="str">
        <f>IF(B496="","",IF(BQ496="",1+(MAX(BV$2:BV495)),""))</f>
        <v/>
      </c>
      <c r="BW496" s="5" t="str">
        <f t="shared" si="103"/>
        <v/>
      </c>
      <c r="BX496" s="5" t="str">
        <f t="shared" si="104"/>
        <v/>
      </c>
      <c r="BY496" s="14" t="str">
        <f t="shared" si="105"/>
        <v/>
      </c>
      <c r="BZ496" s="28"/>
      <c r="CA496" s="15"/>
      <c r="CB496" s="5" t="str">
        <f t="shared" si="110"/>
        <v/>
      </c>
      <c r="CE496" s="5" t="str">
        <f t="shared" si="106"/>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c r="A497" s="4" t="str">
        <f t="shared" si="99"/>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T497" s="2" t="str">
        <f>IFERROR(INDEX('padron cfe'!D:D,MATCH(DATOS!C497,'padron cfe'!A:A,0),1),"")</f>
        <v/>
      </c>
      <c r="U497" s="4"/>
      <c r="V497" s="4"/>
      <c r="W497" s="4"/>
      <c r="X497" s="6"/>
      <c r="Y497" s="4"/>
      <c r="Z497" s="4" t="str">
        <f t="shared" si="100"/>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1"/>
        <v/>
      </c>
      <c r="BI497" s="4" t="str">
        <f t="shared" si="109"/>
        <v/>
      </c>
      <c r="BJ497" s="123" t="str">
        <f t="shared" si="102"/>
        <v/>
      </c>
      <c r="BK497" s="140" t="str">
        <f t="shared" si="107"/>
        <v/>
      </c>
      <c r="BQ497" s="4" t="str">
        <f>IF(IFERROR(VLOOKUP(C497,C498:C$1993,1,0),"")="","",COUNTIF(C:C,C497))</f>
        <v/>
      </c>
      <c r="BR497" s="4"/>
      <c r="BV497" s="5" t="str">
        <f>IF(B497="","",IF(BQ497="",1+(MAX(BV$2:BV496)),""))</f>
        <v/>
      </c>
      <c r="BW497" s="5" t="str">
        <f t="shared" si="103"/>
        <v/>
      </c>
      <c r="BX497" s="5" t="str">
        <f t="shared" si="104"/>
        <v/>
      </c>
      <c r="BY497" s="14" t="str">
        <f t="shared" si="105"/>
        <v/>
      </c>
      <c r="BZ497" s="28"/>
      <c r="CA497" s="15"/>
      <c r="CB497" s="5" t="str">
        <f t="shared" si="110"/>
        <v/>
      </c>
      <c r="CE497" s="5" t="str">
        <f t="shared" si="106"/>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c r="A498" s="4" t="str">
        <f t="shared" si="99"/>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T498" s="2" t="str">
        <f>IFERROR(INDEX('padron cfe'!D:D,MATCH(DATOS!C498,'padron cfe'!A:A,0),1),"")</f>
        <v/>
      </c>
      <c r="U498" s="4"/>
      <c r="V498" s="4"/>
      <c r="W498" s="4"/>
      <c r="X498" s="6"/>
      <c r="Y498" s="4"/>
      <c r="Z498" s="4" t="str">
        <f t="shared" si="100"/>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1"/>
        <v/>
      </c>
      <c r="BI498" s="4" t="str">
        <f t="shared" si="109"/>
        <v/>
      </c>
      <c r="BJ498" s="123" t="str">
        <f t="shared" si="102"/>
        <v/>
      </c>
      <c r="BK498" s="140" t="str">
        <f t="shared" si="107"/>
        <v/>
      </c>
      <c r="BQ498" s="4" t="str">
        <f>IF(IFERROR(VLOOKUP(C498,C499:C$1993,1,0),"")="","",COUNTIF(C:C,C498))</f>
        <v/>
      </c>
      <c r="BR498" s="4"/>
      <c r="BV498" s="5" t="str">
        <f>IF(B498="","",IF(BQ498="",1+(MAX(BV$2:BV497)),""))</f>
        <v/>
      </c>
      <c r="BW498" s="5" t="str">
        <f t="shared" si="103"/>
        <v/>
      </c>
      <c r="BX498" s="5" t="str">
        <f t="shared" si="104"/>
        <v/>
      </c>
      <c r="BY498" s="14" t="str">
        <f t="shared" si="105"/>
        <v/>
      </c>
      <c r="BZ498" s="28"/>
      <c r="CA498" s="15"/>
      <c r="CB498" s="5" t="str">
        <f t="shared" si="110"/>
        <v/>
      </c>
      <c r="CE498" s="5" t="str">
        <f t="shared" si="106"/>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c r="A499" s="4" t="str">
        <f t="shared" si="99"/>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T499" s="2" t="str">
        <f>IFERROR(INDEX('padron cfe'!D:D,MATCH(DATOS!C499,'padron cfe'!A:A,0),1),"")</f>
        <v/>
      </c>
      <c r="U499" s="4"/>
      <c r="V499" s="4"/>
      <c r="W499" s="4"/>
      <c r="X499" s="6"/>
      <c r="Y499" s="4"/>
      <c r="Z499" s="4" t="str">
        <f t="shared" si="100"/>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1"/>
        <v/>
      </c>
      <c r="BI499" s="4" t="str">
        <f t="shared" si="109"/>
        <v/>
      </c>
      <c r="BJ499" s="123" t="str">
        <f t="shared" si="102"/>
        <v/>
      </c>
      <c r="BK499" s="140" t="str">
        <f t="shared" si="107"/>
        <v/>
      </c>
      <c r="BQ499" s="4" t="str">
        <f>IF(IFERROR(VLOOKUP(C499,C500:C$1993,1,0),"")="","",COUNTIF(C:C,C499))</f>
        <v/>
      </c>
      <c r="BR499" s="4"/>
      <c r="BV499" s="5" t="str">
        <f>IF(B499="","",IF(BQ499="",1+(MAX(BV$2:BV498)),""))</f>
        <v/>
      </c>
      <c r="BW499" s="5" t="str">
        <f t="shared" si="103"/>
        <v/>
      </c>
      <c r="BX499" s="5" t="str">
        <f t="shared" si="104"/>
        <v/>
      </c>
      <c r="BY499" s="14" t="str">
        <f t="shared" si="105"/>
        <v/>
      </c>
      <c r="BZ499" s="28"/>
      <c r="CA499" s="15"/>
      <c r="CB499" s="5" t="str">
        <f t="shared" si="110"/>
        <v/>
      </c>
      <c r="CE499" s="5" t="str">
        <f t="shared" si="106"/>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c r="A500" s="4" t="str">
        <f t="shared" si="99"/>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T500" s="2" t="str">
        <f>IFERROR(INDEX('padron cfe'!D:D,MATCH(DATOS!C500,'padron cfe'!A:A,0),1),"")</f>
        <v/>
      </c>
      <c r="U500" s="4"/>
      <c r="V500" s="4"/>
      <c r="W500" s="4"/>
      <c r="X500" s="6"/>
      <c r="Y500" s="4"/>
      <c r="Z500" s="4" t="str">
        <f t="shared" si="100"/>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1"/>
        <v/>
      </c>
      <c r="BI500" s="4" t="str">
        <f t="shared" si="109"/>
        <v/>
      </c>
      <c r="BJ500" s="123" t="str">
        <f t="shared" si="102"/>
        <v/>
      </c>
      <c r="BK500" s="140" t="str">
        <f t="shared" si="107"/>
        <v/>
      </c>
      <c r="BQ500" s="4" t="str">
        <f>IF(IFERROR(VLOOKUP(C500,C501:C$1993,1,0),"")="","",COUNTIF(C:C,C500))</f>
        <v/>
      </c>
      <c r="BR500" s="4"/>
      <c r="BV500" s="5" t="str">
        <f>IF(B500="","",IF(BQ500="",1+(MAX(BV$2:BV499)),""))</f>
        <v/>
      </c>
      <c r="BW500" s="5" t="str">
        <f t="shared" si="103"/>
        <v/>
      </c>
      <c r="BX500" s="5" t="str">
        <f t="shared" si="104"/>
        <v/>
      </c>
      <c r="BY500" s="14" t="str">
        <f t="shared" si="105"/>
        <v/>
      </c>
      <c r="BZ500" s="28"/>
      <c r="CA500" s="15"/>
      <c r="CB500" s="5" t="str">
        <f t="shared" si="110"/>
        <v/>
      </c>
      <c r="CE500" s="5" t="str">
        <f t="shared" si="106"/>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c r="A501" s="4" t="str">
        <f t="shared" si="99"/>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T501" s="2" t="str">
        <f>IFERROR(INDEX('padron cfe'!D:D,MATCH(DATOS!C501,'padron cfe'!A:A,0),1),"")</f>
        <v/>
      </c>
      <c r="U501" s="4"/>
      <c r="V501" s="4"/>
      <c r="W501" s="4"/>
      <c r="X501" s="6"/>
      <c r="Y501" s="4"/>
      <c r="Z501" s="4" t="str">
        <f t="shared" si="100"/>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1"/>
        <v/>
      </c>
      <c r="BI501" s="4" t="str">
        <f t="shared" si="109"/>
        <v/>
      </c>
      <c r="BJ501" s="123" t="str">
        <f t="shared" si="102"/>
        <v/>
      </c>
      <c r="BK501" s="140" t="str">
        <f t="shared" si="107"/>
        <v/>
      </c>
      <c r="BQ501" s="4" t="str">
        <f>IF(IFERROR(VLOOKUP(C501,C502:C$1993,1,0),"")="","",COUNTIF(C:C,C501))</f>
        <v/>
      </c>
      <c r="BR501" s="4"/>
      <c r="BV501" s="5" t="str">
        <f>IF(B501="","",IF(BQ501="",1+(MAX(BV$2:BV500)),""))</f>
        <v/>
      </c>
      <c r="BW501" s="5" t="str">
        <f t="shared" si="103"/>
        <v/>
      </c>
      <c r="BX501" s="5" t="str">
        <f t="shared" si="104"/>
        <v/>
      </c>
      <c r="BY501" s="14" t="str">
        <f t="shared" si="105"/>
        <v/>
      </c>
      <c r="BZ501" s="28"/>
      <c r="CA501" s="15"/>
      <c r="CB501" s="5" t="str">
        <f t="shared" si="110"/>
        <v/>
      </c>
      <c r="CE501" s="5" t="str">
        <f t="shared" si="106"/>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c r="A502" s="4" t="str">
        <f t="shared" si="99"/>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T502" s="2" t="str">
        <f>IFERROR(INDEX('padron cfe'!D:D,MATCH(DATOS!C502,'padron cfe'!A:A,0),1),"")</f>
        <v/>
      </c>
      <c r="U502" s="4"/>
      <c r="V502" s="4"/>
      <c r="W502" s="4"/>
      <c r="X502" s="6"/>
      <c r="Y502" s="4"/>
      <c r="Z502" s="4" t="str">
        <f t="shared" si="100"/>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1"/>
        <v/>
      </c>
      <c r="BI502" s="4" t="str">
        <f t="shared" si="109"/>
        <v/>
      </c>
      <c r="BJ502" s="123" t="str">
        <f t="shared" si="102"/>
        <v/>
      </c>
      <c r="BK502" s="140" t="str">
        <f t="shared" si="107"/>
        <v/>
      </c>
      <c r="BQ502" s="4" t="str">
        <f>IF(IFERROR(VLOOKUP(C502,C503:C$1993,1,0),"")="","",COUNTIF(C:C,C502))</f>
        <v/>
      </c>
      <c r="BR502" s="4"/>
      <c r="BV502" s="5" t="str">
        <f>IF(B502="","",IF(BQ502="",1+(MAX(BV$2:BV501)),""))</f>
        <v/>
      </c>
      <c r="BW502" s="5" t="str">
        <f t="shared" si="103"/>
        <v/>
      </c>
      <c r="BX502" s="5" t="str">
        <f t="shared" si="104"/>
        <v/>
      </c>
      <c r="BY502" s="14" t="str">
        <f t="shared" si="105"/>
        <v/>
      </c>
      <c r="BZ502" s="28"/>
      <c r="CA502" s="15"/>
      <c r="CB502" s="5" t="str">
        <f t="shared" si="110"/>
        <v/>
      </c>
      <c r="CE502" s="5" t="str">
        <f t="shared" si="106"/>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c r="A503" s="4" t="str">
        <f t="shared" si="99"/>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T503" s="2" t="str">
        <f>IFERROR(INDEX('padron cfe'!D:D,MATCH(DATOS!C503,'padron cfe'!A:A,0),1),"")</f>
        <v/>
      </c>
      <c r="U503" s="4"/>
      <c r="V503" s="4"/>
      <c r="W503" s="4"/>
      <c r="X503" s="6"/>
      <c r="Y503" s="4"/>
      <c r="Z503" s="4" t="str">
        <f t="shared" si="100"/>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1"/>
        <v/>
      </c>
      <c r="BI503" s="4" t="str">
        <f t="shared" si="109"/>
        <v/>
      </c>
      <c r="BJ503" s="123" t="str">
        <f t="shared" si="102"/>
        <v/>
      </c>
      <c r="BK503" s="140" t="str">
        <f t="shared" si="107"/>
        <v/>
      </c>
      <c r="BQ503" s="4" t="str">
        <f>IF(IFERROR(VLOOKUP(C503,C504:C$1993,1,0),"")="","",COUNTIF(C:C,C503))</f>
        <v/>
      </c>
      <c r="BR503" s="4"/>
      <c r="BV503" s="5" t="str">
        <f>IF(B503="","",IF(BQ503="",1+(MAX(BV$2:BV502)),""))</f>
        <v/>
      </c>
      <c r="BW503" s="5" t="str">
        <f t="shared" si="103"/>
        <v/>
      </c>
      <c r="BX503" s="5" t="str">
        <f t="shared" si="104"/>
        <v/>
      </c>
      <c r="BY503" s="14" t="str">
        <f t="shared" si="105"/>
        <v/>
      </c>
      <c r="BZ503" s="28"/>
      <c r="CA503" s="15"/>
      <c r="CB503" s="5" t="str">
        <f t="shared" si="110"/>
        <v/>
      </c>
      <c r="CE503" s="5" t="str">
        <f t="shared" si="106"/>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c r="A504" s="4" t="str">
        <f t="shared" si="99"/>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T504" s="2" t="str">
        <f>IFERROR(INDEX('padron cfe'!D:D,MATCH(DATOS!C504,'padron cfe'!A:A,0),1),"")</f>
        <v/>
      </c>
      <c r="U504" s="4"/>
      <c r="V504" s="4"/>
      <c r="W504" s="4"/>
      <c r="X504" s="6"/>
      <c r="Y504" s="4"/>
      <c r="Z504" s="4" t="str">
        <f t="shared" si="100"/>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1"/>
        <v/>
      </c>
      <c r="BI504" s="4" t="str">
        <f t="shared" si="109"/>
        <v/>
      </c>
      <c r="BJ504" s="123" t="str">
        <f t="shared" si="102"/>
        <v/>
      </c>
      <c r="BK504" s="140" t="str">
        <f t="shared" si="107"/>
        <v/>
      </c>
      <c r="BQ504" s="4" t="str">
        <f>IF(IFERROR(VLOOKUP(C504,C505:C$1993,1,0),"")="","",COUNTIF(C:C,C504))</f>
        <v/>
      </c>
      <c r="BR504" s="4"/>
      <c r="BV504" s="5" t="str">
        <f>IF(B504="","",IF(BQ504="",1+(MAX(BV$2:BV503)),""))</f>
        <v/>
      </c>
      <c r="BW504" s="5" t="str">
        <f t="shared" si="103"/>
        <v/>
      </c>
      <c r="BX504" s="5" t="str">
        <f t="shared" si="104"/>
        <v/>
      </c>
      <c r="BY504" s="14" t="str">
        <f t="shared" si="105"/>
        <v/>
      </c>
      <c r="BZ504" s="28"/>
      <c r="CA504" s="15"/>
      <c r="CB504" s="5" t="str">
        <f t="shared" si="110"/>
        <v/>
      </c>
      <c r="CE504" s="5" t="str">
        <f t="shared" si="106"/>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c r="A505" s="4" t="str">
        <f t="shared" si="99"/>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T505" s="2" t="str">
        <f>IFERROR(INDEX('padron cfe'!D:D,MATCH(DATOS!C505,'padron cfe'!A:A,0),1),"")</f>
        <v/>
      </c>
      <c r="U505" s="4"/>
      <c r="V505" s="4"/>
      <c r="W505" s="4"/>
      <c r="X505" s="6"/>
      <c r="Y505" s="4"/>
      <c r="Z505" s="4" t="str">
        <f t="shared" si="100"/>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1"/>
        <v/>
      </c>
      <c r="BI505" s="4" t="str">
        <f t="shared" si="109"/>
        <v/>
      </c>
      <c r="BJ505" s="123" t="str">
        <f t="shared" si="102"/>
        <v/>
      </c>
      <c r="BK505" s="140" t="str">
        <f t="shared" si="107"/>
        <v/>
      </c>
      <c r="BQ505" s="4" t="str">
        <f>IF(IFERROR(VLOOKUP(C505,C506:C$1993,1,0),"")="","",COUNTIF(C:C,C505))</f>
        <v/>
      </c>
      <c r="BR505" s="4"/>
      <c r="BV505" s="5" t="str">
        <f>IF(B505="","",IF(BQ505="",1+(MAX(BV$2:BV504)),""))</f>
        <v/>
      </c>
      <c r="BW505" s="5" t="str">
        <f t="shared" si="103"/>
        <v/>
      </c>
      <c r="BX505" s="5" t="str">
        <f t="shared" si="104"/>
        <v/>
      </c>
      <c r="BY505" s="14" t="str">
        <f t="shared" si="105"/>
        <v/>
      </c>
      <c r="BZ505" s="28"/>
      <c r="CA505" s="15"/>
      <c r="CB505" s="5" t="str">
        <f t="shared" si="110"/>
        <v/>
      </c>
      <c r="CE505" s="5" t="str">
        <f t="shared" si="106"/>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c r="A506" s="4" t="str">
        <f t="shared" si="99"/>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T506" s="2" t="str">
        <f>IFERROR(INDEX('padron cfe'!D:D,MATCH(DATOS!C506,'padron cfe'!A:A,0),1),"")</f>
        <v/>
      </c>
      <c r="U506" s="4"/>
      <c r="V506" s="4"/>
      <c r="W506" s="4"/>
      <c r="X506" s="6"/>
      <c r="Y506" s="4"/>
      <c r="Z506" s="4" t="str">
        <f t="shared" si="100"/>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1"/>
        <v/>
      </c>
      <c r="BI506" s="4" t="str">
        <f t="shared" si="109"/>
        <v/>
      </c>
      <c r="BJ506" s="123" t="str">
        <f t="shared" si="102"/>
        <v/>
      </c>
      <c r="BK506" s="140" t="str">
        <f t="shared" si="107"/>
        <v/>
      </c>
      <c r="BQ506" s="4" t="str">
        <f>IF(IFERROR(VLOOKUP(C506,C507:C$1993,1,0),"")="","",COUNTIF(C:C,C506))</f>
        <v/>
      </c>
      <c r="BR506" s="4"/>
      <c r="BV506" s="5" t="str">
        <f>IF(B506="","",IF(BQ506="",1+(MAX(BV$2:BV505)),""))</f>
        <v/>
      </c>
      <c r="BW506" s="5" t="str">
        <f t="shared" si="103"/>
        <v/>
      </c>
      <c r="BX506" s="5" t="str">
        <f t="shared" si="104"/>
        <v/>
      </c>
      <c r="BY506" s="14" t="str">
        <f t="shared" si="105"/>
        <v/>
      </c>
      <c r="BZ506" s="28"/>
      <c r="CA506" s="15"/>
      <c r="CB506" s="5" t="str">
        <f t="shared" si="110"/>
        <v/>
      </c>
      <c r="CE506" s="5" t="str">
        <f t="shared" si="106"/>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c r="A507" s="4" t="str">
        <f t="shared" si="99"/>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T507" s="2" t="str">
        <f>IFERROR(INDEX('padron cfe'!D:D,MATCH(DATOS!C507,'padron cfe'!A:A,0),1),"")</f>
        <v/>
      </c>
      <c r="U507" s="4"/>
      <c r="V507" s="4"/>
      <c r="W507" s="4"/>
      <c r="X507" s="6"/>
      <c r="Y507" s="4"/>
      <c r="Z507" s="4" t="str">
        <f t="shared" si="100"/>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1"/>
        <v/>
      </c>
      <c r="BI507" s="4" t="str">
        <f t="shared" si="109"/>
        <v/>
      </c>
      <c r="BJ507" s="123" t="str">
        <f t="shared" si="102"/>
        <v/>
      </c>
      <c r="BK507" s="140" t="str">
        <f t="shared" si="107"/>
        <v/>
      </c>
      <c r="BQ507" s="4" t="str">
        <f>IF(IFERROR(VLOOKUP(C507,C508:C$1993,1,0),"")="","",COUNTIF(C:C,C507))</f>
        <v/>
      </c>
      <c r="BR507" s="4"/>
      <c r="BV507" s="5" t="str">
        <f>IF(B507="","",IF(BQ507="",1+(MAX(BV$2:BV506)),""))</f>
        <v/>
      </c>
      <c r="BW507" s="5" t="str">
        <f t="shared" si="103"/>
        <v/>
      </c>
      <c r="BX507" s="5" t="str">
        <f t="shared" si="104"/>
        <v/>
      </c>
      <c r="BY507" s="14" t="str">
        <f t="shared" si="105"/>
        <v/>
      </c>
      <c r="BZ507" s="28"/>
      <c r="CA507" s="15"/>
      <c r="CB507" s="5" t="str">
        <f t="shared" si="110"/>
        <v/>
      </c>
      <c r="CE507" s="5" t="str">
        <f t="shared" si="106"/>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c r="A508" s="4" t="str">
        <f t="shared" si="99"/>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T508" s="2" t="str">
        <f>IFERROR(INDEX('padron cfe'!D:D,MATCH(DATOS!C508,'padron cfe'!A:A,0),1),"")</f>
        <v/>
      </c>
      <c r="U508" s="4"/>
      <c r="V508" s="4"/>
      <c r="W508" s="4"/>
      <c r="X508" s="6"/>
      <c r="Y508" s="4"/>
      <c r="Z508" s="4" t="str">
        <f t="shared" si="100"/>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1"/>
        <v/>
      </c>
      <c r="BI508" s="4" t="str">
        <f t="shared" si="109"/>
        <v/>
      </c>
      <c r="BJ508" s="123" t="str">
        <f t="shared" si="102"/>
        <v/>
      </c>
      <c r="BK508" s="140" t="str">
        <f t="shared" si="107"/>
        <v/>
      </c>
      <c r="BQ508" s="4" t="str">
        <f>IF(IFERROR(VLOOKUP(C508,C509:C$1993,1,0),"")="","",COUNTIF(C:C,C508))</f>
        <v/>
      </c>
      <c r="BR508" s="4"/>
      <c r="BV508" s="5" t="str">
        <f>IF(B508="","",IF(BQ508="",1+(MAX(BV$2:BV507)),""))</f>
        <v/>
      </c>
      <c r="BW508" s="5" t="str">
        <f t="shared" si="103"/>
        <v/>
      </c>
      <c r="BX508" s="5" t="str">
        <f t="shared" si="104"/>
        <v/>
      </c>
      <c r="BY508" s="14" t="str">
        <f t="shared" si="105"/>
        <v/>
      </c>
      <c r="BZ508" s="28"/>
      <c r="CA508" s="15"/>
      <c r="CB508" s="5" t="str">
        <f t="shared" si="110"/>
        <v/>
      </c>
      <c r="CE508" s="5" t="str">
        <f t="shared" si="106"/>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c r="A509" s="4" t="str">
        <f t="shared" si="99"/>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T509" s="2" t="str">
        <f>IFERROR(INDEX('padron cfe'!D:D,MATCH(DATOS!C509,'padron cfe'!A:A,0),1),"")</f>
        <v/>
      </c>
      <c r="U509" s="4"/>
      <c r="V509" s="4"/>
      <c r="W509" s="4"/>
      <c r="X509" s="6"/>
      <c r="Y509" s="4"/>
      <c r="Z509" s="4" t="str">
        <f t="shared" si="100"/>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1"/>
        <v/>
      </c>
      <c r="BI509" s="4" t="str">
        <f t="shared" si="109"/>
        <v/>
      </c>
      <c r="BJ509" s="123" t="str">
        <f t="shared" si="102"/>
        <v/>
      </c>
      <c r="BK509" s="140" t="str">
        <f t="shared" si="107"/>
        <v/>
      </c>
      <c r="BQ509" s="4" t="str">
        <f>IF(IFERROR(VLOOKUP(C509,C510:C$1993,1,0),"")="","",COUNTIF(C:C,C509))</f>
        <v/>
      </c>
      <c r="BR509" s="4"/>
      <c r="BV509" s="5" t="str">
        <f>IF(B509="","",IF(BQ509="",1+(MAX(BV$2:BV508)),""))</f>
        <v/>
      </c>
      <c r="BW509" s="5" t="str">
        <f t="shared" si="103"/>
        <v/>
      </c>
      <c r="BX509" s="5" t="str">
        <f t="shared" si="104"/>
        <v/>
      </c>
      <c r="BY509" s="14" t="str">
        <f t="shared" si="105"/>
        <v/>
      </c>
      <c r="BZ509" s="28"/>
      <c r="CA509" s="15"/>
      <c r="CB509" s="5" t="str">
        <f t="shared" si="110"/>
        <v/>
      </c>
      <c r="CE509" s="5" t="str">
        <f t="shared" si="106"/>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c r="A510" s="4" t="str">
        <f t="shared" si="99"/>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T510" s="2" t="str">
        <f>IFERROR(INDEX('padron cfe'!D:D,MATCH(DATOS!C510,'padron cfe'!A:A,0),1),"")</f>
        <v/>
      </c>
      <c r="U510" s="4"/>
      <c r="V510" s="4"/>
      <c r="W510" s="4"/>
      <c r="X510" s="6"/>
      <c r="Y510" s="4"/>
      <c r="Z510" s="4" t="str">
        <f t="shared" si="100"/>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1"/>
        <v/>
      </c>
      <c r="BI510" s="4" t="str">
        <f t="shared" si="109"/>
        <v/>
      </c>
      <c r="BJ510" s="123" t="str">
        <f t="shared" si="102"/>
        <v/>
      </c>
      <c r="BK510" s="140" t="str">
        <f t="shared" si="107"/>
        <v/>
      </c>
      <c r="BQ510" s="4" t="str">
        <f>IF(IFERROR(VLOOKUP(C510,C511:C$1993,1,0),"")="","",COUNTIF(C:C,C510))</f>
        <v/>
      </c>
      <c r="BR510" s="4"/>
      <c r="BV510" s="5" t="str">
        <f>IF(B510="","",IF(BQ510="",1+(MAX(BV$2:BV509)),""))</f>
        <v/>
      </c>
      <c r="BW510" s="5" t="str">
        <f t="shared" si="103"/>
        <v/>
      </c>
      <c r="BX510" s="5" t="str">
        <f t="shared" si="104"/>
        <v/>
      </c>
      <c r="BY510" s="14" t="str">
        <f t="shared" si="105"/>
        <v/>
      </c>
      <c r="BZ510" s="28"/>
      <c r="CA510" s="15"/>
      <c r="CB510" s="5" t="str">
        <f t="shared" si="110"/>
        <v/>
      </c>
      <c r="CE510" s="5" t="str">
        <f t="shared" si="106"/>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c r="A511" s="4" t="str">
        <f t="shared" si="99"/>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T511" s="2" t="str">
        <f>IFERROR(INDEX('padron cfe'!D:D,MATCH(DATOS!C511,'padron cfe'!A:A,0),1),"")</f>
        <v/>
      </c>
      <c r="U511" s="4"/>
      <c r="V511" s="4"/>
      <c r="W511" s="4"/>
      <c r="X511" s="6"/>
      <c r="Y511" s="4"/>
      <c r="Z511" s="4" t="str">
        <f t="shared" si="100"/>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1"/>
        <v/>
      </c>
      <c r="BI511" s="4" t="str">
        <f t="shared" si="109"/>
        <v/>
      </c>
      <c r="BJ511" s="123" t="str">
        <f t="shared" si="102"/>
        <v/>
      </c>
      <c r="BK511" s="140" t="str">
        <f t="shared" si="107"/>
        <v/>
      </c>
      <c r="BQ511" s="4" t="str">
        <f>IF(IFERROR(VLOOKUP(C511,C512:C$1993,1,0),"")="","",COUNTIF(C:C,C511))</f>
        <v/>
      </c>
      <c r="BR511" s="4"/>
      <c r="BV511" s="5" t="str">
        <f>IF(B511="","",IF(BQ511="",1+(MAX(BV$2:BV510)),""))</f>
        <v/>
      </c>
      <c r="BW511" s="5" t="str">
        <f t="shared" si="103"/>
        <v/>
      </c>
      <c r="BX511" s="5" t="str">
        <f t="shared" si="104"/>
        <v/>
      </c>
      <c r="BY511" s="14" t="str">
        <f t="shared" si="105"/>
        <v/>
      </c>
      <c r="BZ511" s="28"/>
      <c r="CA511" s="15"/>
      <c r="CB511" s="5" t="str">
        <f t="shared" si="110"/>
        <v/>
      </c>
      <c r="CE511" s="5" t="str">
        <f t="shared" si="106"/>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c r="A512" s="4" t="str">
        <f t="shared" si="99"/>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T512" s="2" t="str">
        <f>IFERROR(INDEX('padron cfe'!D:D,MATCH(DATOS!C512,'padron cfe'!A:A,0),1),"")</f>
        <v/>
      </c>
      <c r="U512" s="4"/>
      <c r="V512" s="4"/>
      <c r="W512" s="4"/>
      <c r="X512" s="6"/>
      <c r="Y512" s="4"/>
      <c r="Z512" s="4" t="str">
        <f t="shared" si="100"/>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1"/>
        <v/>
      </c>
      <c r="BI512" s="4" t="str">
        <f t="shared" si="109"/>
        <v/>
      </c>
      <c r="BJ512" s="123" t="str">
        <f t="shared" si="102"/>
        <v/>
      </c>
      <c r="BK512" s="140" t="str">
        <f t="shared" si="107"/>
        <v/>
      </c>
      <c r="BQ512" s="4" t="str">
        <f>IF(IFERROR(VLOOKUP(C512,C513:C$1993,1,0),"")="","",COUNTIF(C:C,C512))</f>
        <v/>
      </c>
      <c r="BR512" s="4"/>
      <c r="BV512" s="5" t="str">
        <f>IF(B512="","",IF(BQ512="",1+(MAX(BV$2:BV511)),""))</f>
        <v/>
      </c>
      <c r="BW512" s="5" t="str">
        <f t="shared" si="103"/>
        <v/>
      </c>
      <c r="BX512" s="5" t="str">
        <f t="shared" si="104"/>
        <v/>
      </c>
      <c r="BY512" s="14" t="str">
        <f t="shared" si="105"/>
        <v/>
      </c>
      <c r="BZ512" s="28"/>
      <c r="CA512" s="15"/>
      <c r="CB512" s="5" t="str">
        <f t="shared" si="110"/>
        <v/>
      </c>
      <c r="CE512" s="5" t="str">
        <f t="shared" si="106"/>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c r="A513" s="4" t="str">
        <f t="shared" si="99"/>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T513" s="2" t="str">
        <f>IFERROR(INDEX('padron cfe'!D:D,MATCH(DATOS!C513,'padron cfe'!A:A,0),1),"")</f>
        <v/>
      </c>
      <c r="U513" s="4"/>
      <c r="V513" s="4"/>
      <c r="W513" s="4"/>
      <c r="X513" s="6"/>
      <c r="Y513" s="4"/>
      <c r="Z513" s="4" t="str">
        <f t="shared" si="100"/>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1"/>
        <v/>
      </c>
      <c r="BI513" s="4" t="str">
        <f t="shared" si="109"/>
        <v/>
      </c>
      <c r="BJ513" s="123" t="str">
        <f t="shared" si="102"/>
        <v/>
      </c>
      <c r="BK513" s="140" t="str">
        <f t="shared" si="107"/>
        <v/>
      </c>
      <c r="BQ513" s="4" t="str">
        <f>IF(IFERROR(VLOOKUP(C513,C514:C$1993,1,0),"")="","",COUNTIF(C:C,C513))</f>
        <v/>
      </c>
      <c r="BR513" s="4"/>
      <c r="BV513" s="5" t="str">
        <f>IF(B513="","",IF(BQ513="",1+(MAX(BV$2:BV512)),""))</f>
        <v/>
      </c>
      <c r="BW513" s="5" t="str">
        <f t="shared" si="103"/>
        <v/>
      </c>
      <c r="BX513" s="5" t="str">
        <f t="shared" si="104"/>
        <v/>
      </c>
      <c r="BY513" s="14" t="str">
        <f t="shared" si="105"/>
        <v/>
      </c>
      <c r="BZ513" s="28"/>
      <c r="CA513" s="15"/>
      <c r="CB513" s="5" t="str">
        <f t="shared" si="110"/>
        <v/>
      </c>
      <c r="CE513" s="5" t="str">
        <f t="shared" si="106"/>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c r="A514" s="4" t="str">
        <f t="shared" ref="A514:A577" si="111">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T514" s="2" t="str">
        <f>IFERROR(INDEX('padron cfe'!D:D,MATCH(DATOS!C514,'padron cfe'!A:A,0),1),"")</f>
        <v/>
      </c>
      <c r="U514" s="4"/>
      <c r="V514" s="4"/>
      <c r="W514" s="4"/>
      <c r="X514" s="6"/>
      <c r="Y514" s="4"/>
      <c r="Z514" s="4" t="str">
        <f t="shared" ref="Z514:Z577" si="112">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13">IFERROR(IF(BE514="","",IF(BA514=5,"",IF(BE514-TODAY()&gt;0,"VIGENTE","VENCIDO"))),"")</f>
        <v/>
      </c>
      <c r="BI514" s="4" t="str">
        <f t="shared" si="109"/>
        <v/>
      </c>
      <c r="BJ514" s="123" t="str">
        <f t="shared" ref="BJ514:BJ577" si="114">IFERROR(IF(AA514="","",AA514/V514),"")</f>
        <v/>
      </c>
      <c r="BK514" s="140" t="str">
        <f t="shared" si="107"/>
        <v/>
      </c>
      <c r="BQ514" s="4" t="str">
        <f>IF(IFERROR(VLOOKUP(C514,C515:C$1993,1,0),"")="","",COUNTIF(C:C,C514))</f>
        <v/>
      </c>
      <c r="BR514" s="4"/>
      <c r="BV514" s="5" t="str">
        <f>IF(B514="","",IF(BQ514="",1+(MAX(BV$2:BV513)),""))</f>
        <v/>
      </c>
      <c r="BW514" s="5" t="str">
        <f t="shared" ref="BW514:BW577" si="115">IF(BV514="","",Z514)</f>
        <v/>
      </c>
      <c r="BX514" s="5" t="str">
        <f t="shared" ref="BX514:BX577" si="116">IF(BV514="","",H514)</f>
        <v/>
      </c>
      <c r="BY514" s="14" t="str">
        <f t="shared" ref="BY514:BY577" si="117">IF(BV514="","",C514)</f>
        <v/>
      </c>
      <c r="BZ514" s="28"/>
      <c r="CA514" s="15"/>
      <c r="CB514" s="5" t="str">
        <f t="shared" si="110"/>
        <v/>
      </c>
      <c r="CE514" s="5" t="str">
        <f t="shared" ref="CE514:CE577" si="118">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c r="A515" s="4" t="str">
        <f t="shared" si="111"/>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T515" s="2" t="str">
        <f>IFERROR(INDEX('padron cfe'!D:D,MATCH(DATOS!C515,'padron cfe'!A:A,0),1),"")</f>
        <v/>
      </c>
      <c r="U515" s="4"/>
      <c r="V515" s="4"/>
      <c r="W515" s="4"/>
      <c r="X515" s="6"/>
      <c r="Y515" s="4"/>
      <c r="Z515" s="4" t="str">
        <f t="shared" si="112"/>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13"/>
        <v/>
      </c>
      <c r="BI515" s="4" t="str">
        <f t="shared" si="109"/>
        <v/>
      </c>
      <c r="BJ515" s="123" t="str">
        <f t="shared" si="114"/>
        <v/>
      </c>
      <c r="BK515" s="140" t="str">
        <f t="shared" ref="BK515:BK578" si="119">IFERROR(IF(AA515/Z515=0,"",AA515/Z515),"")</f>
        <v/>
      </c>
      <c r="BQ515" s="4" t="str">
        <f>IF(IFERROR(VLOOKUP(C515,C516:C$1993,1,0),"")="","",COUNTIF(C:C,C515))</f>
        <v/>
      </c>
      <c r="BR515" s="4"/>
      <c r="BV515" s="5" t="str">
        <f>IF(B515="","",IF(BQ515="",1+(MAX(BV$2:BV514)),""))</f>
        <v/>
      </c>
      <c r="BW515" s="5" t="str">
        <f t="shared" si="115"/>
        <v/>
      </c>
      <c r="BX515" s="5" t="str">
        <f t="shared" si="116"/>
        <v/>
      </c>
      <c r="BY515" s="14" t="str">
        <f t="shared" si="117"/>
        <v/>
      </c>
      <c r="BZ515" s="28"/>
      <c r="CA515" s="15"/>
      <c r="CB515" s="5" t="str">
        <f t="shared" si="110"/>
        <v/>
      </c>
      <c r="CE515" s="5" t="str">
        <f t="shared" si="118"/>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c r="A516" s="4" t="str">
        <f t="shared" si="111"/>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T516" s="2" t="str">
        <f>IFERROR(INDEX('padron cfe'!D:D,MATCH(DATOS!C516,'padron cfe'!A:A,0),1),"")</f>
        <v/>
      </c>
      <c r="U516" s="4"/>
      <c r="V516" s="4"/>
      <c r="W516" s="4"/>
      <c r="X516" s="6"/>
      <c r="Y516" s="4"/>
      <c r="Z516" s="4" t="str">
        <f t="shared" si="112"/>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13"/>
        <v/>
      </c>
      <c r="BI516" s="4" t="str">
        <f t="shared" si="109"/>
        <v/>
      </c>
      <c r="BJ516" s="123" t="str">
        <f t="shared" si="114"/>
        <v/>
      </c>
      <c r="BK516" s="140" t="str">
        <f t="shared" si="119"/>
        <v/>
      </c>
      <c r="BQ516" s="4" t="str">
        <f>IF(IFERROR(VLOOKUP(C516,C517:C$1993,1,0),"")="","",COUNTIF(C:C,C516))</f>
        <v/>
      </c>
      <c r="BR516" s="4"/>
      <c r="BV516" s="5" t="str">
        <f>IF(B516="","",IF(BQ516="",1+(MAX(BV$2:BV515)),""))</f>
        <v/>
      </c>
      <c r="BW516" s="5" t="str">
        <f t="shared" si="115"/>
        <v/>
      </c>
      <c r="BX516" s="5" t="str">
        <f t="shared" si="116"/>
        <v/>
      </c>
      <c r="BY516" s="14" t="str">
        <f t="shared" si="117"/>
        <v/>
      </c>
      <c r="BZ516" s="28"/>
      <c r="CA516" s="15"/>
      <c r="CB516" s="5" t="str">
        <f t="shared" si="110"/>
        <v/>
      </c>
      <c r="CE516" s="5" t="str">
        <f t="shared" si="118"/>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c r="A517" s="4" t="str">
        <f t="shared" si="111"/>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T517" s="2" t="str">
        <f>IFERROR(INDEX('padron cfe'!D:D,MATCH(DATOS!C517,'padron cfe'!A:A,0),1),"")</f>
        <v/>
      </c>
      <c r="U517" s="4"/>
      <c r="V517" s="4"/>
      <c r="W517" s="4"/>
      <c r="X517" s="6"/>
      <c r="Y517" s="4"/>
      <c r="Z517" s="4" t="str">
        <f t="shared" si="112"/>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13"/>
        <v/>
      </c>
      <c r="BI517" s="4" t="str">
        <f t="shared" si="109"/>
        <v/>
      </c>
      <c r="BJ517" s="123" t="str">
        <f t="shared" si="114"/>
        <v/>
      </c>
      <c r="BK517" s="140" t="str">
        <f t="shared" si="119"/>
        <v/>
      </c>
      <c r="BQ517" s="4" t="str">
        <f>IF(IFERROR(VLOOKUP(C517,C518:C$1993,1,0),"")="","",COUNTIF(C:C,C517))</f>
        <v/>
      </c>
      <c r="BR517" s="4"/>
      <c r="BV517" s="5" t="str">
        <f>IF(B517="","",IF(BQ517="",1+(MAX(BV$2:BV516)),""))</f>
        <v/>
      </c>
      <c r="BW517" s="5" t="str">
        <f t="shared" si="115"/>
        <v/>
      </c>
      <c r="BX517" s="5" t="str">
        <f t="shared" si="116"/>
        <v/>
      </c>
      <c r="BY517" s="14" t="str">
        <f t="shared" si="117"/>
        <v/>
      </c>
      <c r="BZ517" s="28"/>
      <c r="CA517" s="15"/>
      <c r="CB517" s="5" t="str">
        <f t="shared" si="110"/>
        <v/>
      </c>
      <c r="CE517" s="5" t="str">
        <f t="shared" si="118"/>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c r="A518" s="4" t="str">
        <f t="shared" si="111"/>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T518" s="2" t="str">
        <f>IFERROR(INDEX('padron cfe'!D:D,MATCH(DATOS!C518,'padron cfe'!A:A,0),1),"")</f>
        <v/>
      </c>
      <c r="U518" s="4"/>
      <c r="V518" s="4"/>
      <c r="W518" s="4"/>
      <c r="X518" s="6"/>
      <c r="Y518" s="4"/>
      <c r="Z518" s="4" t="str">
        <f t="shared" si="112"/>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13"/>
        <v/>
      </c>
      <c r="BI518" s="4" t="str">
        <f t="shared" si="109"/>
        <v/>
      </c>
      <c r="BJ518" s="123" t="str">
        <f t="shared" si="114"/>
        <v/>
      </c>
      <c r="BK518" s="140" t="str">
        <f t="shared" si="119"/>
        <v/>
      </c>
      <c r="BQ518" s="4" t="str">
        <f>IF(IFERROR(VLOOKUP(C518,C519:C$1993,1,0),"")="","",COUNTIF(C:C,C518))</f>
        <v/>
      </c>
      <c r="BR518" s="4"/>
      <c r="BV518" s="5" t="str">
        <f>IF(B518="","",IF(BQ518="",1+(MAX(BV$2:BV517)),""))</f>
        <v/>
      </c>
      <c r="BW518" s="5" t="str">
        <f t="shared" si="115"/>
        <v/>
      </c>
      <c r="BX518" s="5" t="str">
        <f t="shared" si="116"/>
        <v/>
      </c>
      <c r="BY518" s="14" t="str">
        <f t="shared" si="117"/>
        <v/>
      </c>
      <c r="BZ518" s="28"/>
      <c r="CA518" s="15"/>
      <c r="CB518" s="5" t="str">
        <f t="shared" si="110"/>
        <v/>
      </c>
      <c r="CE518" s="5" t="str">
        <f t="shared" si="118"/>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c r="A519" s="4" t="str">
        <f t="shared" si="111"/>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T519" s="2" t="str">
        <f>IFERROR(INDEX('padron cfe'!D:D,MATCH(DATOS!C519,'padron cfe'!A:A,0),1),"")</f>
        <v/>
      </c>
      <c r="U519" s="4"/>
      <c r="V519" s="4"/>
      <c r="W519" s="4"/>
      <c r="X519" s="6"/>
      <c r="Y519" s="4"/>
      <c r="Z519" s="4" t="str">
        <f t="shared" si="112"/>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13"/>
        <v/>
      </c>
      <c r="BI519" s="4" t="str">
        <f t="shared" si="109"/>
        <v/>
      </c>
      <c r="BJ519" s="123" t="str">
        <f t="shared" si="114"/>
        <v/>
      </c>
      <c r="BK519" s="140" t="str">
        <f t="shared" si="119"/>
        <v/>
      </c>
      <c r="BQ519" s="4" t="str">
        <f>IF(IFERROR(VLOOKUP(C519,C520:C$1993,1,0),"")="","",COUNTIF(C:C,C519))</f>
        <v/>
      </c>
      <c r="BR519" s="4"/>
      <c r="BV519" s="5" t="str">
        <f>IF(B519="","",IF(BQ519="",1+(MAX(BV$2:BV518)),""))</f>
        <v/>
      </c>
      <c r="BW519" s="5" t="str">
        <f t="shared" si="115"/>
        <v/>
      </c>
      <c r="BX519" s="5" t="str">
        <f t="shared" si="116"/>
        <v/>
      </c>
      <c r="BY519" s="14" t="str">
        <f t="shared" si="117"/>
        <v/>
      </c>
      <c r="BZ519" s="28"/>
      <c r="CA519" s="15"/>
      <c r="CB519" s="5" t="str">
        <f t="shared" si="110"/>
        <v/>
      </c>
      <c r="CE519" s="5" t="str">
        <f t="shared" si="118"/>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c r="A520" s="4" t="str">
        <f t="shared" si="111"/>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T520" s="2" t="str">
        <f>IFERROR(INDEX('padron cfe'!D:D,MATCH(DATOS!C520,'padron cfe'!A:A,0),1),"")</f>
        <v/>
      </c>
      <c r="U520" s="4"/>
      <c r="V520" s="4"/>
      <c r="W520" s="4"/>
      <c r="X520" s="6"/>
      <c r="Y520" s="4"/>
      <c r="Z520" s="4" t="str">
        <f t="shared" si="112"/>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13"/>
        <v/>
      </c>
      <c r="BI520" s="4" t="str">
        <f t="shared" si="109"/>
        <v/>
      </c>
      <c r="BJ520" s="123" t="str">
        <f t="shared" si="114"/>
        <v/>
      </c>
      <c r="BK520" s="140" t="str">
        <f t="shared" si="119"/>
        <v/>
      </c>
      <c r="BQ520" s="4" t="str">
        <f>IF(IFERROR(VLOOKUP(C520,C521:C$1993,1,0),"")="","",COUNTIF(C:C,C520))</f>
        <v/>
      </c>
      <c r="BR520" s="4"/>
      <c r="BV520" s="5" t="str">
        <f>IF(B520="","",IF(BQ520="",1+(MAX(BV$2:BV519)),""))</f>
        <v/>
      </c>
      <c r="BW520" s="5" t="str">
        <f t="shared" si="115"/>
        <v/>
      </c>
      <c r="BX520" s="5" t="str">
        <f t="shared" si="116"/>
        <v/>
      </c>
      <c r="BY520" s="14" t="str">
        <f t="shared" si="117"/>
        <v/>
      </c>
      <c r="BZ520" s="28"/>
      <c r="CA520" s="15"/>
      <c r="CB520" s="5" t="str">
        <f t="shared" si="110"/>
        <v/>
      </c>
      <c r="CE520" s="5" t="str">
        <f t="shared" si="118"/>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c r="A521" s="4" t="str">
        <f t="shared" si="111"/>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T521" s="2" t="str">
        <f>IFERROR(INDEX('padron cfe'!D:D,MATCH(DATOS!C521,'padron cfe'!A:A,0),1),"")</f>
        <v/>
      </c>
      <c r="U521" s="4"/>
      <c r="V521" s="4"/>
      <c r="W521" s="4"/>
      <c r="X521" s="6"/>
      <c r="Y521" s="4"/>
      <c r="Z521" s="4" t="str">
        <f t="shared" si="112"/>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13"/>
        <v/>
      </c>
      <c r="BI521" s="4" t="str">
        <f t="shared" si="109"/>
        <v/>
      </c>
      <c r="BJ521" s="123" t="str">
        <f t="shared" si="114"/>
        <v/>
      </c>
      <c r="BK521" s="140" t="str">
        <f t="shared" si="119"/>
        <v/>
      </c>
      <c r="BQ521" s="4" t="str">
        <f>IF(IFERROR(VLOOKUP(C521,C522:C$1993,1,0),"")="","",COUNTIF(C:C,C521))</f>
        <v/>
      </c>
      <c r="BR521" s="4"/>
      <c r="BV521" s="5" t="str">
        <f>IF(B521="","",IF(BQ521="",1+(MAX(BV$2:BV520)),""))</f>
        <v/>
      </c>
      <c r="BW521" s="5" t="str">
        <f t="shared" si="115"/>
        <v/>
      </c>
      <c r="BX521" s="5" t="str">
        <f t="shared" si="116"/>
        <v/>
      </c>
      <c r="BY521" s="14" t="str">
        <f t="shared" si="117"/>
        <v/>
      </c>
      <c r="BZ521" s="28"/>
      <c r="CA521" s="15"/>
      <c r="CB521" s="5" t="str">
        <f t="shared" si="110"/>
        <v/>
      </c>
      <c r="CE521" s="5" t="str">
        <f t="shared" si="118"/>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c r="A522" s="4" t="str">
        <f t="shared" si="111"/>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T522" s="2" t="str">
        <f>IFERROR(INDEX('padron cfe'!D:D,MATCH(DATOS!C522,'padron cfe'!A:A,0),1),"")</f>
        <v/>
      </c>
      <c r="U522" s="4"/>
      <c r="V522" s="4"/>
      <c r="W522" s="4"/>
      <c r="X522" s="6"/>
      <c r="Y522" s="4"/>
      <c r="Z522" s="4" t="str">
        <f t="shared" si="112"/>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13"/>
        <v/>
      </c>
      <c r="BI522" s="4" t="str">
        <f t="shared" si="109"/>
        <v/>
      </c>
      <c r="BJ522" s="123" t="str">
        <f t="shared" si="114"/>
        <v/>
      </c>
      <c r="BK522" s="140" t="str">
        <f t="shared" si="119"/>
        <v/>
      </c>
      <c r="BQ522" s="4" t="str">
        <f>IF(IFERROR(VLOOKUP(C522,C523:C$1993,1,0),"")="","",COUNTIF(C:C,C522))</f>
        <v/>
      </c>
      <c r="BR522" s="4"/>
      <c r="BV522" s="5" t="str">
        <f>IF(B522="","",IF(BQ522="",1+(MAX(BV$2:BV521)),""))</f>
        <v/>
      </c>
      <c r="BW522" s="5" t="str">
        <f t="shared" si="115"/>
        <v/>
      </c>
      <c r="BX522" s="5" t="str">
        <f t="shared" si="116"/>
        <v/>
      </c>
      <c r="BY522" s="14" t="str">
        <f t="shared" si="117"/>
        <v/>
      </c>
      <c r="BZ522" s="28"/>
      <c r="CA522" s="15"/>
      <c r="CB522" s="5" t="str">
        <f t="shared" si="110"/>
        <v/>
      </c>
      <c r="CE522" s="5" t="str">
        <f t="shared" si="118"/>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c r="A523" s="4" t="str">
        <f t="shared" si="111"/>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T523" s="2" t="str">
        <f>IFERROR(INDEX('padron cfe'!D:D,MATCH(DATOS!C523,'padron cfe'!A:A,0),1),"")</f>
        <v/>
      </c>
      <c r="U523" s="4"/>
      <c r="V523" s="4"/>
      <c r="W523" s="4"/>
      <c r="X523" s="6"/>
      <c r="Y523" s="4"/>
      <c r="Z523" s="4" t="str">
        <f t="shared" si="112"/>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13"/>
        <v/>
      </c>
      <c r="BI523" s="4" t="str">
        <f t="shared" si="109"/>
        <v/>
      </c>
      <c r="BJ523" s="123" t="str">
        <f t="shared" si="114"/>
        <v/>
      </c>
      <c r="BK523" s="140" t="str">
        <f t="shared" si="119"/>
        <v/>
      </c>
      <c r="BQ523" s="4" t="str">
        <f>IF(IFERROR(VLOOKUP(C523,C524:C$1993,1,0),"")="","",COUNTIF(C:C,C523))</f>
        <v/>
      </c>
      <c r="BR523" s="4"/>
      <c r="BV523" s="5" t="str">
        <f>IF(B523="","",IF(BQ523="",1+(MAX(BV$2:BV522)),""))</f>
        <v/>
      </c>
      <c r="BW523" s="5" t="str">
        <f t="shared" si="115"/>
        <v/>
      </c>
      <c r="BX523" s="5" t="str">
        <f t="shared" si="116"/>
        <v/>
      </c>
      <c r="BY523" s="14" t="str">
        <f t="shared" si="117"/>
        <v/>
      </c>
      <c r="BZ523" s="28"/>
      <c r="CA523" s="15"/>
      <c r="CB523" s="5" t="str">
        <f t="shared" si="110"/>
        <v/>
      </c>
      <c r="CE523" s="5" t="str">
        <f t="shared" si="118"/>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c r="A524" s="4" t="str">
        <f t="shared" si="111"/>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T524" s="2" t="str">
        <f>IFERROR(INDEX('padron cfe'!D:D,MATCH(DATOS!C524,'padron cfe'!A:A,0),1),"")</f>
        <v/>
      </c>
      <c r="U524" s="4"/>
      <c r="V524" s="4"/>
      <c r="W524" s="4"/>
      <c r="X524" s="6"/>
      <c r="Y524" s="4"/>
      <c r="Z524" s="4" t="str">
        <f t="shared" si="112"/>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13"/>
        <v/>
      </c>
      <c r="BI524" s="4" t="str">
        <f t="shared" si="109"/>
        <v/>
      </c>
      <c r="BJ524" s="123" t="str">
        <f t="shared" si="114"/>
        <v/>
      </c>
      <c r="BK524" s="140" t="str">
        <f t="shared" si="119"/>
        <v/>
      </c>
      <c r="BQ524" s="4" t="str">
        <f>IF(IFERROR(VLOOKUP(C524,C525:C$1993,1,0),"")="","",COUNTIF(C:C,C524))</f>
        <v/>
      </c>
      <c r="BR524" s="4"/>
      <c r="BV524" s="5" t="str">
        <f>IF(B524="","",IF(BQ524="",1+(MAX(BV$2:BV523)),""))</f>
        <v/>
      </c>
      <c r="BW524" s="5" t="str">
        <f t="shared" si="115"/>
        <v/>
      </c>
      <c r="BX524" s="5" t="str">
        <f t="shared" si="116"/>
        <v/>
      </c>
      <c r="BY524" s="14" t="str">
        <f t="shared" si="117"/>
        <v/>
      </c>
      <c r="BZ524" s="28"/>
      <c r="CA524" s="15"/>
      <c r="CB524" s="5" t="str">
        <f t="shared" si="110"/>
        <v/>
      </c>
      <c r="CE524" s="5" t="str">
        <f t="shared" si="118"/>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c r="A525" s="4" t="str">
        <f t="shared" si="111"/>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T525" s="2" t="str">
        <f>IFERROR(INDEX('padron cfe'!D:D,MATCH(DATOS!C525,'padron cfe'!A:A,0),1),"")</f>
        <v/>
      </c>
      <c r="U525" s="4"/>
      <c r="V525" s="4"/>
      <c r="W525" s="4"/>
      <c r="X525" s="6"/>
      <c r="Y525" s="4"/>
      <c r="Z525" s="4" t="str">
        <f t="shared" si="112"/>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13"/>
        <v/>
      </c>
      <c r="BI525" s="4" t="str">
        <f t="shared" si="109"/>
        <v/>
      </c>
      <c r="BJ525" s="123" t="str">
        <f t="shared" si="114"/>
        <v/>
      </c>
      <c r="BK525" s="140" t="str">
        <f t="shared" si="119"/>
        <v/>
      </c>
      <c r="BQ525" s="4" t="str">
        <f>IF(IFERROR(VLOOKUP(C525,C526:C$1993,1,0),"")="","",COUNTIF(C:C,C525))</f>
        <v/>
      </c>
      <c r="BR525" s="4"/>
      <c r="BV525" s="5" t="str">
        <f>IF(B525="","",IF(BQ525="",1+(MAX(BV$2:BV524)),""))</f>
        <v/>
      </c>
      <c r="BW525" s="5" t="str">
        <f t="shared" si="115"/>
        <v/>
      </c>
      <c r="BX525" s="5" t="str">
        <f t="shared" si="116"/>
        <v/>
      </c>
      <c r="BY525" s="14" t="str">
        <f t="shared" si="117"/>
        <v/>
      </c>
      <c r="BZ525" s="28"/>
      <c r="CA525" s="15"/>
      <c r="CB525" s="5" t="str">
        <f t="shared" si="110"/>
        <v/>
      </c>
      <c r="CE525" s="5" t="str">
        <f t="shared" si="118"/>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c r="A526" s="4" t="str">
        <f t="shared" si="111"/>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T526" s="2" t="str">
        <f>IFERROR(INDEX('padron cfe'!D:D,MATCH(DATOS!C526,'padron cfe'!A:A,0),1),"")</f>
        <v/>
      </c>
      <c r="U526" s="4"/>
      <c r="V526" s="4"/>
      <c r="W526" s="4"/>
      <c r="X526" s="6"/>
      <c r="Y526" s="4"/>
      <c r="Z526" s="4" t="str">
        <f t="shared" si="112"/>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13"/>
        <v/>
      </c>
      <c r="BI526" s="4" t="str">
        <f t="shared" si="109"/>
        <v/>
      </c>
      <c r="BJ526" s="123" t="str">
        <f t="shared" si="114"/>
        <v/>
      </c>
      <c r="BK526" s="140" t="str">
        <f t="shared" si="119"/>
        <v/>
      </c>
      <c r="BQ526" s="4" t="str">
        <f>IF(IFERROR(VLOOKUP(C526,C527:C$1993,1,0),"")="","",COUNTIF(C:C,C526))</f>
        <v/>
      </c>
      <c r="BR526" s="4"/>
      <c r="BV526" s="5" t="str">
        <f>IF(B526="","",IF(BQ526="",1+(MAX(BV$2:BV525)),""))</f>
        <v/>
      </c>
      <c r="BW526" s="5" t="str">
        <f t="shared" si="115"/>
        <v/>
      </c>
      <c r="BX526" s="5" t="str">
        <f t="shared" si="116"/>
        <v/>
      </c>
      <c r="BY526" s="14" t="str">
        <f t="shared" si="117"/>
        <v/>
      </c>
      <c r="BZ526" s="28"/>
      <c r="CA526" s="15"/>
      <c r="CB526" s="5" t="str">
        <f t="shared" si="110"/>
        <v/>
      </c>
      <c r="CE526" s="5" t="str">
        <f t="shared" si="118"/>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c r="A527" s="4" t="str">
        <f t="shared" si="111"/>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T527" s="2" t="str">
        <f>IFERROR(INDEX('padron cfe'!D:D,MATCH(DATOS!C527,'padron cfe'!A:A,0),1),"")</f>
        <v/>
      </c>
      <c r="U527" s="4"/>
      <c r="V527" s="4"/>
      <c r="W527" s="4"/>
      <c r="X527" s="6"/>
      <c r="Y527" s="4"/>
      <c r="Z527" s="4" t="str">
        <f t="shared" si="112"/>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13"/>
        <v/>
      </c>
      <c r="BI527" s="4" t="str">
        <f t="shared" si="109"/>
        <v/>
      </c>
      <c r="BJ527" s="123" t="str">
        <f t="shared" si="114"/>
        <v/>
      </c>
      <c r="BK527" s="140" t="str">
        <f t="shared" si="119"/>
        <v/>
      </c>
      <c r="BQ527" s="4" t="str">
        <f>IF(IFERROR(VLOOKUP(C527,C528:C$1993,1,0),"")="","",COUNTIF(C:C,C527))</f>
        <v/>
      </c>
      <c r="BR527" s="4"/>
      <c r="BV527" s="5" t="str">
        <f>IF(B527="","",IF(BQ527="",1+(MAX(BV$2:BV526)),""))</f>
        <v/>
      </c>
      <c r="BW527" s="5" t="str">
        <f t="shared" si="115"/>
        <v/>
      </c>
      <c r="BX527" s="5" t="str">
        <f t="shared" si="116"/>
        <v/>
      </c>
      <c r="BY527" s="14" t="str">
        <f t="shared" si="117"/>
        <v/>
      </c>
      <c r="BZ527" s="28"/>
      <c r="CA527" s="15"/>
      <c r="CB527" s="5" t="str">
        <f t="shared" si="110"/>
        <v/>
      </c>
      <c r="CE527" s="5" t="str">
        <f t="shared" si="118"/>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c r="A528" s="4" t="str">
        <f t="shared" si="111"/>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T528" s="2" t="str">
        <f>IFERROR(INDEX('padron cfe'!D:D,MATCH(DATOS!C528,'padron cfe'!A:A,0),1),"")</f>
        <v/>
      </c>
      <c r="U528" s="4"/>
      <c r="V528" s="4"/>
      <c r="W528" s="4"/>
      <c r="X528" s="6"/>
      <c r="Y528" s="4"/>
      <c r="Z528" s="4" t="str">
        <f t="shared" si="112"/>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13"/>
        <v/>
      </c>
      <c r="BI528" s="4" t="str">
        <f t="shared" si="109"/>
        <v/>
      </c>
      <c r="BJ528" s="123" t="str">
        <f t="shared" si="114"/>
        <v/>
      </c>
      <c r="BK528" s="140" t="str">
        <f t="shared" si="119"/>
        <v/>
      </c>
      <c r="BQ528" s="4" t="str">
        <f>IF(IFERROR(VLOOKUP(C528,C529:C$1993,1,0),"")="","",COUNTIF(C:C,C528))</f>
        <v/>
      </c>
      <c r="BR528" s="4"/>
      <c r="BV528" s="5" t="str">
        <f>IF(B528="","",IF(BQ528="",1+(MAX(BV$2:BV527)),""))</f>
        <v/>
      </c>
      <c r="BW528" s="5" t="str">
        <f t="shared" si="115"/>
        <v/>
      </c>
      <c r="BX528" s="5" t="str">
        <f t="shared" si="116"/>
        <v/>
      </c>
      <c r="BY528" s="14" t="str">
        <f t="shared" si="117"/>
        <v/>
      </c>
      <c r="BZ528" s="28"/>
      <c r="CA528" s="15"/>
      <c r="CB528" s="5" t="str">
        <f t="shared" si="110"/>
        <v/>
      </c>
      <c r="CE528" s="5" t="str">
        <f t="shared" si="118"/>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c r="A529" s="4" t="str">
        <f t="shared" si="111"/>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T529" s="2" t="str">
        <f>IFERROR(INDEX('padron cfe'!D:D,MATCH(DATOS!C529,'padron cfe'!A:A,0),1),"")</f>
        <v/>
      </c>
      <c r="U529" s="4"/>
      <c r="V529" s="4"/>
      <c r="W529" s="4"/>
      <c r="X529" s="6"/>
      <c r="Y529" s="4"/>
      <c r="Z529" s="4" t="str">
        <f t="shared" si="112"/>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13"/>
        <v/>
      </c>
      <c r="BI529" s="4" t="str">
        <f t="shared" si="109"/>
        <v/>
      </c>
      <c r="BJ529" s="123" t="str">
        <f t="shared" si="114"/>
        <v/>
      </c>
      <c r="BK529" s="140" t="str">
        <f t="shared" si="119"/>
        <v/>
      </c>
      <c r="BQ529" s="4" t="str">
        <f>IF(IFERROR(VLOOKUP(C529,C530:C$1993,1,0),"")="","",COUNTIF(C:C,C529))</f>
        <v/>
      </c>
      <c r="BR529" s="4"/>
      <c r="BV529" s="5" t="str">
        <f>IF(B529="","",IF(BQ529="",1+(MAX(BV$2:BV528)),""))</f>
        <v/>
      </c>
      <c r="BW529" s="5" t="str">
        <f t="shared" si="115"/>
        <v/>
      </c>
      <c r="BX529" s="5" t="str">
        <f t="shared" si="116"/>
        <v/>
      </c>
      <c r="BY529" s="14" t="str">
        <f t="shared" si="117"/>
        <v/>
      </c>
      <c r="BZ529" s="28"/>
      <c r="CA529" s="15"/>
      <c r="CB529" s="5" t="str">
        <f t="shared" si="110"/>
        <v/>
      </c>
      <c r="CE529" s="5" t="str">
        <f t="shared" si="118"/>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c r="A530" s="4" t="str">
        <f t="shared" si="111"/>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T530" s="2" t="str">
        <f>IFERROR(INDEX('padron cfe'!D:D,MATCH(DATOS!C530,'padron cfe'!A:A,0),1),"")</f>
        <v/>
      </c>
      <c r="U530" s="4"/>
      <c r="V530" s="4"/>
      <c r="W530" s="4"/>
      <c r="X530" s="6"/>
      <c r="Y530" s="4"/>
      <c r="Z530" s="4" t="str">
        <f t="shared" si="112"/>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13"/>
        <v/>
      </c>
      <c r="BI530" s="4" t="str">
        <f t="shared" si="109"/>
        <v/>
      </c>
      <c r="BJ530" s="123" t="str">
        <f t="shared" si="114"/>
        <v/>
      </c>
      <c r="BK530" s="140" t="str">
        <f t="shared" si="119"/>
        <v/>
      </c>
      <c r="BQ530" s="4" t="str">
        <f>IF(IFERROR(VLOOKUP(C530,C531:C$1993,1,0),"")="","",COUNTIF(C:C,C530))</f>
        <v/>
      </c>
      <c r="BR530" s="4"/>
      <c r="BV530" s="5" t="str">
        <f>IF(B530="","",IF(BQ530="",1+(MAX(BV$2:BV529)),""))</f>
        <v/>
      </c>
      <c r="BW530" s="5" t="str">
        <f t="shared" si="115"/>
        <v/>
      </c>
      <c r="BX530" s="5" t="str">
        <f t="shared" si="116"/>
        <v/>
      </c>
      <c r="BY530" s="14" t="str">
        <f t="shared" si="117"/>
        <v/>
      </c>
      <c r="BZ530" s="28"/>
      <c r="CA530" s="15"/>
      <c r="CB530" s="5" t="str">
        <f t="shared" si="110"/>
        <v/>
      </c>
      <c r="CE530" s="5" t="str">
        <f t="shared" si="118"/>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c r="A531" s="4" t="str">
        <f t="shared" si="111"/>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T531" s="2" t="str">
        <f>IFERROR(INDEX('padron cfe'!D:D,MATCH(DATOS!C531,'padron cfe'!A:A,0),1),"")</f>
        <v/>
      </c>
      <c r="U531" s="4"/>
      <c r="V531" s="4"/>
      <c r="W531" s="4"/>
      <c r="X531" s="6"/>
      <c r="Y531" s="4"/>
      <c r="Z531" s="4" t="str">
        <f t="shared" si="112"/>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13"/>
        <v/>
      </c>
      <c r="BI531" s="4" t="str">
        <f t="shared" ref="BI531:BI594" si="120">IFERROR(IF(AA531=0,"",AA531/BB531),"")</f>
        <v/>
      </c>
      <c r="BJ531" s="123" t="str">
        <f t="shared" si="114"/>
        <v/>
      </c>
      <c r="BK531" s="140" t="str">
        <f t="shared" si="119"/>
        <v/>
      </c>
      <c r="BQ531" s="4" t="str">
        <f>IF(IFERROR(VLOOKUP(C531,C532:C$1993,1,0),"")="","",COUNTIF(C:C,C531))</f>
        <v/>
      </c>
      <c r="BR531" s="4"/>
      <c r="BV531" s="5" t="str">
        <f>IF(B531="","",IF(BQ531="",1+(MAX(BV$2:BV530)),""))</f>
        <v/>
      </c>
      <c r="BW531" s="5" t="str">
        <f t="shared" si="115"/>
        <v/>
      </c>
      <c r="BX531" s="5" t="str">
        <f t="shared" si="116"/>
        <v/>
      </c>
      <c r="BY531" s="14" t="str">
        <f t="shared" si="117"/>
        <v/>
      </c>
      <c r="BZ531" s="28"/>
      <c r="CA531" s="15"/>
      <c r="CB531" s="5" t="str">
        <f t="shared" si="110"/>
        <v/>
      </c>
      <c r="CE531" s="5" t="str">
        <f t="shared" si="118"/>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c r="A532" s="4" t="str">
        <f t="shared" si="111"/>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T532" s="2" t="str">
        <f>IFERROR(INDEX('padron cfe'!D:D,MATCH(DATOS!C532,'padron cfe'!A:A,0),1),"")</f>
        <v/>
      </c>
      <c r="U532" s="4"/>
      <c r="V532" s="4"/>
      <c r="W532" s="4"/>
      <c r="X532" s="6"/>
      <c r="Y532" s="4"/>
      <c r="Z532" s="4" t="str">
        <f t="shared" si="112"/>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13"/>
        <v/>
      </c>
      <c r="BI532" s="4" t="str">
        <f t="shared" si="120"/>
        <v/>
      </c>
      <c r="BJ532" s="123" t="str">
        <f t="shared" si="114"/>
        <v/>
      </c>
      <c r="BK532" s="140" t="str">
        <f t="shared" si="119"/>
        <v/>
      </c>
      <c r="BQ532" s="4" t="str">
        <f>IF(IFERROR(VLOOKUP(C532,C533:C$1993,1,0),"")="","",COUNTIF(C:C,C532))</f>
        <v/>
      </c>
      <c r="BR532" s="4"/>
      <c r="BV532" s="5" t="str">
        <f>IF(B532="","",IF(BQ532="",1+(MAX(BV$2:BV531)),""))</f>
        <v/>
      </c>
      <c r="BW532" s="5" t="str">
        <f t="shared" si="115"/>
        <v/>
      </c>
      <c r="BX532" s="5" t="str">
        <f t="shared" si="116"/>
        <v/>
      </c>
      <c r="BY532" s="14" t="str">
        <f t="shared" si="117"/>
        <v/>
      </c>
      <c r="BZ532" s="28"/>
      <c r="CA532" s="15"/>
      <c r="CB532" s="5" t="str">
        <f t="shared" si="110"/>
        <v/>
      </c>
      <c r="CE532" s="5" t="str">
        <f t="shared" si="118"/>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c r="A533" s="4" t="str">
        <f t="shared" si="111"/>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T533" s="2" t="str">
        <f>IFERROR(INDEX('padron cfe'!D:D,MATCH(DATOS!C533,'padron cfe'!A:A,0),1),"")</f>
        <v/>
      </c>
      <c r="U533" s="4"/>
      <c r="V533" s="4"/>
      <c r="W533" s="4"/>
      <c r="X533" s="6"/>
      <c r="Y533" s="4"/>
      <c r="Z533" s="4" t="str">
        <f t="shared" si="112"/>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13"/>
        <v/>
      </c>
      <c r="BI533" s="4" t="str">
        <f t="shared" si="120"/>
        <v/>
      </c>
      <c r="BJ533" s="123" t="str">
        <f t="shared" si="114"/>
        <v/>
      </c>
      <c r="BK533" s="140" t="str">
        <f t="shared" si="119"/>
        <v/>
      </c>
      <c r="BQ533" s="4" t="str">
        <f>IF(IFERROR(VLOOKUP(C533,C534:C$1993,1,0),"")="","",COUNTIF(C:C,C533))</f>
        <v/>
      </c>
      <c r="BR533" s="4"/>
      <c r="BV533" s="5" t="str">
        <f>IF(B533="","",IF(BQ533="",1+(MAX(BV$2:BV532)),""))</f>
        <v/>
      </c>
      <c r="BW533" s="5" t="str">
        <f t="shared" si="115"/>
        <v/>
      </c>
      <c r="BX533" s="5" t="str">
        <f t="shared" si="116"/>
        <v/>
      </c>
      <c r="BY533" s="14" t="str">
        <f t="shared" si="117"/>
        <v/>
      </c>
      <c r="BZ533" s="28"/>
      <c r="CA533" s="15"/>
      <c r="CB533" s="5" t="str">
        <f t="shared" si="110"/>
        <v/>
      </c>
      <c r="CE533" s="5" t="str">
        <f t="shared" si="118"/>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c r="A534" s="4" t="str">
        <f t="shared" si="111"/>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T534" s="2" t="str">
        <f>IFERROR(INDEX('padron cfe'!D:D,MATCH(DATOS!C534,'padron cfe'!A:A,0),1),"")</f>
        <v/>
      </c>
      <c r="U534" s="4"/>
      <c r="V534" s="4"/>
      <c r="W534" s="4"/>
      <c r="X534" s="6"/>
      <c r="Y534" s="4"/>
      <c r="Z534" s="4" t="str">
        <f t="shared" si="112"/>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13"/>
        <v/>
      </c>
      <c r="BI534" s="4" t="str">
        <f t="shared" si="120"/>
        <v/>
      </c>
      <c r="BJ534" s="123" t="str">
        <f t="shared" si="114"/>
        <v/>
      </c>
      <c r="BK534" s="140" t="str">
        <f t="shared" si="119"/>
        <v/>
      </c>
      <c r="BQ534" s="4" t="str">
        <f>IF(IFERROR(VLOOKUP(C534,C535:C$1993,1,0),"")="","",COUNTIF(C:C,C534))</f>
        <v/>
      </c>
      <c r="BR534" s="4"/>
      <c r="BV534" s="5" t="str">
        <f>IF(B534="","",IF(BQ534="",1+(MAX(BV$2:BV533)),""))</f>
        <v/>
      </c>
      <c r="BW534" s="5" t="str">
        <f t="shared" si="115"/>
        <v/>
      </c>
      <c r="BX534" s="5" t="str">
        <f t="shared" si="116"/>
        <v/>
      </c>
      <c r="BY534" s="14" t="str">
        <f t="shared" si="117"/>
        <v/>
      </c>
      <c r="BZ534" s="28"/>
      <c r="CA534" s="15"/>
      <c r="CB534" s="5" t="str">
        <f t="shared" ref="CB534:CB597" si="121">CONCATENATE(AI534,AJ534,AK534,AL534,AM534)</f>
        <v/>
      </c>
      <c r="CE534" s="5" t="str">
        <f t="shared" si="118"/>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c r="A535" s="4" t="str">
        <f t="shared" si="111"/>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T535" s="2" t="str">
        <f>IFERROR(INDEX('padron cfe'!D:D,MATCH(DATOS!C535,'padron cfe'!A:A,0),1),"")</f>
        <v/>
      </c>
      <c r="U535" s="4"/>
      <c r="V535" s="4"/>
      <c r="W535" s="4"/>
      <c r="X535" s="6"/>
      <c r="Y535" s="4"/>
      <c r="Z535" s="4" t="str">
        <f t="shared" si="112"/>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13"/>
        <v/>
      </c>
      <c r="BI535" s="4" t="str">
        <f t="shared" si="120"/>
        <v/>
      </c>
      <c r="BJ535" s="123" t="str">
        <f t="shared" si="114"/>
        <v/>
      </c>
      <c r="BK535" s="140" t="str">
        <f t="shared" si="119"/>
        <v/>
      </c>
      <c r="BQ535" s="4" t="str">
        <f>IF(IFERROR(VLOOKUP(C535,C536:C$1993,1,0),"")="","",COUNTIF(C:C,C535))</f>
        <v/>
      </c>
      <c r="BR535" s="4"/>
      <c r="BV535" s="5" t="str">
        <f>IF(B535="","",IF(BQ535="",1+(MAX(BV$2:BV534)),""))</f>
        <v/>
      </c>
      <c r="BW535" s="5" t="str">
        <f t="shared" si="115"/>
        <v/>
      </c>
      <c r="BX535" s="5" t="str">
        <f t="shared" si="116"/>
        <v/>
      </c>
      <c r="BY535" s="14" t="str">
        <f t="shared" si="117"/>
        <v/>
      </c>
      <c r="BZ535" s="28"/>
      <c r="CA535" s="15"/>
      <c r="CB535" s="5" t="str">
        <f t="shared" si="121"/>
        <v/>
      </c>
      <c r="CE535" s="5" t="str">
        <f t="shared" si="118"/>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c r="A536" s="4" t="str">
        <f t="shared" si="111"/>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T536" s="2" t="str">
        <f>IFERROR(INDEX('padron cfe'!D:D,MATCH(DATOS!C536,'padron cfe'!A:A,0),1),"")</f>
        <v/>
      </c>
      <c r="U536" s="4"/>
      <c r="V536" s="4"/>
      <c r="W536" s="4"/>
      <c r="X536" s="6"/>
      <c r="Y536" s="4"/>
      <c r="Z536" s="4" t="str">
        <f t="shared" si="112"/>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13"/>
        <v/>
      </c>
      <c r="BI536" s="4" t="str">
        <f t="shared" si="120"/>
        <v/>
      </c>
      <c r="BJ536" s="123" t="str">
        <f t="shared" si="114"/>
        <v/>
      </c>
      <c r="BK536" s="140" t="str">
        <f t="shared" si="119"/>
        <v/>
      </c>
      <c r="BQ536" s="4" t="str">
        <f>IF(IFERROR(VLOOKUP(C536,C537:C$1993,1,0),"")="","",COUNTIF(C:C,C536))</f>
        <v/>
      </c>
      <c r="BR536" s="4"/>
      <c r="BV536" s="5" t="str">
        <f>IF(B536="","",IF(BQ536="",1+(MAX(BV$2:BV535)),""))</f>
        <v/>
      </c>
      <c r="BW536" s="5" t="str">
        <f t="shared" si="115"/>
        <v/>
      </c>
      <c r="BX536" s="5" t="str">
        <f t="shared" si="116"/>
        <v/>
      </c>
      <c r="BY536" s="14" t="str">
        <f t="shared" si="117"/>
        <v/>
      </c>
      <c r="BZ536" s="28"/>
      <c r="CA536" s="15"/>
      <c r="CB536" s="5" t="str">
        <f t="shared" si="121"/>
        <v/>
      </c>
      <c r="CE536" s="5" t="str">
        <f t="shared" si="118"/>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c r="A537" s="4" t="str">
        <f t="shared" si="111"/>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T537" s="2" t="str">
        <f>IFERROR(INDEX('padron cfe'!D:D,MATCH(DATOS!C537,'padron cfe'!A:A,0),1),"")</f>
        <v/>
      </c>
      <c r="U537" s="4"/>
      <c r="V537" s="4"/>
      <c r="W537" s="4"/>
      <c r="X537" s="6"/>
      <c r="Y537" s="4"/>
      <c r="Z537" s="4" t="str">
        <f t="shared" si="112"/>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13"/>
        <v/>
      </c>
      <c r="BI537" s="4" t="str">
        <f t="shared" si="120"/>
        <v/>
      </c>
      <c r="BJ537" s="123" t="str">
        <f t="shared" si="114"/>
        <v/>
      </c>
      <c r="BK537" s="140" t="str">
        <f t="shared" si="119"/>
        <v/>
      </c>
      <c r="BQ537" s="4" t="str">
        <f>IF(IFERROR(VLOOKUP(C537,C538:C$1993,1,0),"")="","",COUNTIF(C:C,C537))</f>
        <v/>
      </c>
      <c r="BR537" s="4"/>
      <c r="BV537" s="5" t="str">
        <f>IF(B537="","",IF(BQ537="",1+(MAX(BV$2:BV536)),""))</f>
        <v/>
      </c>
      <c r="BW537" s="5" t="str">
        <f t="shared" si="115"/>
        <v/>
      </c>
      <c r="BX537" s="5" t="str">
        <f t="shared" si="116"/>
        <v/>
      </c>
      <c r="BY537" s="14" t="str">
        <f t="shared" si="117"/>
        <v/>
      </c>
      <c r="BZ537" s="28"/>
      <c r="CA537" s="15"/>
      <c r="CB537" s="5" t="str">
        <f t="shared" si="121"/>
        <v/>
      </c>
      <c r="CE537" s="5" t="str">
        <f t="shared" si="118"/>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c r="A538" s="4" t="str">
        <f t="shared" si="111"/>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T538" s="2" t="str">
        <f>IFERROR(INDEX('padron cfe'!D:D,MATCH(DATOS!C538,'padron cfe'!A:A,0),1),"")</f>
        <v/>
      </c>
      <c r="U538" s="4"/>
      <c r="V538" s="4"/>
      <c r="W538" s="4"/>
      <c r="X538" s="6"/>
      <c r="Y538" s="4"/>
      <c r="Z538" s="4" t="str">
        <f t="shared" si="112"/>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13"/>
        <v/>
      </c>
      <c r="BI538" s="4" t="str">
        <f t="shared" si="120"/>
        <v/>
      </c>
      <c r="BJ538" s="123" t="str">
        <f t="shared" si="114"/>
        <v/>
      </c>
      <c r="BK538" s="140" t="str">
        <f t="shared" si="119"/>
        <v/>
      </c>
      <c r="BQ538" s="4" t="str">
        <f>IF(IFERROR(VLOOKUP(C538,C539:C$1993,1,0),"")="","",COUNTIF(C:C,C538))</f>
        <v/>
      </c>
      <c r="BR538" s="4"/>
      <c r="BV538" s="5" t="str">
        <f>IF(B538="","",IF(BQ538="",1+(MAX(BV$2:BV537)),""))</f>
        <v/>
      </c>
      <c r="BW538" s="5" t="str">
        <f t="shared" si="115"/>
        <v/>
      </c>
      <c r="BX538" s="5" t="str">
        <f t="shared" si="116"/>
        <v/>
      </c>
      <c r="BY538" s="14" t="str">
        <f t="shared" si="117"/>
        <v/>
      </c>
      <c r="BZ538" s="28"/>
      <c r="CA538" s="15"/>
      <c r="CB538" s="5" t="str">
        <f t="shared" si="121"/>
        <v/>
      </c>
      <c r="CE538" s="5" t="str">
        <f t="shared" si="118"/>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c r="A539" s="4" t="str">
        <f t="shared" si="111"/>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T539" s="2" t="str">
        <f>IFERROR(INDEX('padron cfe'!D:D,MATCH(DATOS!C539,'padron cfe'!A:A,0),1),"")</f>
        <v/>
      </c>
      <c r="U539" s="4"/>
      <c r="V539" s="4"/>
      <c r="W539" s="4"/>
      <c r="X539" s="6"/>
      <c r="Y539" s="4"/>
      <c r="Z539" s="4" t="str">
        <f t="shared" si="112"/>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13"/>
        <v/>
      </c>
      <c r="BI539" s="4" t="str">
        <f t="shared" si="120"/>
        <v/>
      </c>
      <c r="BJ539" s="123" t="str">
        <f t="shared" si="114"/>
        <v/>
      </c>
      <c r="BK539" s="140" t="str">
        <f t="shared" si="119"/>
        <v/>
      </c>
      <c r="BQ539" s="4" t="str">
        <f>IF(IFERROR(VLOOKUP(C539,C540:C$1993,1,0),"")="","",COUNTIF(C:C,C539))</f>
        <v/>
      </c>
      <c r="BR539" s="4"/>
      <c r="BV539" s="5" t="str">
        <f>IF(B539="","",IF(BQ539="",1+(MAX(BV$2:BV538)),""))</f>
        <v/>
      </c>
      <c r="BW539" s="5" t="str">
        <f t="shared" si="115"/>
        <v/>
      </c>
      <c r="BX539" s="5" t="str">
        <f t="shared" si="116"/>
        <v/>
      </c>
      <c r="BY539" s="14" t="str">
        <f t="shared" si="117"/>
        <v/>
      </c>
      <c r="BZ539" s="28"/>
      <c r="CA539" s="15"/>
      <c r="CB539" s="5" t="str">
        <f t="shared" si="121"/>
        <v/>
      </c>
      <c r="CE539" s="5" t="str">
        <f t="shared" si="118"/>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c r="A540" s="4" t="str">
        <f t="shared" si="111"/>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T540" s="2" t="str">
        <f>IFERROR(INDEX('padron cfe'!D:D,MATCH(DATOS!C540,'padron cfe'!A:A,0),1),"")</f>
        <v/>
      </c>
      <c r="U540" s="4"/>
      <c r="V540" s="4"/>
      <c r="W540" s="4"/>
      <c r="X540" s="6"/>
      <c r="Y540" s="4"/>
      <c r="Z540" s="4" t="str">
        <f t="shared" si="112"/>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13"/>
        <v/>
      </c>
      <c r="BI540" s="4" t="str">
        <f t="shared" si="120"/>
        <v/>
      </c>
      <c r="BJ540" s="123" t="str">
        <f t="shared" si="114"/>
        <v/>
      </c>
      <c r="BK540" s="140" t="str">
        <f t="shared" si="119"/>
        <v/>
      </c>
      <c r="BQ540" s="4" t="str">
        <f>IF(IFERROR(VLOOKUP(C540,C541:C$1993,1,0),"")="","",COUNTIF(C:C,C540))</f>
        <v/>
      </c>
      <c r="BR540" s="4"/>
      <c r="BV540" s="5" t="str">
        <f>IF(B540="","",IF(BQ540="",1+(MAX(BV$2:BV539)),""))</f>
        <v/>
      </c>
      <c r="BW540" s="5" t="str">
        <f t="shared" si="115"/>
        <v/>
      </c>
      <c r="BX540" s="5" t="str">
        <f t="shared" si="116"/>
        <v/>
      </c>
      <c r="BY540" s="14" t="str">
        <f t="shared" si="117"/>
        <v/>
      </c>
      <c r="BZ540" s="28"/>
      <c r="CA540" s="15"/>
      <c r="CB540" s="5" t="str">
        <f t="shared" si="121"/>
        <v/>
      </c>
      <c r="CE540" s="5" t="str">
        <f t="shared" si="118"/>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c r="A541" s="4" t="str">
        <f t="shared" si="111"/>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T541" s="2" t="str">
        <f>IFERROR(INDEX('padron cfe'!D:D,MATCH(DATOS!C541,'padron cfe'!A:A,0),1),"")</f>
        <v/>
      </c>
      <c r="U541" s="4"/>
      <c r="V541" s="4"/>
      <c r="W541" s="4"/>
      <c r="X541" s="6"/>
      <c r="Y541" s="4"/>
      <c r="Z541" s="4" t="str">
        <f t="shared" si="112"/>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13"/>
        <v/>
      </c>
      <c r="BI541" s="4" t="str">
        <f t="shared" si="120"/>
        <v/>
      </c>
      <c r="BJ541" s="123" t="str">
        <f t="shared" si="114"/>
        <v/>
      </c>
      <c r="BK541" s="140" t="str">
        <f t="shared" si="119"/>
        <v/>
      </c>
      <c r="BQ541" s="4" t="str">
        <f>IF(IFERROR(VLOOKUP(C541,C542:C$1993,1,0),"")="","",COUNTIF(C:C,C541))</f>
        <v/>
      </c>
      <c r="BR541" s="4"/>
      <c r="BV541" s="5" t="str">
        <f>IF(B541="","",IF(BQ541="",1+(MAX(BV$2:BV540)),""))</f>
        <v/>
      </c>
      <c r="BW541" s="5" t="str">
        <f t="shared" si="115"/>
        <v/>
      </c>
      <c r="BX541" s="5" t="str">
        <f t="shared" si="116"/>
        <v/>
      </c>
      <c r="BY541" s="14" t="str">
        <f t="shared" si="117"/>
        <v/>
      </c>
      <c r="BZ541" s="28"/>
      <c r="CA541" s="15"/>
      <c r="CB541" s="5" t="str">
        <f t="shared" si="121"/>
        <v/>
      </c>
      <c r="CE541" s="5" t="str">
        <f t="shared" si="118"/>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c r="A542" s="4" t="str">
        <f t="shared" si="111"/>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T542" s="2" t="str">
        <f>IFERROR(INDEX('padron cfe'!D:D,MATCH(DATOS!C542,'padron cfe'!A:A,0),1),"")</f>
        <v/>
      </c>
      <c r="U542" s="4"/>
      <c r="V542" s="4"/>
      <c r="W542" s="4"/>
      <c r="X542" s="6"/>
      <c r="Y542" s="4"/>
      <c r="Z542" s="4" t="str">
        <f t="shared" si="112"/>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13"/>
        <v/>
      </c>
      <c r="BI542" s="4" t="str">
        <f t="shared" si="120"/>
        <v/>
      </c>
      <c r="BJ542" s="123" t="str">
        <f t="shared" si="114"/>
        <v/>
      </c>
      <c r="BK542" s="140" t="str">
        <f t="shared" si="119"/>
        <v/>
      </c>
      <c r="BQ542" s="4" t="str">
        <f>IF(IFERROR(VLOOKUP(C542,C543:C$1993,1,0),"")="","",COUNTIF(C:C,C542))</f>
        <v/>
      </c>
      <c r="BR542" s="4"/>
      <c r="BV542" s="5" t="str">
        <f>IF(B542="","",IF(BQ542="",1+(MAX(BV$2:BV541)),""))</f>
        <v/>
      </c>
      <c r="BW542" s="5" t="str">
        <f t="shared" si="115"/>
        <v/>
      </c>
      <c r="BX542" s="5" t="str">
        <f t="shared" si="116"/>
        <v/>
      </c>
      <c r="BY542" s="14" t="str">
        <f t="shared" si="117"/>
        <v/>
      </c>
      <c r="BZ542" s="28"/>
      <c r="CA542" s="15"/>
      <c r="CB542" s="5" t="str">
        <f t="shared" si="121"/>
        <v/>
      </c>
      <c r="CE542" s="5" t="str">
        <f t="shared" si="118"/>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c r="A543" s="4" t="str">
        <f t="shared" si="111"/>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T543" s="2" t="str">
        <f>IFERROR(INDEX('padron cfe'!D:D,MATCH(DATOS!C543,'padron cfe'!A:A,0),1),"")</f>
        <v/>
      </c>
      <c r="U543" s="4"/>
      <c r="V543" s="4"/>
      <c r="W543" s="4"/>
      <c r="X543" s="6"/>
      <c r="Y543" s="4"/>
      <c r="Z543" s="4" t="str">
        <f t="shared" si="112"/>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13"/>
        <v/>
      </c>
      <c r="BI543" s="4" t="str">
        <f t="shared" si="120"/>
        <v/>
      </c>
      <c r="BJ543" s="123" t="str">
        <f t="shared" si="114"/>
        <v/>
      </c>
      <c r="BK543" s="140" t="str">
        <f t="shared" si="119"/>
        <v/>
      </c>
      <c r="BQ543" s="4" t="str">
        <f>IF(IFERROR(VLOOKUP(C543,C544:C$1993,1,0),"")="","",COUNTIF(C:C,C543))</f>
        <v/>
      </c>
      <c r="BR543" s="4"/>
      <c r="BV543" s="5" t="str">
        <f>IF(B543="","",IF(BQ543="",1+(MAX(BV$2:BV542)),""))</f>
        <v/>
      </c>
      <c r="BW543" s="5" t="str">
        <f t="shared" si="115"/>
        <v/>
      </c>
      <c r="BX543" s="5" t="str">
        <f t="shared" si="116"/>
        <v/>
      </c>
      <c r="BY543" s="14" t="str">
        <f t="shared" si="117"/>
        <v/>
      </c>
      <c r="BZ543" s="28"/>
      <c r="CA543" s="15"/>
      <c r="CB543" s="5" t="str">
        <f t="shared" si="121"/>
        <v/>
      </c>
      <c r="CE543" s="5" t="str">
        <f t="shared" si="118"/>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c r="A544" s="4" t="str">
        <f t="shared" si="111"/>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T544" s="2" t="str">
        <f>IFERROR(INDEX('padron cfe'!D:D,MATCH(DATOS!C544,'padron cfe'!A:A,0),1),"")</f>
        <v/>
      </c>
      <c r="U544" s="4"/>
      <c r="V544" s="4"/>
      <c r="W544" s="4"/>
      <c r="X544" s="6"/>
      <c r="Y544" s="4"/>
      <c r="Z544" s="4" t="str">
        <f t="shared" si="112"/>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13"/>
        <v/>
      </c>
      <c r="BI544" s="4" t="str">
        <f t="shared" si="120"/>
        <v/>
      </c>
      <c r="BJ544" s="123" t="str">
        <f t="shared" si="114"/>
        <v/>
      </c>
      <c r="BK544" s="140" t="str">
        <f t="shared" si="119"/>
        <v/>
      </c>
      <c r="BQ544" s="4" t="str">
        <f>IF(IFERROR(VLOOKUP(C544,C545:C$1993,1,0),"")="","",COUNTIF(C:C,C544))</f>
        <v/>
      </c>
      <c r="BR544" s="4"/>
      <c r="BV544" s="5" t="str">
        <f>IF(B544="","",IF(BQ544="",1+(MAX(BV$2:BV543)),""))</f>
        <v/>
      </c>
      <c r="BW544" s="5" t="str">
        <f t="shared" si="115"/>
        <v/>
      </c>
      <c r="BX544" s="5" t="str">
        <f t="shared" si="116"/>
        <v/>
      </c>
      <c r="BY544" s="14" t="str">
        <f t="shared" si="117"/>
        <v/>
      </c>
      <c r="BZ544" s="28"/>
      <c r="CA544" s="15"/>
      <c r="CB544" s="5" t="str">
        <f t="shared" si="121"/>
        <v/>
      </c>
      <c r="CE544" s="5" t="str">
        <f t="shared" si="118"/>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c r="A545" s="4" t="str">
        <f t="shared" si="111"/>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T545" s="2" t="str">
        <f>IFERROR(INDEX('padron cfe'!D:D,MATCH(DATOS!C545,'padron cfe'!A:A,0),1),"")</f>
        <v/>
      </c>
      <c r="U545" s="4"/>
      <c r="V545" s="4"/>
      <c r="W545" s="4"/>
      <c r="X545" s="6"/>
      <c r="Y545" s="4"/>
      <c r="Z545" s="4" t="str">
        <f t="shared" si="112"/>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13"/>
        <v/>
      </c>
      <c r="BI545" s="4" t="str">
        <f t="shared" si="120"/>
        <v/>
      </c>
      <c r="BJ545" s="123" t="str">
        <f t="shared" si="114"/>
        <v/>
      </c>
      <c r="BK545" s="140" t="str">
        <f t="shared" si="119"/>
        <v/>
      </c>
      <c r="BQ545" s="4" t="str">
        <f>IF(IFERROR(VLOOKUP(C545,C546:C$1993,1,0),"")="","",COUNTIF(C:C,C545))</f>
        <v/>
      </c>
      <c r="BR545" s="4"/>
      <c r="BV545" s="5" t="str">
        <f>IF(B545="","",IF(BQ545="",1+(MAX(BV$2:BV544)),""))</f>
        <v/>
      </c>
      <c r="BW545" s="5" t="str">
        <f t="shared" si="115"/>
        <v/>
      </c>
      <c r="BX545" s="5" t="str">
        <f t="shared" si="116"/>
        <v/>
      </c>
      <c r="BY545" s="14" t="str">
        <f t="shared" si="117"/>
        <v/>
      </c>
      <c r="BZ545" s="28"/>
      <c r="CA545" s="15"/>
      <c r="CB545" s="5" t="str">
        <f t="shared" si="121"/>
        <v/>
      </c>
      <c r="CE545" s="5" t="str">
        <f t="shared" si="118"/>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c r="A546" s="4" t="str">
        <f t="shared" si="111"/>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T546" s="2" t="str">
        <f>IFERROR(INDEX('padron cfe'!D:D,MATCH(DATOS!C546,'padron cfe'!A:A,0),1),"")</f>
        <v/>
      </c>
      <c r="U546" s="4"/>
      <c r="V546" s="4"/>
      <c r="W546" s="4"/>
      <c r="X546" s="6"/>
      <c r="Y546" s="4"/>
      <c r="Z546" s="4" t="str">
        <f t="shared" si="112"/>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13"/>
        <v/>
      </c>
      <c r="BI546" s="4" t="str">
        <f t="shared" si="120"/>
        <v/>
      </c>
      <c r="BJ546" s="123" t="str">
        <f t="shared" si="114"/>
        <v/>
      </c>
      <c r="BK546" s="140" t="str">
        <f t="shared" si="119"/>
        <v/>
      </c>
      <c r="BQ546" s="4" t="str">
        <f>IF(IFERROR(VLOOKUP(C546,C547:C$1993,1,0),"")="","",COUNTIF(C:C,C546))</f>
        <v/>
      </c>
      <c r="BR546" s="4"/>
      <c r="BV546" s="5" t="str">
        <f>IF(B546="","",IF(BQ546="",1+(MAX(BV$2:BV545)),""))</f>
        <v/>
      </c>
      <c r="BW546" s="5" t="str">
        <f t="shared" si="115"/>
        <v/>
      </c>
      <c r="BX546" s="5" t="str">
        <f t="shared" si="116"/>
        <v/>
      </c>
      <c r="BY546" s="14" t="str">
        <f t="shared" si="117"/>
        <v/>
      </c>
      <c r="BZ546" s="28"/>
      <c r="CA546" s="15"/>
      <c r="CB546" s="5" t="str">
        <f t="shared" si="121"/>
        <v/>
      </c>
      <c r="CE546" s="5" t="str">
        <f t="shared" si="118"/>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c r="A547" s="4" t="str">
        <f t="shared" si="111"/>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T547" s="2" t="str">
        <f>IFERROR(INDEX('padron cfe'!D:D,MATCH(DATOS!C547,'padron cfe'!A:A,0),1),"")</f>
        <v/>
      </c>
      <c r="U547" s="4"/>
      <c r="V547" s="4"/>
      <c r="W547" s="4"/>
      <c r="X547" s="6"/>
      <c r="Y547" s="4"/>
      <c r="Z547" s="4" t="str">
        <f t="shared" si="112"/>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13"/>
        <v/>
      </c>
      <c r="BI547" s="4" t="str">
        <f t="shared" si="120"/>
        <v/>
      </c>
      <c r="BJ547" s="123" t="str">
        <f t="shared" si="114"/>
        <v/>
      </c>
      <c r="BK547" s="140" t="str">
        <f t="shared" si="119"/>
        <v/>
      </c>
      <c r="BQ547" s="4" t="str">
        <f>IF(IFERROR(VLOOKUP(C547,C548:C$1993,1,0),"")="","",COUNTIF(C:C,C547))</f>
        <v/>
      </c>
      <c r="BR547" s="4"/>
      <c r="BV547" s="5" t="str">
        <f>IF(B547="","",IF(BQ547="",1+(MAX(BV$2:BV546)),""))</f>
        <v/>
      </c>
      <c r="BW547" s="5" t="str">
        <f t="shared" si="115"/>
        <v/>
      </c>
      <c r="BX547" s="5" t="str">
        <f t="shared" si="116"/>
        <v/>
      </c>
      <c r="BY547" s="14" t="str">
        <f t="shared" si="117"/>
        <v/>
      </c>
      <c r="BZ547" s="28"/>
      <c r="CA547" s="15"/>
      <c r="CB547" s="5" t="str">
        <f t="shared" si="121"/>
        <v/>
      </c>
      <c r="CE547" s="5" t="str">
        <f t="shared" si="118"/>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c r="A548" s="4" t="str">
        <f t="shared" si="111"/>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T548" s="2" t="str">
        <f>IFERROR(INDEX('padron cfe'!D:D,MATCH(DATOS!C548,'padron cfe'!A:A,0),1),"")</f>
        <v/>
      </c>
      <c r="U548" s="4"/>
      <c r="V548" s="4"/>
      <c r="W548" s="4"/>
      <c r="X548" s="6"/>
      <c r="Y548" s="4"/>
      <c r="Z548" s="4" t="str">
        <f t="shared" si="112"/>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13"/>
        <v/>
      </c>
      <c r="BI548" s="4" t="str">
        <f t="shared" si="120"/>
        <v/>
      </c>
      <c r="BJ548" s="123" t="str">
        <f t="shared" si="114"/>
        <v/>
      </c>
      <c r="BK548" s="140" t="str">
        <f t="shared" si="119"/>
        <v/>
      </c>
      <c r="BQ548" s="4" t="str">
        <f>IF(IFERROR(VLOOKUP(C548,C549:C$1993,1,0),"")="","",COUNTIF(C:C,C548))</f>
        <v/>
      </c>
      <c r="BR548" s="4"/>
      <c r="BV548" s="5" t="str">
        <f>IF(B548="","",IF(BQ548="",1+(MAX(BV$2:BV547)),""))</f>
        <v/>
      </c>
      <c r="BW548" s="5" t="str">
        <f t="shared" si="115"/>
        <v/>
      </c>
      <c r="BX548" s="5" t="str">
        <f t="shared" si="116"/>
        <v/>
      </c>
      <c r="BY548" s="14" t="str">
        <f t="shared" si="117"/>
        <v/>
      </c>
      <c r="BZ548" s="28"/>
      <c r="CA548" s="15"/>
      <c r="CB548" s="5" t="str">
        <f t="shared" si="121"/>
        <v/>
      </c>
      <c r="CE548" s="5" t="str">
        <f t="shared" si="118"/>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c r="A549" s="4" t="str">
        <f t="shared" si="111"/>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T549" s="2" t="str">
        <f>IFERROR(INDEX('padron cfe'!D:D,MATCH(DATOS!C549,'padron cfe'!A:A,0),1),"")</f>
        <v/>
      </c>
      <c r="U549" s="4"/>
      <c r="V549" s="4"/>
      <c r="W549" s="4"/>
      <c r="X549" s="6"/>
      <c r="Y549" s="4"/>
      <c r="Z549" s="4" t="str">
        <f t="shared" si="112"/>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13"/>
        <v/>
      </c>
      <c r="BI549" s="4" t="str">
        <f t="shared" si="120"/>
        <v/>
      </c>
      <c r="BJ549" s="123" t="str">
        <f t="shared" si="114"/>
        <v/>
      </c>
      <c r="BK549" s="140" t="str">
        <f t="shared" si="119"/>
        <v/>
      </c>
      <c r="BQ549" s="4" t="str">
        <f>IF(IFERROR(VLOOKUP(C549,C550:C$1993,1,0),"")="","",COUNTIF(C:C,C549))</f>
        <v/>
      </c>
      <c r="BR549" s="4"/>
      <c r="BV549" s="5" t="str">
        <f>IF(B549="","",IF(BQ549="",1+(MAX(BV$2:BV548)),""))</f>
        <v/>
      </c>
      <c r="BW549" s="5" t="str">
        <f t="shared" si="115"/>
        <v/>
      </c>
      <c r="BX549" s="5" t="str">
        <f t="shared" si="116"/>
        <v/>
      </c>
      <c r="BY549" s="14" t="str">
        <f t="shared" si="117"/>
        <v/>
      </c>
      <c r="BZ549" s="28"/>
      <c r="CA549" s="15"/>
      <c r="CB549" s="5" t="str">
        <f t="shared" si="121"/>
        <v/>
      </c>
      <c r="CE549" s="5" t="str">
        <f t="shared" si="118"/>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c r="A550" s="4" t="str">
        <f t="shared" si="111"/>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T550" s="2" t="str">
        <f>IFERROR(INDEX('padron cfe'!D:D,MATCH(DATOS!C550,'padron cfe'!A:A,0),1),"")</f>
        <v/>
      </c>
      <c r="U550" s="4"/>
      <c r="V550" s="4"/>
      <c r="W550" s="4"/>
      <c r="X550" s="6"/>
      <c r="Y550" s="4"/>
      <c r="Z550" s="4" t="str">
        <f t="shared" si="112"/>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13"/>
        <v/>
      </c>
      <c r="BI550" s="4" t="str">
        <f t="shared" si="120"/>
        <v/>
      </c>
      <c r="BJ550" s="123" t="str">
        <f t="shared" si="114"/>
        <v/>
      </c>
      <c r="BK550" s="140" t="str">
        <f t="shared" si="119"/>
        <v/>
      </c>
      <c r="BQ550" s="4" t="str">
        <f>IF(IFERROR(VLOOKUP(C550,C551:C$1993,1,0),"")="","",COUNTIF(C:C,C550))</f>
        <v/>
      </c>
      <c r="BR550" s="4"/>
      <c r="BV550" s="5" t="str">
        <f>IF(B550="","",IF(BQ550="",1+(MAX(BV$2:BV549)),""))</f>
        <v/>
      </c>
      <c r="BW550" s="5" t="str">
        <f t="shared" si="115"/>
        <v/>
      </c>
      <c r="BX550" s="5" t="str">
        <f t="shared" si="116"/>
        <v/>
      </c>
      <c r="BY550" s="14" t="str">
        <f t="shared" si="117"/>
        <v/>
      </c>
      <c r="BZ550" s="28"/>
      <c r="CA550" s="15"/>
      <c r="CB550" s="5" t="str">
        <f t="shared" si="121"/>
        <v/>
      </c>
      <c r="CE550" s="5" t="str">
        <f t="shared" si="118"/>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c r="A551" s="4" t="str">
        <f t="shared" si="111"/>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T551" s="2" t="str">
        <f>IFERROR(INDEX('padron cfe'!D:D,MATCH(DATOS!C551,'padron cfe'!A:A,0),1),"")</f>
        <v/>
      </c>
      <c r="U551" s="4"/>
      <c r="V551" s="4"/>
      <c r="W551" s="4"/>
      <c r="X551" s="6"/>
      <c r="Y551" s="4"/>
      <c r="Z551" s="4" t="str">
        <f t="shared" si="112"/>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13"/>
        <v/>
      </c>
      <c r="BI551" s="4" t="str">
        <f t="shared" si="120"/>
        <v/>
      </c>
      <c r="BJ551" s="123" t="str">
        <f t="shared" si="114"/>
        <v/>
      </c>
      <c r="BK551" s="140" t="str">
        <f t="shared" si="119"/>
        <v/>
      </c>
      <c r="BQ551" s="4" t="str">
        <f>IF(IFERROR(VLOOKUP(C551,C552:C$1993,1,0),"")="","",COUNTIF(C:C,C551))</f>
        <v/>
      </c>
      <c r="BR551" s="4"/>
      <c r="BV551" s="5" t="str">
        <f>IF(B551="","",IF(BQ551="",1+(MAX(BV$2:BV550)),""))</f>
        <v/>
      </c>
      <c r="BW551" s="5" t="str">
        <f t="shared" si="115"/>
        <v/>
      </c>
      <c r="BX551" s="5" t="str">
        <f t="shared" si="116"/>
        <v/>
      </c>
      <c r="BY551" s="14" t="str">
        <f t="shared" si="117"/>
        <v/>
      </c>
      <c r="BZ551" s="28"/>
      <c r="CA551" s="15"/>
      <c r="CB551" s="5" t="str">
        <f t="shared" si="121"/>
        <v/>
      </c>
      <c r="CE551" s="5" t="str">
        <f t="shared" si="118"/>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c r="A552" s="4" t="str">
        <f t="shared" si="111"/>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T552" s="2" t="str">
        <f>IFERROR(INDEX('padron cfe'!D:D,MATCH(DATOS!C552,'padron cfe'!A:A,0),1),"")</f>
        <v/>
      </c>
      <c r="U552" s="4"/>
      <c r="V552" s="4"/>
      <c r="W552" s="4"/>
      <c r="X552" s="6"/>
      <c r="Y552" s="4"/>
      <c r="Z552" s="4" t="str">
        <f t="shared" si="112"/>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13"/>
        <v/>
      </c>
      <c r="BI552" s="4" t="str">
        <f t="shared" si="120"/>
        <v/>
      </c>
      <c r="BJ552" s="123" t="str">
        <f t="shared" si="114"/>
        <v/>
      </c>
      <c r="BK552" s="140" t="str">
        <f t="shared" si="119"/>
        <v/>
      </c>
      <c r="BQ552" s="4" t="str">
        <f>IF(IFERROR(VLOOKUP(C552,C553:C$1993,1,0),"")="","",COUNTIF(C:C,C552))</f>
        <v/>
      </c>
      <c r="BR552" s="4"/>
      <c r="BV552" s="5" t="str">
        <f>IF(B552="","",IF(BQ552="",1+(MAX(BV$2:BV551)),""))</f>
        <v/>
      </c>
      <c r="BW552" s="5" t="str">
        <f t="shared" si="115"/>
        <v/>
      </c>
      <c r="BX552" s="5" t="str">
        <f t="shared" si="116"/>
        <v/>
      </c>
      <c r="BY552" s="14" t="str">
        <f t="shared" si="117"/>
        <v/>
      </c>
      <c r="BZ552" s="28"/>
      <c r="CA552" s="15"/>
      <c r="CB552" s="5" t="str">
        <f t="shared" si="121"/>
        <v/>
      </c>
      <c r="CE552" s="5" t="str">
        <f t="shared" si="118"/>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c r="A553" s="4" t="str">
        <f t="shared" si="111"/>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T553" s="2" t="str">
        <f>IFERROR(INDEX('padron cfe'!D:D,MATCH(DATOS!C553,'padron cfe'!A:A,0),1),"")</f>
        <v/>
      </c>
      <c r="U553" s="4"/>
      <c r="V553" s="4"/>
      <c r="W553" s="4"/>
      <c r="X553" s="6"/>
      <c r="Y553" s="4"/>
      <c r="Z553" s="4" t="str">
        <f t="shared" si="112"/>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13"/>
        <v/>
      </c>
      <c r="BI553" s="4" t="str">
        <f t="shared" si="120"/>
        <v/>
      </c>
      <c r="BJ553" s="123" t="str">
        <f t="shared" si="114"/>
        <v/>
      </c>
      <c r="BK553" s="140" t="str">
        <f t="shared" si="119"/>
        <v/>
      </c>
      <c r="BQ553" s="4" t="str">
        <f>IF(IFERROR(VLOOKUP(C553,C554:C$1993,1,0),"")="","",COUNTIF(C:C,C553))</f>
        <v/>
      </c>
      <c r="BR553" s="4"/>
      <c r="BV553" s="5" t="str">
        <f>IF(B553="","",IF(BQ553="",1+(MAX(BV$2:BV552)),""))</f>
        <v/>
      </c>
      <c r="BW553" s="5" t="str">
        <f t="shared" si="115"/>
        <v/>
      </c>
      <c r="BX553" s="5" t="str">
        <f t="shared" si="116"/>
        <v/>
      </c>
      <c r="BY553" s="14" t="str">
        <f t="shared" si="117"/>
        <v/>
      </c>
      <c r="BZ553" s="28"/>
      <c r="CA553" s="15"/>
      <c r="CB553" s="5" t="str">
        <f t="shared" si="121"/>
        <v/>
      </c>
      <c r="CE553" s="5" t="str">
        <f t="shared" si="118"/>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c r="A554" s="4" t="str">
        <f t="shared" si="111"/>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T554" s="2" t="str">
        <f>IFERROR(INDEX('padron cfe'!D:D,MATCH(DATOS!C554,'padron cfe'!A:A,0),1),"")</f>
        <v/>
      </c>
      <c r="U554" s="4"/>
      <c r="V554" s="4"/>
      <c r="W554" s="4"/>
      <c r="X554" s="6"/>
      <c r="Y554" s="4"/>
      <c r="Z554" s="4" t="str">
        <f t="shared" si="112"/>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13"/>
        <v/>
      </c>
      <c r="BI554" s="4" t="str">
        <f t="shared" si="120"/>
        <v/>
      </c>
      <c r="BJ554" s="123" t="str">
        <f t="shared" si="114"/>
        <v/>
      </c>
      <c r="BK554" s="140" t="str">
        <f t="shared" si="119"/>
        <v/>
      </c>
      <c r="BQ554" s="4" t="str">
        <f>IF(IFERROR(VLOOKUP(C554,C555:C$1993,1,0),"")="","",COUNTIF(C:C,C554))</f>
        <v/>
      </c>
      <c r="BR554" s="4"/>
      <c r="BV554" s="5" t="str">
        <f>IF(B554="","",IF(BQ554="",1+(MAX(BV$2:BV553)),""))</f>
        <v/>
      </c>
      <c r="BW554" s="5" t="str">
        <f t="shared" si="115"/>
        <v/>
      </c>
      <c r="BX554" s="5" t="str">
        <f t="shared" si="116"/>
        <v/>
      </c>
      <c r="BY554" s="14" t="str">
        <f t="shared" si="117"/>
        <v/>
      </c>
      <c r="BZ554" s="28"/>
      <c r="CA554" s="15"/>
      <c r="CB554" s="5" t="str">
        <f t="shared" si="121"/>
        <v/>
      </c>
      <c r="CE554" s="5" t="str">
        <f t="shared" si="118"/>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c r="A555" s="4" t="str">
        <f t="shared" si="111"/>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T555" s="2" t="str">
        <f>IFERROR(INDEX('padron cfe'!D:D,MATCH(DATOS!C555,'padron cfe'!A:A,0),1),"")</f>
        <v/>
      </c>
      <c r="U555" s="4"/>
      <c r="V555" s="4"/>
      <c r="W555" s="4"/>
      <c r="X555" s="6"/>
      <c r="Y555" s="4"/>
      <c r="Z555" s="4" t="str">
        <f t="shared" si="112"/>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13"/>
        <v/>
      </c>
      <c r="BI555" s="4" t="str">
        <f t="shared" si="120"/>
        <v/>
      </c>
      <c r="BJ555" s="123" t="str">
        <f t="shared" si="114"/>
        <v/>
      </c>
      <c r="BK555" s="140" t="str">
        <f t="shared" si="119"/>
        <v/>
      </c>
      <c r="BQ555" s="4" t="str">
        <f>IF(IFERROR(VLOOKUP(C555,C556:C$1993,1,0),"")="","",COUNTIF(C:C,C555))</f>
        <v/>
      </c>
      <c r="BR555" s="4"/>
      <c r="BV555" s="5" t="str">
        <f>IF(B555="","",IF(BQ555="",1+(MAX(BV$2:BV554)),""))</f>
        <v/>
      </c>
      <c r="BW555" s="5" t="str">
        <f t="shared" si="115"/>
        <v/>
      </c>
      <c r="BX555" s="5" t="str">
        <f t="shared" si="116"/>
        <v/>
      </c>
      <c r="BY555" s="14" t="str">
        <f t="shared" si="117"/>
        <v/>
      </c>
      <c r="BZ555" s="28"/>
      <c r="CA555" s="15"/>
      <c r="CB555" s="5" t="str">
        <f t="shared" si="121"/>
        <v/>
      </c>
      <c r="CE555" s="5" t="str">
        <f t="shared" si="118"/>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c r="A556" s="4" t="str">
        <f t="shared" si="111"/>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T556" s="2" t="str">
        <f>IFERROR(INDEX('padron cfe'!D:D,MATCH(DATOS!C556,'padron cfe'!A:A,0),1),"")</f>
        <v/>
      </c>
      <c r="U556" s="4"/>
      <c r="V556" s="4"/>
      <c r="W556" s="4"/>
      <c r="X556" s="6"/>
      <c r="Y556" s="4"/>
      <c r="Z556" s="4" t="str">
        <f t="shared" si="112"/>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13"/>
        <v/>
      </c>
      <c r="BI556" s="4" t="str">
        <f t="shared" si="120"/>
        <v/>
      </c>
      <c r="BJ556" s="123" t="str">
        <f t="shared" si="114"/>
        <v/>
      </c>
      <c r="BK556" s="140" t="str">
        <f t="shared" si="119"/>
        <v/>
      </c>
      <c r="BQ556" s="4" t="str">
        <f>IF(IFERROR(VLOOKUP(C556,C557:C$1993,1,0),"")="","",COUNTIF(C:C,C556))</f>
        <v/>
      </c>
      <c r="BR556" s="4"/>
      <c r="BV556" s="5" t="str">
        <f>IF(B556="","",IF(BQ556="",1+(MAX(BV$2:BV555)),""))</f>
        <v/>
      </c>
      <c r="BW556" s="5" t="str">
        <f t="shared" si="115"/>
        <v/>
      </c>
      <c r="BX556" s="5" t="str">
        <f t="shared" si="116"/>
        <v/>
      </c>
      <c r="BY556" s="14" t="str">
        <f t="shared" si="117"/>
        <v/>
      </c>
      <c r="BZ556" s="28"/>
      <c r="CA556" s="15"/>
      <c r="CB556" s="5" t="str">
        <f t="shared" si="121"/>
        <v/>
      </c>
      <c r="CE556" s="5" t="str">
        <f t="shared" si="118"/>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c r="A557" s="4" t="str">
        <f t="shared" si="111"/>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T557" s="2" t="str">
        <f>IFERROR(INDEX('padron cfe'!D:D,MATCH(DATOS!C557,'padron cfe'!A:A,0),1),"")</f>
        <v/>
      </c>
      <c r="U557" s="4"/>
      <c r="V557" s="4"/>
      <c r="W557" s="4"/>
      <c r="X557" s="6"/>
      <c r="Y557" s="4"/>
      <c r="Z557" s="4" t="str">
        <f t="shared" si="112"/>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13"/>
        <v/>
      </c>
      <c r="BI557" s="4" t="str">
        <f t="shared" si="120"/>
        <v/>
      </c>
      <c r="BJ557" s="123" t="str">
        <f t="shared" si="114"/>
        <v/>
      </c>
      <c r="BK557" s="140" t="str">
        <f t="shared" si="119"/>
        <v/>
      </c>
      <c r="BQ557" s="4" t="str">
        <f>IF(IFERROR(VLOOKUP(C557,C558:C$1993,1,0),"")="","",COUNTIF(C:C,C557))</f>
        <v/>
      </c>
      <c r="BR557" s="4"/>
      <c r="BV557" s="5" t="str">
        <f>IF(B557="","",IF(BQ557="",1+(MAX(BV$2:BV556)),""))</f>
        <v/>
      </c>
      <c r="BW557" s="5" t="str">
        <f t="shared" si="115"/>
        <v/>
      </c>
      <c r="BX557" s="5" t="str">
        <f t="shared" si="116"/>
        <v/>
      </c>
      <c r="BY557" s="14" t="str">
        <f t="shared" si="117"/>
        <v/>
      </c>
      <c r="BZ557" s="28"/>
      <c r="CA557" s="15"/>
      <c r="CB557" s="5" t="str">
        <f t="shared" si="121"/>
        <v/>
      </c>
      <c r="CE557" s="5" t="str">
        <f t="shared" si="118"/>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c r="A558" s="4" t="str">
        <f t="shared" si="111"/>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T558" s="2" t="str">
        <f>IFERROR(INDEX('padron cfe'!D:D,MATCH(DATOS!C558,'padron cfe'!A:A,0),1),"")</f>
        <v/>
      </c>
      <c r="U558" s="4"/>
      <c r="V558" s="4"/>
      <c r="W558" s="4"/>
      <c r="X558" s="6"/>
      <c r="Y558" s="4"/>
      <c r="Z558" s="4" t="str">
        <f t="shared" si="112"/>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13"/>
        <v/>
      </c>
      <c r="BI558" s="4" t="str">
        <f t="shared" si="120"/>
        <v/>
      </c>
      <c r="BJ558" s="123" t="str">
        <f t="shared" si="114"/>
        <v/>
      </c>
      <c r="BK558" s="140" t="str">
        <f t="shared" si="119"/>
        <v/>
      </c>
      <c r="BQ558" s="4" t="str">
        <f>IF(IFERROR(VLOOKUP(C558,C559:C$1993,1,0),"")="","",COUNTIF(C:C,C558))</f>
        <v/>
      </c>
      <c r="BR558" s="4"/>
      <c r="BV558" s="5" t="str">
        <f>IF(B558="","",IF(BQ558="",1+(MAX(BV$2:BV557)),""))</f>
        <v/>
      </c>
      <c r="BW558" s="5" t="str">
        <f t="shared" si="115"/>
        <v/>
      </c>
      <c r="BX558" s="5" t="str">
        <f t="shared" si="116"/>
        <v/>
      </c>
      <c r="BY558" s="14" t="str">
        <f t="shared" si="117"/>
        <v/>
      </c>
      <c r="BZ558" s="28"/>
      <c r="CA558" s="15"/>
      <c r="CB558" s="5" t="str">
        <f t="shared" si="121"/>
        <v/>
      </c>
      <c r="CE558" s="5" t="str">
        <f t="shared" si="118"/>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c r="A559" s="4" t="str">
        <f t="shared" si="111"/>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T559" s="2" t="str">
        <f>IFERROR(INDEX('padron cfe'!D:D,MATCH(DATOS!C559,'padron cfe'!A:A,0),1),"")</f>
        <v/>
      </c>
      <c r="U559" s="4"/>
      <c r="V559" s="4"/>
      <c r="W559" s="4"/>
      <c r="X559" s="6"/>
      <c r="Y559" s="4"/>
      <c r="Z559" s="4" t="str">
        <f t="shared" si="112"/>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13"/>
        <v/>
      </c>
      <c r="BI559" s="4" t="str">
        <f t="shared" si="120"/>
        <v/>
      </c>
      <c r="BJ559" s="123" t="str">
        <f t="shared" si="114"/>
        <v/>
      </c>
      <c r="BK559" s="140" t="str">
        <f t="shared" si="119"/>
        <v/>
      </c>
      <c r="BQ559" s="4" t="str">
        <f>IF(IFERROR(VLOOKUP(C559,C560:C$1993,1,0),"")="","",COUNTIF(C:C,C559))</f>
        <v/>
      </c>
      <c r="BR559" s="4"/>
      <c r="BV559" s="5" t="str">
        <f>IF(B559="","",IF(BQ559="",1+(MAX(BV$2:BV558)),""))</f>
        <v/>
      </c>
      <c r="BW559" s="5" t="str">
        <f t="shared" si="115"/>
        <v/>
      </c>
      <c r="BX559" s="5" t="str">
        <f t="shared" si="116"/>
        <v/>
      </c>
      <c r="BY559" s="14" t="str">
        <f t="shared" si="117"/>
        <v/>
      </c>
      <c r="BZ559" s="28"/>
      <c r="CA559" s="15"/>
      <c r="CB559" s="5" t="str">
        <f t="shared" si="121"/>
        <v/>
      </c>
      <c r="CE559" s="5" t="str">
        <f t="shared" si="118"/>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c r="A560" s="4" t="str">
        <f t="shared" si="111"/>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T560" s="2" t="str">
        <f>IFERROR(INDEX('padron cfe'!D:D,MATCH(DATOS!C560,'padron cfe'!A:A,0),1),"")</f>
        <v/>
      </c>
      <c r="U560" s="4"/>
      <c r="V560" s="4"/>
      <c r="W560" s="4"/>
      <c r="X560" s="6"/>
      <c r="Y560" s="4"/>
      <c r="Z560" s="4" t="str">
        <f t="shared" si="112"/>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13"/>
        <v/>
      </c>
      <c r="BI560" s="4" t="str">
        <f t="shared" si="120"/>
        <v/>
      </c>
      <c r="BJ560" s="123" t="str">
        <f t="shared" si="114"/>
        <v/>
      </c>
      <c r="BK560" s="140" t="str">
        <f t="shared" si="119"/>
        <v/>
      </c>
      <c r="BQ560" s="4" t="str">
        <f>IF(IFERROR(VLOOKUP(C560,C561:C$1993,1,0),"")="","",COUNTIF(C:C,C560))</f>
        <v/>
      </c>
      <c r="BR560" s="4"/>
      <c r="BV560" s="5" t="str">
        <f>IF(B560="","",IF(BQ560="",1+(MAX(BV$2:BV559)),""))</f>
        <v/>
      </c>
      <c r="BW560" s="5" t="str">
        <f t="shared" si="115"/>
        <v/>
      </c>
      <c r="BX560" s="5" t="str">
        <f t="shared" si="116"/>
        <v/>
      </c>
      <c r="BY560" s="14" t="str">
        <f t="shared" si="117"/>
        <v/>
      </c>
      <c r="BZ560" s="28"/>
      <c r="CA560" s="15"/>
      <c r="CB560" s="5" t="str">
        <f t="shared" si="121"/>
        <v/>
      </c>
      <c r="CE560" s="5" t="str">
        <f t="shared" si="118"/>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c r="A561" s="4" t="str">
        <f t="shared" si="111"/>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T561" s="2" t="str">
        <f>IFERROR(INDEX('padron cfe'!D:D,MATCH(DATOS!C561,'padron cfe'!A:A,0),1),"")</f>
        <v/>
      </c>
      <c r="U561" s="4"/>
      <c r="V561" s="4"/>
      <c r="W561" s="4"/>
      <c r="X561" s="6"/>
      <c r="Y561" s="4"/>
      <c r="Z561" s="4" t="str">
        <f t="shared" si="112"/>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13"/>
        <v/>
      </c>
      <c r="BI561" s="4" t="str">
        <f t="shared" si="120"/>
        <v/>
      </c>
      <c r="BJ561" s="123" t="str">
        <f t="shared" si="114"/>
        <v/>
      </c>
      <c r="BK561" s="140" t="str">
        <f t="shared" si="119"/>
        <v/>
      </c>
      <c r="BQ561" s="4" t="str">
        <f>IF(IFERROR(VLOOKUP(C561,C562:C$1993,1,0),"")="","",COUNTIF(C:C,C561))</f>
        <v/>
      </c>
      <c r="BR561" s="4"/>
      <c r="BV561" s="5" t="str">
        <f>IF(B561="","",IF(BQ561="",1+(MAX(BV$2:BV560)),""))</f>
        <v/>
      </c>
      <c r="BW561" s="5" t="str">
        <f t="shared" si="115"/>
        <v/>
      </c>
      <c r="BX561" s="5" t="str">
        <f t="shared" si="116"/>
        <v/>
      </c>
      <c r="BY561" s="14" t="str">
        <f t="shared" si="117"/>
        <v/>
      </c>
      <c r="BZ561" s="28"/>
      <c r="CA561" s="15"/>
      <c r="CB561" s="5" t="str">
        <f t="shared" si="121"/>
        <v/>
      </c>
      <c r="CE561" s="5" t="str">
        <f t="shared" si="118"/>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c r="A562" s="4" t="str">
        <f t="shared" si="111"/>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T562" s="2" t="str">
        <f>IFERROR(INDEX('padron cfe'!D:D,MATCH(DATOS!C562,'padron cfe'!A:A,0),1),"")</f>
        <v/>
      </c>
      <c r="U562" s="4"/>
      <c r="V562" s="4"/>
      <c r="W562" s="4"/>
      <c r="X562" s="6"/>
      <c r="Y562" s="4"/>
      <c r="Z562" s="4" t="str">
        <f t="shared" si="112"/>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13"/>
        <v/>
      </c>
      <c r="BI562" s="4" t="str">
        <f t="shared" si="120"/>
        <v/>
      </c>
      <c r="BJ562" s="123" t="str">
        <f t="shared" si="114"/>
        <v/>
      </c>
      <c r="BK562" s="140" t="str">
        <f t="shared" si="119"/>
        <v/>
      </c>
      <c r="BQ562" s="4" t="str">
        <f>IF(IFERROR(VLOOKUP(C562,C563:C$1993,1,0),"")="","",COUNTIF(C:C,C562))</f>
        <v/>
      </c>
      <c r="BR562" s="4"/>
      <c r="BV562" s="5" t="str">
        <f>IF(B562="","",IF(BQ562="",1+(MAX(BV$2:BV561)),""))</f>
        <v/>
      </c>
      <c r="BW562" s="5" t="str">
        <f t="shared" si="115"/>
        <v/>
      </c>
      <c r="BX562" s="5" t="str">
        <f t="shared" si="116"/>
        <v/>
      </c>
      <c r="BY562" s="14" t="str">
        <f t="shared" si="117"/>
        <v/>
      </c>
      <c r="BZ562" s="28"/>
      <c r="CA562" s="15"/>
      <c r="CB562" s="5" t="str">
        <f t="shared" si="121"/>
        <v/>
      </c>
      <c r="CE562" s="5" t="str">
        <f t="shared" si="118"/>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c r="A563" s="4" t="str">
        <f t="shared" si="111"/>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T563" s="2" t="str">
        <f>IFERROR(INDEX('padron cfe'!D:D,MATCH(DATOS!C563,'padron cfe'!A:A,0),1),"")</f>
        <v/>
      </c>
      <c r="U563" s="4"/>
      <c r="V563" s="4"/>
      <c r="W563" s="4"/>
      <c r="X563" s="6"/>
      <c r="Y563" s="4"/>
      <c r="Z563" s="4" t="str">
        <f t="shared" si="112"/>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13"/>
        <v/>
      </c>
      <c r="BI563" s="4" t="str">
        <f t="shared" si="120"/>
        <v/>
      </c>
      <c r="BJ563" s="123" t="str">
        <f t="shared" si="114"/>
        <v/>
      </c>
      <c r="BK563" s="140" t="str">
        <f t="shared" si="119"/>
        <v/>
      </c>
      <c r="BQ563" s="4" t="str">
        <f>IF(IFERROR(VLOOKUP(C563,C564:C$1993,1,0),"")="","",COUNTIF(C:C,C563))</f>
        <v/>
      </c>
      <c r="BR563" s="4"/>
      <c r="BV563" s="5" t="str">
        <f>IF(B563="","",IF(BQ563="",1+(MAX(BV$2:BV562)),""))</f>
        <v/>
      </c>
      <c r="BW563" s="5" t="str">
        <f t="shared" si="115"/>
        <v/>
      </c>
      <c r="BX563" s="5" t="str">
        <f t="shared" si="116"/>
        <v/>
      </c>
      <c r="BY563" s="14" t="str">
        <f t="shared" si="117"/>
        <v/>
      </c>
      <c r="BZ563" s="28"/>
      <c r="CA563" s="15"/>
      <c r="CB563" s="5" t="str">
        <f t="shared" si="121"/>
        <v/>
      </c>
      <c r="CE563" s="5" t="str">
        <f t="shared" si="118"/>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c r="A564" s="4" t="str">
        <f t="shared" si="111"/>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T564" s="2" t="str">
        <f>IFERROR(INDEX('padron cfe'!D:D,MATCH(DATOS!C564,'padron cfe'!A:A,0),1),"")</f>
        <v/>
      </c>
      <c r="U564" s="4"/>
      <c r="V564" s="4"/>
      <c r="W564" s="4"/>
      <c r="X564" s="6"/>
      <c r="Y564" s="4"/>
      <c r="Z564" s="4" t="str">
        <f t="shared" si="112"/>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13"/>
        <v/>
      </c>
      <c r="BI564" s="4" t="str">
        <f t="shared" si="120"/>
        <v/>
      </c>
      <c r="BJ564" s="123" t="str">
        <f t="shared" si="114"/>
        <v/>
      </c>
      <c r="BK564" s="140" t="str">
        <f t="shared" si="119"/>
        <v/>
      </c>
      <c r="BQ564" s="4" t="str">
        <f>IF(IFERROR(VLOOKUP(C564,C565:C$1993,1,0),"")="","",COUNTIF(C:C,C564))</f>
        <v/>
      </c>
      <c r="BR564" s="4"/>
      <c r="BV564" s="5" t="str">
        <f>IF(B564="","",IF(BQ564="",1+(MAX(BV$2:BV563)),""))</f>
        <v/>
      </c>
      <c r="BW564" s="5" t="str">
        <f t="shared" si="115"/>
        <v/>
      </c>
      <c r="BX564" s="5" t="str">
        <f t="shared" si="116"/>
        <v/>
      </c>
      <c r="BY564" s="14" t="str">
        <f t="shared" si="117"/>
        <v/>
      </c>
      <c r="BZ564" s="28"/>
      <c r="CA564" s="15"/>
      <c r="CB564" s="5" t="str">
        <f t="shared" si="121"/>
        <v/>
      </c>
      <c r="CE564" s="5" t="str">
        <f t="shared" si="118"/>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c r="A565" s="4" t="str">
        <f t="shared" si="111"/>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T565" s="2" t="str">
        <f>IFERROR(INDEX('padron cfe'!D:D,MATCH(DATOS!C565,'padron cfe'!A:A,0),1),"")</f>
        <v/>
      </c>
      <c r="U565" s="4"/>
      <c r="V565" s="4"/>
      <c r="W565" s="4"/>
      <c r="X565" s="6"/>
      <c r="Y565" s="4"/>
      <c r="Z565" s="4" t="str">
        <f t="shared" si="112"/>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13"/>
        <v/>
      </c>
      <c r="BI565" s="4" t="str">
        <f t="shared" si="120"/>
        <v/>
      </c>
      <c r="BJ565" s="123" t="str">
        <f t="shared" si="114"/>
        <v/>
      </c>
      <c r="BK565" s="140" t="str">
        <f t="shared" si="119"/>
        <v/>
      </c>
      <c r="BQ565" s="4" t="str">
        <f>IF(IFERROR(VLOOKUP(C565,C566:C$1993,1,0),"")="","",COUNTIF(C:C,C565))</f>
        <v/>
      </c>
      <c r="BR565" s="4"/>
      <c r="BV565" s="5" t="str">
        <f>IF(B565="","",IF(BQ565="",1+(MAX(BV$2:BV564)),""))</f>
        <v/>
      </c>
      <c r="BW565" s="5" t="str">
        <f t="shared" si="115"/>
        <v/>
      </c>
      <c r="BX565" s="5" t="str">
        <f t="shared" si="116"/>
        <v/>
      </c>
      <c r="BY565" s="14" t="str">
        <f t="shared" si="117"/>
        <v/>
      </c>
      <c r="BZ565" s="28"/>
      <c r="CA565" s="15"/>
      <c r="CB565" s="5" t="str">
        <f t="shared" si="121"/>
        <v/>
      </c>
      <c r="CE565" s="5" t="str">
        <f t="shared" si="118"/>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c r="A566" s="4" t="str">
        <f t="shared" si="111"/>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T566" s="2" t="str">
        <f>IFERROR(INDEX('padron cfe'!D:D,MATCH(DATOS!C566,'padron cfe'!A:A,0),1),"")</f>
        <v/>
      </c>
      <c r="U566" s="4"/>
      <c r="V566" s="4"/>
      <c r="W566" s="4"/>
      <c r="X566" s="6"/>
      <c r="Y566" s="4"/>
      <c r="Z566" s="4" t="str">
        <f t="shared" si="112"/>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13"/>
        <v/>
      </c>
      <c r="BI566" s="4" t="str">
        <f t="shared" si="120"/>
        <v/>
      </c>
      <c r="BJ566" s="123" t="str">
        <f t="shared" si="114"/>
        <v/>
      </c>
      <c r="BK566" s="140" t="str">
        <f t="shared" si="119"/>
        <v/>
      </c>
      <c r="BQ566" s="4" t="str">
        <f>IF(IFERROR(VLOOKUP(C566,C567:C$1993,1,0),"")="","",COUNTIF(C:C,C566))</f>
        <v/>
      </c>
      <c r="BR566" s="4"/>
      <c r="BV566" s="5" t="str">
        <f>IF(B566="","",IF(BQ566="",1+(MAX(BV$2:BV565)),""))</f>
        <v/>
      </c>
      <c r="BW566" s="5" t="str">
        <f t="shared" si="115"/>
        <v/>
      </c>
      <c r="BX566" s="5" t="str">
        <f t="shared" si="116"/>
        <v/>
      </c>
      <c r="BY566" s="14" t="str">
        <f t="shared" si="117"/>
        <v/>
      </c>
      <c r="BZ566" s="28"/>
      <c r="CA566" s="15"/>
      <c r="CB566" s="5" t="str">
        <f t="shared" si="121"/>
        <v/>
      </c>
      <c r="CE566" s="5" t="str">
        <f t="shared" si="118"/>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c r="A567" s="4" t="str">
        <f t="shared" si="111"/>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T567" s="2" t="str">
        <f>IFERROR(INDEX('padron cfe'!D:D,MATCH(DATOS!C567,'padron cfe'!A:A,0),1),"")</f>
        <v/>
      </c>
      <c r="U567" s="4"/>
      <c r="V567" s="4"/>
      <c r="W567" s="4"/>
      <c r="X567" s="6"/>
      <c r="Y567" s="4"/>
      <c r="Z567" s="4" t="str">
        <f t="shared" si="112"/>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13"/>
        <v/>
      </c>
      <c r="BI567" s="4" t="str">
        <f t="shared" si="120"/>
        <v/>
      </c>
      <c r="BJ567" s="123" t="str">
        <f t="shared" si="114"/>
        <v/>
      </c>
      <c r="BK567" s="140" t="str">
        <f t="shared" si="119"/>
        <v/>
      </c>
      <c r="BQ567" s="4" t="str">
        <f>IF(IFERROR(VLOOKUP(C567,C568:C$1993,1,0),"")="","",COUNTIF(C:C,C567))</f>
        <v/>
      </c>
      <c r="BR567" s="4"/>
      <c r="BV567" s="5" t="str">
        <f>IF(B567="","",IF(BQ567="",1+(MAX(BV$2:BV566)),""))</f>
        <v/>
      </c>
      <c r="BW567" s="5" t="str">
        <f t="shared" si="115"/>
        <v/>
      </c>
      <c r="BX567" s="5" t="str">
        <f t="shared" si="116"/>
        <v/>
      </c>
      <c r="BY567" s="14" t="str">
        <f t="shared" si="117"/>
        <v/>
      </c>
      <c r="BZ567" s="28"/>
      <c r="CA567" s="15"/>
      <c r="CB567" s="5" t="str">
        <f t="shared" si="121"/>
        <v/>
      </c>
      <c r="CE567" s="5" t="str">
        <f t="shared" si="118"/>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c r="A568" s="4" t="str">
        <f t="shared" si="111"/>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T568" s="2" t="str">
        <f>IFERROR(INDEX('padron cfe'!D:D,MATCH(DATOS!C568,'padron cfe'!A:A,0),1),"")</f>
        <v/>
      </c>
      <c r="U568" s="4"/>
      <c r="V568" s="4"/>
      <c r="W568" s="4"/>
      <c r="X568" s="6"/>
      <c r="Y568" s="4"/>
      <c r="Z568" s="4" t="str">
        <f t="shared" si="112"/>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13"/>
        <v/>
      </c>
      <c r="BI568" s="4" t="str">
        <f t="shared" si="120"/>
        <v/>
      </c>
      <c r="BJ568" s="123" t="str">
        <f t="shared" si="114"/>
        <v/>
      </c>
      <c r="BK568" s="140" t="str">
        <f t="shared" si="119"/>
        <v/>
      </c>
      <c r="BQ568" s="4" t="str">
        <f>IF(IFERROR(VLOOKUP(C568,C569:C$1993,1,0),"")="","",COUNTIF(C:C,C568))</f>
        <v/>
      </c>
      <c r="BR568" s="4"/>
      <c r="BV568" s="5" t="str">
        <f>IF(B568="","",IF(BQ568="",1+(MAX(BV$2:BV567)),""))</f>
        <v/>
      </c>
      <c r="BW568" s="5" t="str">
        <f t="shared" si="115"/>
        <v/>
      </c>
      <c r="BX568" s="5" t="str">
        <f t="shared" si="116"/>
        <v/>
      </c>
      <c r="BY568" s="14" t="str">
        <f t="shared" si="117"/>
        <v/>
      </c>
      <c r="BZ568" s="28"/>
      <c r="CA568" s="15"/>
      <c r="CB568" s="5" t="str">
        <f t="shared" si="121"/>
        <v/>
      </c>
      <c r="CE568" s="5" t="str">
        <f t="shared" si="118"/>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c r="A569" s="4" t="str">
        <f t="shared" si="111"/>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T569" s="2" t="str">
        <f>IFERROR(INDEX('padron cfe'!D:D,MATCH(DATOS!C569,'padron cfe'!A:A,0),1),"")</f>
        <v/>
      </c>
      <c r="U569" s="4"/>
      <c r="V569" s="4"/>
      <c r="W569" s="4"/>
      <c r="X569" s="6"/>
      <c r="Y569" s="4"/>
      <c r="Z569" s="4" t="str">
        <f t="shared" si="112"/>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13"/>
        <v/>
      </c>
      <c r="BI569" s="4" t="str">
        <f t="shared" si="120"/>
        <v/>
      </c>
      <c r="BJ569" s="123" t="str">
        <f t="shared" si="114"/>
        <v/>
      </c>
      <c r="BK569" s="140" t="str">
        <f t="shared" si="119"/>
        <v/>
      </c>
      <c r="BQ569" s="4" t="str">
        <f>IF(IFERROR(VLOOKUP(C569,C570:C$1993,1,0),"")="","",COUNTIF(C:C,C569))</f>
        <v/>
      </c>
      <c r="BR569" s="4"/>
      <c r="BV569" s="5" t="str">
        <f>IF(B569="","",IF(BQ569="",1+(MAX(BV$2:BV568)),""))</f>
        <v/>
      </c>
      <c r="BW569" s="5" t="str">
        <f t="shared" si="115"/>
        <v/>
      </c>
      <c r="BX569" s="5" t="str">
        <f t="shared" si="116"/>
        <v/>
      </c>
      <c r="BY569" s="14" t="str">
        <f t="shared" si="117"/>
        <v/>
      </c>
      <c r="BZ569" s="28"/>
      <c r="CA569" s="15"/>
      <c r="CB569" s="5" t="str">
        <f t="shared" si="121"/>
        <v/>
      </c>
      <c r="CE569" s="5" t="str">
        <f t="shared" si="118"/>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c r="A570" s="4" t="str">
        <f t="shared" si="111"/>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T570" s="2" t="str">
        <f>IFERROR(INDEX('padron cfe'!D:D,MATCH(DATOS!C570,'padron cfe'!A:A,0),1),"")</f>
        <v/>
      </c>
      <c r="U570" s="4"/>
      <c r="V570" s="4"/>
      <c r="W570" s="4"/>
      <c r="X570" s="6"/>
      <c r="Y570" s="4"/>
      <c r="Z570" s="4" t="str">
        <f t="shared" si="112"/>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13"/>
        <v/>
      </c>
      <c r="BI570" s="4" t="str">
        <f t="shared" si="120"/>
        <v/>
      </c>
      <c r="BJ570" s="123" t="str">
        <f t="shared" si="114"/>
        <v/>
      </c>
      <c r="BK570" s="140" t="str">
        <f t="shared" si="119"/>
        <v/>
      </c>
      <c r="BQ570" s="4" t="str">
        <f>IF(IFERROR(VLOOKUP(C570,C571:C$1993,1,0),"")="","",COUNTIF(C:C,C570))</f>
        <v/>
      </c>
      <c r="BR570" s="4"/>
      <c r="BV570" s="5" t="str">
        <f>IF(B570="","",IF(BQ570="",1+(MAX(BV$2:BV569)),""))</f>
        <v/>
      </c>
      <c r="BW570" s="5" t="str">
        <f t="shared" si="115"/>
        <v/>
      </c>
      <c r="BX570" s="5" t="str">
        <f t="shared" si="116"/>
        <v/>
      </c>
      <c r="BY570" s="14" t="str">
        <f t="shared" si="117"/>
        <v/>
      </c>
      <c r="BZ570" s="28"/>
      <c r="CA570" s="15"/>
      <c r="CB570" s="5" t="str">
        <f t="shared" si="121"/>
        <v/>
      </c>
      <c r="CE570" s="5" t="str">
        <f t="shared" si="118"/>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c r="A571" s="4" t="str">
        <f t="shared" si="111"/>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T571" s="2" t="str">
        <f>IFERROR(INDEX('padron cfe'!D:D,MATCH(DATOS!C571,'padron cfe'!A:A,0),1),"")</f>
        <v/>
      </c>
      <c r="U571" s="4"/>
      <c r="V571" s="4"/>
      <c r="W571" s="4"/>
      <c r="X571" s="6"/>
      <c r="Y571" s="4"/>
      <c r="Z571" s="4" t="str">
        <f t="shared" si="112"/>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13"/>
        <v/>
      </c>
      <c r="BI571" s="4" t="str">
        <f t="shared" si="120"/>
        <v/>
      </c>
      <c r="BJ571" s="123" t="str">
        <f t="shared" si="114"/>
        <v/>
      </c>
      <c r="BK571" s="140" t="str">
        <f t="shared" si="119"/>
        <v/>
      </c>
      <c r="BQ571" s="4" t="str">
        <f>IF(IFERROR(VLOOKUP(C571,C572:C$1993,1,0),"")="","",COUNTIF(C:C,C571))</f>
        <v/>
      </c>
      <c r="BR571" s="4"/>
      <c r="BV571" s="5" t="str">
        <f>IF(B571="","",IF(BQ571="",1+(MAX(BV$2:BV570)),""))</f>
        <v/>
      </c>
      <c r="BW571" s="5" t="str">
        <f t="shared" si="115"/>
        <v/>
      </c>
      <c r="BX571" s="5" t="str">
        <f t="shared" si="116"/>
        <v/>
      </c>
      <c r="BY571" s="14" t="str">
        <f t="shared" si="117"/>
        <v/>
      </c>
      <c r="BZ571" s="28"/>
      <c r="CA571" s="15"/>
      <c r="CB571" s="5" t="str">
        <f t="shared" si="121"/>
        <v/>
      </c>
      <c r="CE571" s="5" t="str">
        <f t="shared" si="118"/>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c r="A572" s="4" t="str">
        <f t="shared" si="111"/>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T572" s="2" t="str">
        <f>IFERROR(INDEX('padron cfe'!D:D,MATCH(DATOS!C572,'padron cfe'!A:A,0),1),"")</f>
        <v/>
      </c>
      <c r="U572" s="4"/>
      <c r="V572" s="4"/>
      <c r="W572" s="4"/>
      <c r="X572" s="6"/>
      <c r="Y572" s="4"/>
      <c r="Z572" s="4" t="str">
        <f t="shared" si="112"/>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13"/>
        <v/>
      </c>
      <c r="BI572" s="4" t="str">
        <f t="shared" si="120"/>
        <v/>
      </c>
      <c r="BJ572" s="123" t="str">
        <f t="shared" si="114"/>
        <v/>
      </c>
      <c r="BK572" s="140" t="str">
        <f t="shared" si="119"/>
        <v/>
      </c>
      <c r="BQ572" s="4" t="str">
        <f>IF(IFERROR(VLOOKUP(C572,C573:C$1993,1,0),"")="","",COUNTIF(C:C,C572))</f>
        <v/>
      </c>
      <c r="BR572" s="4"/>
      <c r="BV572" s="5" t="str">
        <f>IF(B572="","",IF(BQ572="",1+(MAX(BV$2:BV571)),""))</f>
        <v/>
      </c>
      <c r="BW572" s="5" t="str">
        <f t="shared" si="115"/>
        <v/>
      </c>
      <c r="BX572" s="5" t="str">
        <f t="shared" si="116"/>
        <v/>
      </c>
      <c r="BY572" s="14" t="str">
        <f t="shared" si="117"/>
        <v/>
      </c>
      <c r="BZ572" s="28"/>
      <c r="CA572" s="15"/>
      <c r="CB572" s="5" t="str">
        <f t="shared" si="121"/>
        <v/>
      </c>
      <c r="CE572" s="5" t="str">
        <f t="shared" si="118"/>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c r="A573" s="4" t="str">
        <f t="shared" si="111"/>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T573" s="2" t="str">
        <f>IFERROR(INDEX('padron cfe'!D:D,MATCH(DATOS!C573,'padron cfe'!A:A,0),1),"")</f>
        <v/>
      </c>
      <c r="U573" s="4"/>
      <c r="V573" s="4"/>
      <c r="W573" s="4"/>
      <c r="X573" s="6"/>
      <c r="Y573" s="4"/>
      <c r="Z573" s="4" t="str">
        <f t="shared" si="112"/>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13"/>
        <v/>
      </c>
      <c r="BI573" s="4" t="str">
        <f t="shared" si="120"/>
        <v/>
      </c>
      <c r="BJ573" s="123" t="str">
        <f t="shared" si="114"/>
        <v/>
      </c>
      <c r="BK573" s="140" t="str">
        <f t="shared" si="119"/>
        <v/>
      </c>
      <c r="BQ573" s="4" t="str">
        <f>IF(IFERROR(VLOOKUP(C573,C574:C$1993,1,0),"")="","",COUNTIF(C:C,C573))</f>
        <v/>
      </c>
      <c r="BR573" s="4"/>
      <c r="BV573" s="5" t="str">
        <f>IF(B573="","",IF(BQ573="",1+(MAX(BV$2:BV572)),""))</f>
        <v/>
      </c>
      <c r="BW573" s="5" t="str">
        <f t="shared" si="115"/>
        <v/>
      </c>
      <c r="BX573" s="5" t="str">
        <f t="shared" si="116"/>
        <v/>
      </c>
      <c r="BY573" s="14" t="str">
        <f t="shared" si="117"/>
        <v/>
      </c>
      <c r="BZ573" s="28"/>
      <c r="CA573" s="15"/>
      <c r="CB573" s="5" t="str">
        <f t="shared" si="121"/>
        <v/>
      </c>
      <c r="CE573" s="5" t="str">
        <f t="shared" si="118"/>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c r="A574" s="4" t="str">
        <f t="shared" si="111"/>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T574" s="2" t="str">
        <f>IFERROR(INDEX('padron cfe'!D:D,MATCH(DATOS!C574,'padron cfe'!A:A,0),1),"")</f>
        <v/>
      </c>
      <c r="U574" s="4"/>
      <c r="V574" s="4"/>
      <c r="W574" s="4"/>
      <c r="X574" s="6"/>
      <c r="Y574" s="4"/>
      <c r="Z574" s="4" t="str">
        <f t="shared" si="112"/>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13"/>
        <v/>
      </c>
      <c r="BI574" s="4" t="str">
        <f t="shared" si="120"/>
        <v/>
      </c>
      <c r="BJ574" s="123" t="str">
        <f t="shared" si="114"/>
        <v/>
      </c>
      <c r="BK574" s="140" t="str">
        <f t="shared" si="119"/>
        <v/>
      </c>
      <c r="BQ574" s="4" t="str">
        <f>IF(IFERROR(VLOOKUP(C574,C575:C$1993,1,0),"")="","",COUNTIF(C:C,C574))</f>
        <v/>
      </c>
      <c r="BR574" s="4"/>
      <c r="BV574" s="5" t="str">
        <f>IF(B574="","",IF(BQ574="",1+(MAX(BV$2:BV573)),""))</f>
        <v/>
      </c>
      <c r="BW574" s="5" t="str">
        <f t="shared" si="115"/>
        <v/>
      </c>
      <c r="BX574" s="5" t="str">
        <f t="shared" si="116"/>
        <v/>
      </c>
      <c r="BY574" s="14" t="str">
        <f t="shared" si="117"/>
        <v/>
      </c>
      <c r="BZ574" s="28"/>
      <c r="CA574" s="15"/>
      <c r="CB574" s="5" t="str">
        <f t="shared" si="121"/>
        <v/>
      </c>
      <c r="CE574" s="5" t="str">
        <f t="shared" si="118"/>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c r="A575" s="4" t="str">
        <f t="shared" si="111"/>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T575" s="2" t="str">
        <f>IFERROR(INDEX('padron cfe'!D:D,MATCH(DATOS!C575,'padron cfe'!A:A,0),1),"")</f>
        <v/>
      </c>
      <c r="U575" s="4"/>
      <c r="V575" s="4"/>
      <c r="W575" s="4"/>
      <c r="X575" s="6"/>
      <c r="Y575" s="4"/>
      <c r="Z575" s="4" t="str">
        <f t="shared" si="112"/>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13"/>
        <v/>
      </c>
      <c r="BI575" s="4" t="str">
        <f t="shared" si="120"/>
        <v/>
      </c>
      <c r="BJ575" s="123" t="str">
        <f t="shared" si="114"/>
        <v/>
      </c>
      <c r="BK575" s="140" t="str">
        <f t="shared" si="119"/>
        <v/>
      </c>
      <c r="BQ575" s="4" t="str">
        <f>IF(IFERROR(VLOOKUP(C575,C576:C$1993,1,0),"")="","",COUNTIF(C:C,C575))</f>
        <v/>
      </c>
      <c r="BR575" s="4"/>
      <c r="BV575" s="5" t="str">
        <f>IF(B575="","",IF(BQ575="",1+(MAX(BV$2:BV574)),""))</f>
        <v/>
      </c>
      <c r="BW575" s="5" t="str">
        <f t="shared" si="115"/>
        <v/>
      </c>
      <c r="BX575" s="5" t="str">
        <f t="shared" si="116"/>
        <v/>
      </c>
      <c r="BY575" s="14" t="str">
        <f t="shared" si="117"/>
        <v/>
      </c>
      <c r="BZ575" s="28"/>
      <c r="CA575" s="15"/>
      <c r="CB575" s="5" t="str">
        <f t="shared" si="121"/>
        <v/>
      </c>
      <c r="CE575" s="5" t="str">
        <f t="shared" si="118"/>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c r="A576" s="4" t="str">
        <f t="shared" si="111"/>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T576" s="2" t="str">
        <f>IFERROR(INDEX('padron cfe'!D:D,MATCH(DATOS!C576,'padron cfe'!A:A,0),1),"")</f>
        <v/>
      </c>
      <c r="U576" s="4"/>
      <c r="V576" s="4"/>
      <c r="W576" s="4"/>
      <c r="X576" s="6"/>
      <c r="Y576" s="4"/>
      <c r="Z576" s="4" t="str">
        <f t="shared" si="112"/>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13"/>
        <v/>
      </c>
      <c r="BI576" s="4" t="str">
        <f t="shared" si="120"/>
        <v/>
      </c>
      <c r="BJ576" s="123" t="str">
        <f t="shared" si="114"/>
        <v/>
      </c>
      <c r="BK576" s="140" t="str">
        <f t="shared" si="119"/>
        <v/>
      </c>
      <c r="BQ576" s="4" t="str">
        <f>IF(IFERROR(VLOOKUP(C576,C577:C$1993,1,0),"")="","",COUNTIF(C:C,C576))</f>
        <v/>
      </c>
      <c r="BR576" s="4"/>
      <c r="BV576" s="5" t="str">
        <f>IF(B576="","",IF(BQ576="",1+(MAX(BV$2:BV575)),""))</f>
        <v/>
      </c>
      <c r="BW576" s="5" t="str">
        <f t="shared" si="115"/>
        <v/>
      </c>
      <c r="BX576" s="5" t="str">
        <f t="shared" si="116"/>
        <v/>
      </c>
      <c r="BY576" s="14" t="str">
        <f t="shared" si="117"/>
        <v/>
      </c>
      <c r="BZ576" s="28"/>
      <c r="CA576" s="15"/>
      <c r="CB576" s="5" t="str">
        <f t="shared" si="121"/>
        <v/>
      </c>
      <c r="CE576" s="5" t="str">
        <f t="shared" si="118"/>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c r="A577" s="4" t="str">
        <f t="shared" si="111"/>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T577" s="2" t="str">
        <f>IFERROR(INDEX('padron cfe'!D:D,MATCH(DATOS!C577,'padron cfe'!A:A,0),1),"")</f>
        <v/>
      </c>
      <c r="U577" s="4"/>
      <c r="V577" s="4"/>
      <c r="W577" s="4"/>
      <c r="X577" s="6"/>
      <c r="Y577" s="4"/>
      <c r="Z577" s="4" t="str">
        <f t="shared" si="112"/>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13"/>
        <v/>
      </c>
      <c r="BI577" s="4" t="str">
        <f t="shared" si="120"/>
        <v/>
      </c>
      <c r="BJ577" s="123" t="str">
        <f t="shared" si="114"/>
        <v/>
      </c>
      <c r="BK577" s="140" t="str">
        <f t="shared" si="119"/>
        <v/>
      </c>
      <c r="BQ577" s="4" t="str">
        <f>IF(IFERROR(VLOOKUP(C577,C578:C$1993,1,0),"")="","",COUNTIF(C:C,C577))</f>
        <v/>
      </c>
      <c r="BR577" s="4"/>
      <c r="BV577" s="5" t="str">
        <f>IF(B577="","",IF(BQ577="",1+(MAX(BV$2:BV576)),""))</f>
        <v/>
      </c>
      <c r="BW577" s="5" t="str">
        <f t="shared" si="115"/>
        <v/>
      </c>
      <c r="BX577" s="5" t="str">
        <f t="shared" si="116"/>
        <v/>
      </c>
      <c r="BY577" s="14" t="str">
        <f t="shared" si="117"/>
        <v/>
      </c>
      <c r="BZ577" s="28"/>
      <c r="CA577" s="15"/>
      <c r="CB577" s="5" t="str">
        <f t="shared" si="121"/>
        <v/>
      </c>
      <c r="CE577" s="5" t="str">
        <f t="shared" si="118"/>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c r="A578" s="4" t="str">
        <f t="shared" ref="A578:A641" si="12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T578" s="2" t="str">
        <f>IFERROR(INDEX('padron cfe'!D:D,MATCH(DATOS!C578,'padron cfe'!A:A,0),1),"")</f>
        <v/>
      </c>
      <c r="U578" s="4"/>
      <c r="V578" s="4"/>
      <c r="W578" s="4"/>
      <c r="X578" s="6"/>
      <c r="Y578" s="4"/>
      <c r="Z578" s="4" t="str">
        <f t="shared" ref="Z578:Z641" si="12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24">IFERROR(IF(BE578="","",IF(BA578=5,"",IF(BE578-TODAY()&gt;0,"VIGENTE","VENCIDO"))),"")</f>
        <v/>
      </c>
      <c r="BI578" s="4" t="str">
        <f t="shared" si="120"/>
        <v/>
      </c>
      <c r="BJ578" s="123" t="str">
        <f t="shared" ref="BJ578:BJ641" si="125">IFERROR(IF(AA578="","",AA578/V578),"")</f>
        <v/>
      </c>
      <c r="BK578" s="140" t="str">
        <f t="shared" si="119"/>
        <v/>
      </c>
      <c r="BQ578" s="4" t="str">
        <f>IF(IFERROR(VLOOKUP(C578,C579:C$1993,1,0),"")="","",COUNTIF(C:C,C578))</f>
        <v/>
      </c>
      <c r="BR578" s="4"/>
      <c r="BV578" s="5" t="str">
        <f>IF(B578="","",IF(BQ578="",1+(MAX(BV$2:BV577)),""))</f>
        <v/>
      </c>
      <c r="BW578" s="5" t="str">
        <f t="shared" ref="BW578:BW641" si="126">IF(BV578="","",Z578)</f>
        <v/>
      </c>
      <c r="BX578" s="5" t="str">
        <f t="shared" ref="BX578:BX641" si="127">IF(BV578="","",H578)</f>
        <v/>
      </c>
      <c r="BY578" s="14" t="str">
        <f t="shared" ref="BY578:BY641" si="128">IF(BV578="","",C578)</f>
        <v/>
      </c>
      <c r="BZ578" s="28"/>
      <c r="CA578" s="15"/>
      <c r="CB578" s="5" t="str">
        <f t="shared" si="121"/>
        <v/>
      </c>
      <c r="CE578" s="5" t="str">
        <f t="shared" ref="CE578:CE641" si="129">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c r="A579" s="4" t="str">
        <f t="shared" si="122"/>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T579" s="2" t="str">
        <f>IFERROR(INDEX('padron cfe'!D:D,MATCH(DATOS!C579,'padron cfe'!A:A,0),1),"")</f>
        <v/>
      </c>
      <c r="U579" s="4"/>
      <c r="V579" s="4"/>
      <c r="W579" s="4"/>
      <c r="X579" s="6"/>
      <c r="Y579" s="4"/>
      <c r="Z579" s="4" t="str">
        <f t="shared" si="12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24"/>
        <v/>
      </c>
      <c r="BI579" s="4" t="str">
        <f t="shared" si="120"/>
        <v/>
      </c>
      <c r="BJ579" s="123" t="str">
        <f t="shared" si="125"/>
        <v/>
      </c>
      <c r="BK579" s="140" t="str">
        <f t="shared" ref="BK579:BK642" si="130">IFERROR(IF(AA579/Z579=0,"",AA579/Z579),"")</f>
        <v/>
      </c>
      <c r="BQ579" s="4" t="str">
        <f>IF(IFERROR(VLOOKUP(C579,C580:C$1993,1,0),"")="","",COUNTIF(C:C,C579))</f>
        <v/>
      </c>
      <c r="BR579" s="4"/>
      <c r="BV579" s="5" t="str">
        <f>IF(B579="","",IF(BQ579="",1+(MAX(BV$2:BV578)),""))</f>
        <v/>
      </c>
      <c r="BW579" s="5" t="str">
        <f t="shared" si="126"/>
        <v/>
      </c>
      <c r="BX579" s="5" t="str">
        <f t="shared" si="127"/>
        <v/>
      </c>
      <c r="BY579" s="14" t="str">
        <f t="shared" si="128"/>
        <v/>
      </c>
      <c r="BZ579" s="28"/>
      <c r="CA579" s="15"/>
      <c r="CB579" s="5" t="str">
        <f t="shared" si="121"/>
        <v/>
      </c>
      <c r="CE579" s="5" t="str">
        <f t="shared" si="129"/>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c r="A580" s="4" t="str">
        <f t="shared" si="122"/>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T580" s="2" t="str">
        <f>IFERROR(INDEX('padron cfe'!D:D,MATCH(DATOS!C580,'padron cfe'!A:A,0),1),"")</f>
        <v/>
      </c>
      <c r="U580" s="4"/>
      <c r="V580" s="4"/>
      <c r="W580" s="4"/>
      <c r="X580" s="6"/>
      <c r="Y580" s="4"/>
      <c r="Z580" s="4" t="str">
        <f t="shared" si="12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24"/>
        <v/>
      </c>
      <c r="BI580" s="4" t="str">
        <f t="shared" si="120"/>
        <v/>
      </c>
      <c r="BJ580" s="123" t="str">
        <f t="shared" si="125"/>
        <v/>
      </c>
      <c r="BK580" s="140" t="str">
        <f t="shared" si="130"/>
        <v/>
      </c>
      <c r="BQ580" s="4" t="str">
        <f>IF(IFERROR(VLOOKUP(C580,C581:C$1993,1,0),"")="","",COUNTIF(C:C,C580))</f>
        <v/>
      </c>
      <c r="BR580" s="4"/>
      <c r="BV580" s="5" t="str">
        <f>IF(B580="","",IF(BQ580="",1+(MAX(BV$2:BV579)),""))</f>
        <v/>
      </c>
      <c r="BW580" s="5" t="str">
        <f t="shared" si="126"/>
        <v/>
      </c>
      <c r="BX580" s="5" t="str">
        <f t="shared" si="127"/>
        <v/>
      </c>
      <c r="BY580" s="14" t="str">
        <f t="shared" si="128"/>
        <v/>
      </c>
      <c r="BZ580" s="28"/>
      <c r="CA580" s="15"/>
      <c r="CB580" s="5" t="str">
        <f t="shared" si="121"/>
        <v/>
      </c>
      <c r="CE580" s="5" t="str">
        <f t="shared" si="129"/>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c r="A581" s="4" t="str">
        <f t="shared" si="122"/>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T581" s="2" t="str">
        <f>IFERROR(INDEX('padron cfe'!D:D,MATCH(DATOS!C581,'padron cfe'!A:A,0),1),"")</f>
        <v/>
      </c>
      <c r="U581" s="4"/>
      <c r="V581" s="4"/>
      <c r="W581" s="4"/>
      <c r="X581" s="6"/>
      <c r="Y581" s="4"/>
      <c r="Z581" s="4" t="str">
        <f t="shared" si="12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24"/>
        <v/>
      </c>
      <c r="BI581" s="4" t="str">
        <f t="shared" si="120"/>
        <v/>
      </c>
      <c r="BJ581" s="123" t="str">
        <f t="shared" si="125"/>
        <v/>
      </c>
      <c r="BK581" s="140" t="str">
        <f t="shared" si="130"/>
        <v/>
      </c>
      <c r="BQ581" s="4" t="str">
        <f>IF(IFERROR(VLOOKUP(C581,C582:C$1993,1,0),"")="","",COUNTIF(C:C,C581))</f>
        <v/>
      </c>
      <c r="BR581" s="4"/>
      <c r="BV581" s="5" t="str">
        <f>IF(B581="","",IF(BQ581="",1+(MAX(BV$2:BV580)),""))</f>
        <v/>
      </c>
      <c r="BW581" s="5" t="str">
        <f t="shared" si="126"/>
        <v/>
      </c>
      <c r="BX581" s="5" t="str">
        <f t="shared" si="127"/>
        <v/>
      </c>
      <c r="BY581" s="14" t="str">
        <f t="shared" si="128"/>
        <v/>
      </c>
      <c r="BZ581" s="28"/>
      <c r="CA581" s="15"/>
      <c r="CB581" s="5" t="str">
        <f t="shared" si="121"/>
        <v/>
      </c>
      <c r="CE581" s="5" t="str">
        <f t="shared" si="129"/>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c r="A582" s="4" t="str">
        <f t="shared" si="122"/>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T582" s="2" t="str">
        <f>IFERROR(INDEX('padron cfe'!D:D,MATCH(DATOS!C582,'padron cfe'!A:A,0),1),"")</f>
        <v/>
      </c>
      <c r="U582" s="4"/>
      <c r="V582" s="4"/>
      <c r="W582" s="4"/>
      <c r="X582" s="6"/>
      <c r="Y582" s="4"/>
      <c r="Z582" s="4" t="str">
        <f t="shared" si="12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24"/>
        <v/>
      </c>
      <c r="BI582" s="4" t="str">
        <f t="shared" si="120"/>
        <v/>
      </c>
      <c r="BJ582" s="123" t="str">
        <f t="shared" si="125"/>
        <v/>
      </c>
      <c r="BK582" s="140" t="str">
        <f t="shared" si="130"/>
        <v/>
      </c>
      <c r="BQ582" s="4" t="str">
        <f>IF(IFERROR(VLOOKUP(C582,C583:C$1993,1,0),"")="","",COUNTIF(C:C,C582))</f>
        <v/>
      </c>
      <c r="BR582" s="4"/>
      <c r="BV582" s="5" t="str">
        <f>IF(B582="","",IF(BQ582="",1+(MAX(BV$2:BV581)),""))</f>
        <v/>
      </c>
      <c r="BW582" s="5" t="str">
        <f t="shared" si="126"/>
        <v/>
      </c>
      <c r="BX582" s="5" t="str">
        <f t="shared" si="127"/>
        <v/>
      </c>
      <c r="BY582" s="14" t="str">
        <f t="shared" si="128"/>
        <v/>
      </c>
      <c r="BZ582" s="28"/>
      <c r="CA582" s="15"/>
      <c r="CB582" s="5" t="str">
        <f t="shared" si="121"/>
        <v/>
      </c>
      <c r="CE582" s="5" t="str">
        <f t="shared" si="129"/>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c r="A583" s="4" t="str">
        <f t="shared" si="122"/>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T583" s="2" t="str">
        <f>IFERROR(INDEX('padron cfe'!D:D,MATCH(DATOS!C583,'padron cfe'!A:A,0),1),"")</f>
        <v/>
      </c>
      <c r="U583" s="4"/>
      <c r="V583" s="4"/>
      <c r="W583" s="4"/>
      <c r="X583" s="6"/>
      <c r="Y583" s="4"/>
      <c r="Z583" s="4" t="str">
        <f t="shared" si="12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24"/>
        <v/>
      </c>
      <c r="BI583" s="4" t="str">
        <f t="shared" si="120"/>
        <v/>
      </c>
      <c r="BJ583" s="123" t="str">
        <f t="shared" si="125"/>
        <v/>
      </c>
      <c r="BK583" s="140" t="str">
        <f t="shared" si="130"/>
        <v/>
      </c>
      <c r="BQ583" s="4" t="str">
        <f>IF(IFERROR(VLOOKUP(C583,C584:C$1993,1,0),"")="","",COUNTIF(C:C,C583))</f>
        <v/>
      </c>
      <c r="BR583" s="4"/>
      <c r="BV583" s="5" t="str">
        <f>IF(B583="","",IF(BQ583="",1+(MAX(BV$2:BV582)),""))</f>
        <v/>
      </c>
      <c r="BW583" s="5" t="str">
        <f t="shared" si="126"/>
        <v/>
      </c>
      <c r="BX583" s="5" t="str">
        <f t="shared" si="127"/>
        <v/>
      </c>
      <c r="BY583" s="14" t="str">
        <f t="shared" si="128"/>
        <v/>
      </c>
      <c r="BZ583" s="28"/>
      <c r="CA583" s="15"/>
      <c r="CB583" s="5" t="str">
        <f t="shared" si="121"/>
        <v/>
      </c>
      <c r="CE583" s="5" t="str">
        <f t="shared" si="129"/>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c r="A584" s="4" t="str">
        <f t="shared" si="122"/>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T584" s="2" t="str">
        <f>IFERROR(INDEX('padron cfe'!D:D,MATCH(DATOS!C584,'padron cfe'!A:A,0),1),"")</f>
        <v/>
      </c>
      <c r="U584" s="4"/>
      <c r="V584" s="4"/>
      <c r="W584" s="4"/>
      <c r="X584" s="6"/>
      <c r="Y584" s="4"/>
      <c r="Z584" s="4" t="str">
        <f t="shared" si="12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24"/>
        <v/>
      </c>
      <c r="BI584" s="4" t="str">
        <f t="shared" si="120"/>
        <v/>
      </c>
      <c r="BJ584" s="123" t="str">
        <f t="shared" si="125"/>
        <v/>
      </c>
      <c r="BK584" s="140" t="str">
        <f t="shared" si="130"/>
        <v/>
      </c>
      <c r="BQ584" s="4" t="str">
        <f>IF(IFERROR(VLOOKUP(C584,C585:C$1993,1,0),"")="","",COUNTIF(C:C,C584))</f>
        <v/>
      </c>
      <c r="BR584" s="4"/>
      <c r="BV584" s="5" t="str">
        <f>IF(B584="","",IF(BQ584="",1+(MAX(BV$2:BV583)),""))</f>
        <v/>
      </c>
      <c r="BW584" s="5" t="str">
        <f t="shared" si="126"/>
        <v/>
      </c>
      <c r="BX584" s="5" t="str">
        <f t="shared" si="127"/>
        <v/>
      </c>
      <c r="BY584" s="14" t="str">
        <f t="shared" si="128"/>
        <v/>
      </c>
      <c r="BZ584" s="28"/>
      <c r="CA584" s="15"/>
      <c r="CB584" s="5" t="str">
        <f t="shared" si="121"/>
        <v/>
      </c>
      <c r="CE584" s="5" t="str">
        <f t="shared" si="129"/>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c r="A585" s="4" t="str">
        <f t="shared" si="122"/>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T585" s="2" t="str">
        <f>IFERROR(INDEX('padron cfe'!D:D,MATCH(DATOS!C585,'padron cfe'!A:A,0),1),"")</f>
        <v/>
      </c>
      <c r="U585" s="4"/>
      <c r="V585" s="4"/>
      <c r="W585" s="4"/>
      <c r="X585" s="6"/>
      <c r="Y585" s="4"/>
      <c r="Z585" s="4" t="str">
        <f t="shared" si="12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24"/>
        <v/>
      </c>
      <c r="BI585" s="4" t="str">
        <f t="shared" si="120"/>
        <v/>
      </c>
      <c r="BJ585" s="123" t="str">
        <f t="shared" si="125"/>
        <v/>
      </c>
      <c r="BK585" s="140" t="str">
        <f t="shared" si="130"/>
        <v/>
      </c>
      <c r="BQ585" s="4" t="str">
        <f>IF(IFERROR(VLOOKUP(C585,C586:C$1993,1,0),"")="","",COUNTIF(C:C,C585))</f>
        <v/>
      </c>
      <c r="BR585" s="4"/>
      <c r="BV585" s="5" t="str">
        <f>IF(B585="","",IF(BQ585="",1+(MAX(BV$2:BV584)),""))</f>
        <v/>
      </c>
      <c r="BW585" s="5" t="str">
        <f t="shared" si="126"/>
        <v/>
      </c>
      <c r="BX585" s="5" t="str">
        <f t="shared" si="127"/>
        <v/>
      </c>
      <c r="BY585" s="14" t="str">
        <f t="shared" si="128"/>
        <v/>
      </c>
      <c r="BZ585" s="28"/>
      <c r="CA585" s="15"/>
      <c r="CB585" s="5" t="str">
        <f t="shared" si="121"/>
        <v/>
      </c>
      <c r="CE585" s="5" t="str">
        <f t="shared" si="129"/>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c r="A586" s="4" t="str">
        <f t="shared" si="122"/>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T586" s="2" t="str">
        <f>IFERROR(INDEX('padron cfe'!D:D,MATCH(DATOS!C586,'padron cfe'!A:A,0),1),"")</f>
        <v/>
      </c>
      <c r="U586" s="4"/>
      <c r="V586" s="4"/>
      <c r="W586" s="4"/>
      <c r="X586" s="6"/>
      <c r="Y586" s="4"/>
      <c r="Z586" s="4" t="str">
        <f t="shared" si="12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24"/>
        <v/>
      </c>
      <c r="BI586" s="4" t="str">
        <f t="shared" si="120"/>
        <v/>
      </c>
      <c r="BJ586" s="123" t="str">
        <f t="shared" si="125"/>
        <v/>
      </c>
      <c r="BK586" s="140" t="str">
        <f t="shared" si="130"/>
        <v/>
      </c>
      <c r="BQ586" s="4" t="str">
        <f>IF(IFERROR(VLOOKUP(C586,C587:C$1993,1,0),"")="","",COUNTIF(C:C,C586))</f>
        <v/>
      </c>
      <c r="BR586" s="4"/>
      <c r="BV586" s="5" t="str">
        <f>IF(B586="","",IF(BQ586="",1+(MAX(BV$2:BV585)),""))</f>
        <v/>
      </c>
      <c r="BW586" s="5" t="str">
        <f t="shared" si="126"/>
        <v/>
      </c>
      <c r="BX586" s="5" t="str">
        <f t="shared" si="127"/>
        <v/>
      </c>
      <c r="BY586" s="14" t="str">
        <f t="shared" si="128"/>
        <v/>
      </c>
      <c r="BZ586" s="28"/>
      <c r="CA586" s="15"/>
      <c r="CB586" s="5" t="str">
        <f t="shared" si="121"/>
        <v/>
      </c>
      <c r="CE586" s="5" t="str">
        <f t="shared" si="129"/>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c r="A587" s="4" t="str">
        <f t="shared" si="122"/>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T587" s="2" t="str">
        <f>IFERROR(INDEX('padron cfe'!D:D,MATCH(DATOS!C587,'padron cfe'!A:A,0),1),"")</f>
        <v/>
      </c>
      <c r="U587" s="4"/>
      <c r="V587" s="4"/>
      <c r="W587" s="4"/>
      <c r="X587" s="6"/>
      <c r="Y587" s="4"/>
      <c r="Z587" s="4" t="str">
        <f t="shared" si="12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24"/>
        <v/>
      </c>
      <c r="BI587" s="4" t="str">
        <f t="shared" si="120"/>
        <v/>
      </c>
      <c r="BJ587" s="123" t="str">
        <f t="shared" si="125"/>
        <v/>
      </c>
      <c r="BK587" s="140" t="str">
        <f t="shared" si="130"/>
        <v/>
      </c>
      <c r="BQ587" s="4" t="str">
        <f>IF(IFERROR(VLOOKUP(C587,C588:C$1993,1,0),"")="","",COUNTIF(C:C,C587))</f>
        <v/>
      </c>
      <c r="BR587" s="4"/>
      <c r="BV587" s="5" t="str">
        <f>IF(B587="","",IF(BQ587="",1+(MAX(BV$2:BV586)),""))</f>
        <v/>
      </c>
      <c r="BW587" s="5" t="str">
        <f t="shared" si="126"/>
        <v/>
      </c>
      <c r="BX587" s="5" t="str">
        <f t="shared" si="127"/>
        <v/>
      </c>
      <c r="BY587" s="14" t="str">
        <f t="shared" si="128"/>
        <v/>
      </c>
      <c r="BZ587" s="28"/>
      <c r="CA587" s="15"/>
      <c r="CB587" s="5" t="str">
        <f t="shared" si="121"/>
        <v/>
      </c>
      <c r="CE587" s="5" t="str">
        <f t="shared" si="129"/>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c r="A588" s="4" t="str">
        <f t="shared" si="122"/>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T588" s="2" t="str">
        <f>IFERROR(INDEX('padron cfe'!D:D,MATCH(DATOS!C588,'padron cfe'!A:A,0),1),"")</f>
        <v/>
      </c>
      <c r="U588" s="4"/>
      <c r="V588" s="4"/>
      <c r="W588" s="4"/>
      <c r="X588" s="6"/>
      <c r="Y588" s="4"/>
      <c r="Z588" s="4" t="str">
        <f t="shared" si="12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24"/>
        <v/>
      </c>
      <c r="BI588" s="4" t="str">
        <f t="shared" si="120"/>
        <v/>
      </c>
      <c r="BJ588" s="123" t="str">
        <f t="shared" si="125"/>
        <v/>
      </c>
      <c r="BK588" s="140" t="str">
        <f t="shared" si="130"/>
        <v/>
      </c>
      <c r="BQ588" s="4" t="str">
        <f>IF(IFERROR(VLOOKUP(C588,C589:C$1993,1,0),"")="","",COUNTIF(C:C,C588))</f>
        <v/>
      </c>
      <c r="BR588" s="4"/>
      <c r="BV588" s="5" t="str">
        <f>IF(B588="","",IF(BQ588="",1+(MAX(BV$2:BV587)),""))</f>
        <v/>
      </c>
      <c r="BW588" s="5" t="str">
        <f t="shared" si="126"/>
        <v/>
      </c>
      <c r="BX588" s="5" t="str">
        <f t="shared" si="127"/>
        <v/>
      </c>
      <c r="BY588" s="14" t="str">
        <f t="shared" si="128"/>
        <v/>
      </c>
      <c r="BZ588" s="28"/>
      <c r="CA588" s="15"/>
      <c r="CB588" s="5" t="str">
        <f t="shared" si="121"/>
        <v/>
      </c>
      <c r="CE588" s="5" t="str">
        <f t="shared" si="129"/>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c r="A589" s="4" t="str">
        <f t="shared" si="122"/>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T589" s="2" t="str">
        <f>IFERROR(INDEX('padron cfe'!D:D,MATCH(DATOS!C589,'padron cfe'!A:A,0),1),"")</f>
        <v/>
      </c>
      <c r="U589" s="4"/>
      <c r="V589" s="4"/>
      <c r="W589" s="4"/>
      <c r="X589" s="6"/>
      <c r="Y589" s="4"/>
      <c r="Z589" s="4" t="str">
        <f t="shared" si="12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24"/>
        <v/>
      </c>
      <c r="BI589" s="4" t="str">
        <f t="shared" si="120"/>
        <v/>
      </c>
      <c r="BJ589" s="123" t="str">
        <f t="shared" si="125"/>
        <v/>
      </c>
      <c r="BK589" s="140" t="str">
        <f t="shared" si="130"/>
        <v/>
      </c>
      <c r="BQ589" s="4" t="str">
        <f>IF(IFERROR(VLOOKUP(C589,C590:C$1993,1,0),"")="","",COUNTIF(C:C,C589))</f>
        <v/>
      </c>
      <c r="BR589" s="4"/>
      <c r="BV589" s="5" t="str">
        <f>IF(B589="","",IF(BQ589="",1+(MAX(BV$2:BV588)),""))</f>
        <v/>
      </c>
      <c r="BW589" s="5" t="str">
        <f t="shared" si="126"/>
        <v/>
      </c>
      <c r="BX589" s="5" t="str">
        <f t="shared" si="127"/>
        <v/>
      </c>
      <c r="BY589" s="14" t="str">
        <f t="shared" si="128"/>
        <v/>
      </c>
      <c r="BZ589" s="28"/>
      <c r="CA589" s="15"/>
      <c r="CB589" s="5" t="str">
        <f t="shared" si="121"/>
        <v/>
      </c>
      <c r="CE589" s="5" t="str">
        <f t="shared" si="129"/>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c r="A590" s="4" t="str">
        <f t="shared" si="122"/>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T590" s="2" t="str">
        <f>IFERROR(INDEX('padron cfe'!D:D,MATCH(DATOS!C590,'padron cfe'!A:A,0),1),"")</f>
        <v/>
      </c>
      <c r="U590" s="4"/>
      <c r="V590" s="4"/>
      <c r="W590" s="4"/>
      <c r="X590" s="6"/>
      <c r="Y590" s="4"/>
      <c r="Z590" s="4" t="str">
        <f t="shared" si="12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24"/>
        <v/>
      </c>
      <c r="BI590" s="4" t="str">
        <f t="shared" si="120"/>
        <v/>
      </c>
      <c r="BJ590" s="123" t="str">
        <f t="shared" si="125"/>
        <v/>
      </c>
      <c r="BK590" s="140" t="str">
        <f t="shared" si="130"/>
        <v/>
      </c>
      <c r="BQ590" s="4" t="str">
        <f>IF(IFERROR(VLOOKUP(C590,C591:C$1993,1,0),"")="","",COUNTIF(C:C,C590))</f>
        <v/>
      </c>
      <c r="BR590" s="4"/>
      <c r="BV590" s="5" t="str">
        <f>IF(B590="","",IF(BQ590="",1+(MAX(BV$2:BV589)),""))</f>
        <v/>
      </c>
      <c r="BW590" s="5" t="str">
        <f t="shared" si="126"/>
        <v/>
      </c>
      <c r="BX590" s="5" t="str">
        <f t="shared" si="127"/>
        <v/>
      </c>
      <c r="BY590" s="14" t="str">
        <f t="shared" si="128"/>
        <v/>
      </c>
      <c r="BZ590" s="28"/>
      <c r="CA590" s="15"/>
      <c r="CB590" s="5" t="str">
        <f t="shared" si="121"/>
        <v/>
      </c>
      <c r="CE590" s="5" t="str">
        <f t="shared" si="129"/>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c r="A591" s="4" t="str">
        <f t="shared" si="122"/>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T591" s="2" t="str">
        <f>IFERROR(INDEX('padron cfe'!D:D,MATCH(DATOS!C591,'padron cfe'!A:A,0),1),"")</f>
        <v/>
      </c>
      <c r="U591" s="4"/>
      <c r="V591" s="4"/>
      <c r="W591" s="4"/>
      <c r="X591" s="6"/>
      <c r="Y591" s="4"/>
      <c r="Z591" s="4" t="str">
        <f t="shared" si="12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24"/>
        <v/>
      </c>
      <c r="BI591" s="4" t="str">
        <f t="shared" si="120"/>
        <v/>
      </c>
      <c r="BJ591" s="123" t="str">
        <f t="shared" si="125"/>
        <v/>
      </c>
      <c r="BK591" s="140" t="str">
        <f t="shared" si="130"/>
        <v/>
      </c>
      <c r="BQ591" s="4" t="str">
        <f>IF(IFERROR(VLOOKUP(C591,C592:C$1993,1,0),"")="","",COUNTIF(C:C,C591))</f>
        <v/>
      </c>
      <c r="BR591" s="4"/>
      <c r="BV591" s="5" t="str">
        <f>IF(B591="","",IF(BQ591="",1+(MAX(BV$2:BV590)),""))</f>
        <v/>
      </c>
      <c r="BW591" s="5" t="str">
        <f t="shared" si="126"/>
        <v/>
      </c>
      <c r="BX591" s="5" t="str">
        <f t="shared" si="127"/>
        <v/>
      </c>
      <c r="BY591" s="14" t="str">
        <f t="shared" si="128"/>
        <v/>
      </c>
      <c r="BZ591" s="28"/>
      <c r="CA591" s="15"/>
      <c r="CB591" s="5" t="str">
        <f t="shared" si="121"/>
        <v/>
      </c>
      <c r="CE591" s="5" t="str">
        <f t="shared" si="129"/>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c r="A592" s="4" t="str">
        <f t="shared" si="122"/>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T592" s="2" t="str">
        <f>IFERROR(INDEX('padron cfe'!D:D,MATCH(DATOS!C592,'padron cfe'!A:A,0),1),"")</f>
        <v/>
      </c>
      <c r="U592" s="4"/>
      <c r="V592" s="4"/>
      <c r="W592" s="4"/>
      <c r="X592" s="6"/>
      <c r="Y592" s="4"/>
      <c r="Z592" s="4" t="str">
        <f t="shared" si="12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24"/>
        <v/>
      </c>
      <c r="BI592" s="4" t="str">
        <f t="shared" si="120"/>
        <v/>
      </c>
      <c r="BJ592" s="123" t="str">
        <f t="shared" si="125"/>
        <v/>
      </c>
      <c r="BK592" s="140" t="str">
        <f t="shared" si="130"/>
        <v/>
      </c>
      <c r="BQ592" s="4" t="str">
        <f>IF(IFERROR(VLOOKUP(C592,C593:C$1993,1,0),"")="","",COUNTIF(C:C,C592))</f>
        <v/>
      </c>
      <c r="BR592" s="4"/>
      <c r="BV592" s="5" t="str">
        <f>IF(B592="","",IF(BQ592="",1+(MAX(BV$2:BV591)),""))</f>
        <v/>
      </c>
      <c r="BW592" s="5" t="str">
        <f t="shared" si="126"/>
        <v/>
      </c>
      <c r="BX592" s="5" t="str">
        <f t="shared" si="127"/>
        <v/>
      </c>
      <c r="BY592" s="14" t="str">
        <f t="shared" si="128"/>
        <v/>
      </c>
      <c r="BZ592" s="28"/>
      <c r="CA592" s="15"/>
      <c r="CB592" s="5" t="str">
        <f t="shared" si="121"/>
        <v/>
      </c>
      <c r="CE592" s="5" t="str">
        <f t="shared" si="129"/>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c r="A593" s="4" t="str">
        <f t="shared" si="122"/>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T593" s="2" t="str">
        <f>IFERROR(INDEX('padron cfe'!D:D,MATCH(DATOS!C593,'padron cfe'!A:A,0),1),"")</f>
        <v/>
      </c>
      <c r="U593" s="4"/>
      <c r="V593" s="4"/>
      <c r="W593" s="4"/>
      <c r="X593" s="6"/>
      <c r="Y593" s="4"/>
      <c r="Z593" s="4" t="str">
        <f t="shared" si="12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24"/>
        <v/>
      </c>
      <c r="BI593" s="4" t="str">
        <f t="shared" si="120"/>
        <v/>
      </c>
      <c r="BJ593" s="123" t="str">
        <f t="shared" si="125"/>
        <v/>
      </c>
      <c r="BK593" s="140" t="str">
        <f t="shared" si="130"/>
        <v/>
      </c>
      <c r="BQ593" s="4" t="str">
        <f>IF(IFERROR(VLOOKUP(C593,C594:C$1993,1,0),"")="","",COUNTIF(C:C,C593))</f>
        <v/>
      </c>
      <c r="BR593" s="4"/>
      <c r="BV593" s="5" t="str">
        <f>IF(B593="","",IF(BQ593="",1+(MAX(BV$2:BV592)),""))</f>
        <v/>
      </c>
      <c r="BW593" s="5" t="str">
        <f t="shared" si="126"/>
        <v/>
      </c>
      <c r="BX593" s="5" t="str">
        <f t="shared" si="127"/>
        <v/>
      </c>
      <c r="BY593" s="14" t="str">
        <f t="shared" si="128"/>
        <v/>
      </c>
      <c r="BZ593" s="28"/>
      <c r="CA593" s="15"/>
      <c r="CB593" s="5" t="str">
        <f t="shared" si="121"/>
        <v/>
      </c>
      <c r="CE593" s="5" t="str">
        <f t="shared" si="129"/>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c r="A594" s="4" t="str">
        <f t="shared" si="122"/>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T594" s="2" t="str">
        <f>IFERROR(INDEX('padron cfe'!D:D,MATCH(DATOS!C594,'padron cfe'!A:A,0),1),"")</f>
        <v/>
      </c>
      <c r="U594" s="4"/>
      <c r="V594" s="4"/>
      <c r="W594" s="4"/>
      <c r="X594" s="6"/>
      <c r="Y594" s="4"/>
      <c r="Z594" s="4" t="str">
        <f t="shared" si="12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24"/>
        <v/>
      </c>
      <c r="BI594" s="4" t="str">
        <f t="shared" si="120"/>
        <v/>
      </c>
      <c r="BJ594" s="123" t="str">
        <f t="shared" si="125"/>
        <v/>
      </c>
      <c r="BK594" s="140" t="str">
        <f t="shared" si="130"/>
        <v/>
      </c>
      <c r="BQ594" s="4" t="str">
        <f>IF(IFERROR(VLOOKUP(C594,C595:C$1993,1,0),"")="","",COUNTIF(C:C,C594))</f>
        <v/>
      </c>
      <c r="BR594" s="4"/>
      <c r="BV594" s="5" t="str">
        <f>IF(B594="","",IF(BQ594="",1+(MAX(BV$2:BV593)),""))</f>
        <v/>
      </c>
      <c r="BW594" s="5" t="str">
        <f t="shared" si="126"/>
        <v/>
      </c>
      <c r="BX594" s="5" t="str">
        <f t="shared" si="127"/>
        <v/>
      </c>
      <c r="BY594" s="14" t="str">
        <f t="shared" si="128"/>
        <v/>
      </c>
      <c r="BZ594" s="28"/>
      <c r="CA594" s="15"/>
      <c r="CB594" s="5" t="str">
        <f t="shared" si="121"/>
        <v/>
      </c>
      <c r="CE594" s="5" t="str">
        <f t="shared" si="129"/>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c r="A595" s="4" t="str">
        <f t="shared" si="122"/>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T595" s="2" t="str">
        <f>IFERROR(INDEX('padron cfe'!D:D,MATCH(DATOS!C595,'padron cfe'!A:A,0),1),"")</f>
        <v/>
      </c>
      <c r="U595" s="4"/>
      <c r="V595" s="4"/>
      <c r="W595" s="4"/>
      <c r="X595" s="6"/>
      <c r="Y595" s="4"/>
      <c r="Z595" s="4" t="str">
        <f t="shared" si="12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24"/>
        <v/>
      </c>
      <c r="BI595" s="4" t="str">
        <f t="shared" ref="BI595:BI658" si="131">IFERROR(IF(AA595=0,"",AA595/BB595),"")</f>
        <v/>
      </c>
      <c r="BJ595" s="123" t="str">
        <f t="shared" si="125"/>
        <v/>
      </c>
      <c r="BK595" s="140" t="str">
        <f t="shared" si="130"/>
        <v/>
      </c>
      <c r="BQ595" s="4" t="str">
        <f>IF(IFERROR(VLOOKUP(C595,C596:C$1993,1,0),"")="","",COUNTIF(C:C,C595))</f>
        <v/>
      </c>
      <c r="BR595" s="4"/>
      <c r="BV595" s="5" t="str">
        <f>IF(B595="","",IF(BQ595="",1+(MAX(BV$2:BV594)),""))</f>
        <v/>
      </c>
      <c r="BW595" s="5" t="str">
        <f t="shared" si="126"/>
        <v/>
      </c>
      <c r="BX595" s="5" t="str">
        <f t="shared" si="127"/>
        <v/>
      </c>
      <c r="BY595" s="14" t="str">
        <f t="shared" si="128"/>
        <v/>
      </c>
      <c r="BZ595" s="28"/>
      <c r="CA595" s="15"/>
      <c r="CB595" s="5" t="str">
        <f t="shared" si="121"/>
        <v/>
      </c>
      <c r="CE595" s="5" t="str">
        <f t="shared" si="129"/>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c r="A596" s="4" t="str">
        <f t="shared" si="122"/>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T596" s="2" t="str">
        <f>IFERROR(INDEX('padron cfe'!D:D,MATCH(DATOS!C596,'padron cfe'!A:A,0),1),"")</f>
        <v/>
      </c>
      <c r="U596" s="4"/>
      <c r="V596" s="4"/>
      <c r="W596" s="4"/>
      <c r="X596" s="6"/>
      <c r="Y596" s="4"/>
      <c r="Z596" s="4" t="str">
        <f t="shared" si="12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24"/>
        <v/>
      </c>
      <c r="BI596" s="4" t="str">
        <f t="shared" si="131"/>
        <v/>
      </c>
      <c r="BJ596" s="123" t="str">
        <f t="shared" si="125"/>
        <v/>
      </c>
      <c r="BK596" s="140" t="str">
        <f t="shared" si="130"/>
        <v/>
      </c>
      <c r="BQ596" s="4" t="str">
        <f>IF(IFERROR(VLOOKUP(C596,C597:C$1993,1,0),"")="","",COUNTIF(C:C,C596))</f>
        <v/>
      </c>
      <c r="BR596" s="4"/>
      <c r="BV596" s="5" t="str">
        <f>IF(B596="","",IF(BQ596="",1+(MAX(BV$2:BV595)),""))</f>
        <v/>
      </c>
      <c r="BW596" s="5" t="str">
        <f t="shared" si="126"/>
        <v/>
      </c>
      <c r="BX596" s="5" t="str">
        <f t="shared" si="127"/>
        <v/>
      </c>
      <c r="BY596" s="14" t="str">
        <f t="shared" si="128"/>
        <v/>
      </c>
      <c r="BZ596" s="28"/>
      <c r="CA596" s="15"/>
      <c r="CB596" s="5" t="str">
        <f t="shared" si="121"/>
        <v/>
      </c>
      <c r="CE596" s="5" t="str">
        <f t="shared" si="129"/>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c r="A597" s="4" t="str">
        <f t="shared" si="122"/>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T597" s="2" t="str">
        <f>IFERROR(INDEX('padron cfe'!D:D,MATCH(DATOS!C597,'padron cfe'!A:A,0),1),"")</f>
        <v/>
      </c>
      <c r="U597" s="4"/>
      <c r="V597" s="4"/>
      <c r="W597" s="4"/>
      <c r="X597" s="6"/>
      <c r="Y597" s="4"/>
      <c r="Z597" s="4" t="str">
        <f t="shared" si="12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24"/>
        <v/>
      </c>
      <c r="BI597" s="4" t="str">
        <f t="shared" si="131"/>
        <v/>
      </c>
      <c r="BJ597" s="123" t="str">
        <f t="shared" si="125"/>
        <v/>
      </c>
      <c r="BK597" s="140" t="str">
        <f t="shared" si="130"/>
        <v/>
      </c>
      <c r="BQ597" s="4" t="str">
        <f>IF(IFERROR(VLOOKUP(C597,C598:C$1993,1,0),"")="","",COUNTIF(C:C,C597))</f>
        <v/>
      </c>
      <c r="BR597" s="4"/>
      <c r="BV597" s="5" t="str">
        <f>IF(B597="","",IF(BQ597="",1+(MAX(BV$2:BV596)),""))</f>
        <v/>
      </c>
      <c r="BW597" s="5" t="str">
        <f t="shared" si="126"/>
        <v/>
      </c>
      <c r="BX597" s="5" t="str">
        <f t="shared" si="127"/>
        <v/>
      </c>
      <c r="BY597" s="14" t="str">
        <f t="shared" si="128"/>
        <v/>
      </c>
      <c r="BZ597" s="28"/>
      <c r="CA597" s="15"/>
      <c r="CB597" s="5" t="str">
        <f t="shared" si="121"/>
        <v/>
      </c>
      <c r="CE597" s="5" t="str">
        <f t="shared" si="129"/>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c r="A598" s="4" t="str">
        <f t="shared" si="122"/>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T598" s="2" t="str">
        <f>IFERROR(INDEX('padron cfe'!D:D,MATCH(DATOS!C598,'padron cfe'!A:A,0),1),"")</f>
        <v/>
      </c>
      <c r="U598" s="4"/>
      <c r="V598" s="4"/>
      <c r="W598" s="4"/>
      <c r="X598" s="6"/>
      <c r="Y598" s="4"/>
      <c r="Z598" s="4" t="str">
        <f t="shared" si="12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24"/>
        <v/>
      </c>
      <c r="BI598" s="4" t="str">
        <f t="shared" si="131"/>
        <v/>
      </c>
      <c r="BJ598" s="123" t="str">
        <f t="shared" si="125"/>
        <v/>
      </c>
      <c r="BK598" s="140" t="str">
        <f t="shared" si="130"/>
        <v/>
      </c>
      <c r="BQ598" s="4" t="str">
        <f>IF(IFERROR(VLOOKUP(C598,C599:C$1993,1,0),"")="","",COUNTIF(C:C,C598))</f>
        <v/>
      </c>
      <c r="BR598" s="4"/>
      <c r="BV598" s="5" t="str">
        <f>IF(B598="","",IF(BQ598="",1+(MAX(BV$2:BV597)),""))</f>
        <v/>
      </c>
      <c r="BW598" s="5" t="str">
        <f t="shared" si="126"/>
        <v/>
      </c>
      <c r="BX598" s="5" t="str">
        <f t="shared" si="127"/>
        <v/>
      </c>
      <c r="BY598" s="14" t="str">
        <f t="shared" si="128"/>
        <v/>
      </c>
      <c r="BZ598" s="28"/>
      <c r="CA598" s="15"/>
      <c r="CB598" s="5" t="str">
        <f t="shared" ref="CB598:CB661" si="132">CONCATENATE(AI598,AJ598,AK598,AL598,AM598)</f>
        <v/>
      </c>
      <c r="CE598" s="5" t="str">
        <f t="shared" si="129"/>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c r="A599" s="4" t="str">
        <f t="shared" si="122"/>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T599" s="2" t="str">
        <f>IFERROR(INDEX('padron cfe'!D:D,MATCH(DATOS!C599,'padron cfe'!A:A,0),1),"")</f>
        <v/>
      </c>
      <c r="U599" s="4"/>
      <c r="V599" s="4"/>
      <c r="W599" s="4"/>
      <c r="X599" s="6"/>
      <c r="Y599" s="4"/>
      <c r="Z599" s="4" t="str">
        <f t="shared" si="12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24"/>
        <v/>
      </c>
      <c r="BI599" s="4" t="str">
        <f t="shared" si="131"/>
        <v/>
      </c>
      <c r="BJ599" s="123" t="str">
        <f t="shared" si="125"/>
        <v/>
      </c>
      <c r="BK599" s="140" t="str">
        <f t="shared" si="130"/>
        <v/>
      </c>
      <c r="BQ599" s="4" t="str">
        <f>IF(IFERROR(VLOOKUP(C599,C600:C$1993,1,0),"")="","",COUNTIF(C:C,C599))</f>
        <v/>
      </c>
      <c r="BR599" s="4"/>
      <c r="BV599" s="5" t="str">
        <f>IF(B599="","",IF(BQ599="",1+(MAX(BV$2:BV598)),""))</f>
        <v/>
      </c>
      <c r="BW599" s="5" t="str">
        <f t="shared" si="126"/>
        <v/>
      </c>
      <c r="BX599" s="5" t="str">
        <f t="shared" si="127"/>
        <v/>
      </c>
      <c r="BY599" s="14" t="str">
        <f t="shared" si="128"/>
        <v/>
      </c>
      <c r="BZ599" s="28"/>
      <c r="CA599" s="15"/>
      <c r="CB599" s="5" t="str">
        <f t="shared" si="132"/>
        <v/>
      </c>
      <c r="CE599" s="5" t="str">
        <f t="shared" si="129"/>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c r="A600" s="4" t="str">
        <f t="shared" si="122"/>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T600" s="2" t="str">
        <f>IFERROR(INDEX('padron cfe'!D:D,MATCH(DATOS!C600,'padron cfe'!A:A,0),1),"")</f>
        <v/>
      </c>
      <c r="U600" s="4"/>
      <c r="V600" s="4"/>
      <c r="W600" s="4"/>
      <c r="X600" s="6"/>
      <c r="Y600" s="4"/>
      <c r="Z600" s="4" t="str">
        <f t="shared" si="12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24"/>
        <v/>
      </c>
      <c r="BI600" s="4" t="str">
        <f t="shared" si="131"/>
        <v/>
      </c>
      <c r="BJ600" s="123" t="str">
        <f t="shared" si="125"/>
        <v/>
      </c>
      <c r="BK600" s="140" t="str">
        <f t="shared" si="130"/>
        <v/>
      </c>
      <c r="BQ600" s="4" t="str">
        <f>IF(IFERROR(VLOOKUP(C600,C601:C$1993,1,0),"")="","",COUNTIF(C:C,C600))</f>
        <v/>
      </c>
      <c r="BR600" s="4"/>
      <c r="BV600" s="5" t="str">
        <f>IF(B600="","",IF(BQ600="",1+(MAX(BV$2:BV599)),""))</f>
        <v/>
      </c>
      <c r="BW600" s="5" t="str">
        <f t="shared" si="126"/>
        <v/>
      </c>
      <c r="BX600" s="5" t="str">
        <f t="shared" si="127"/>
        <v/>
      </c>
      <c r="BY600" s="14" t="str">
        <f t="shared" si="128"/>
        <v/>
      </c>
      <c r="BZ600" s="28"/>
      <c r="CA600" s="15"/>
      <c r="CB600" s="5" t="str">
        <f t="shared" si="132"/>
        <v/>
      </c>
      <c r="CE600" s="5" t="str">
        <f t="shared" si="129"/>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c r="A601" s="4" t="str">
        <f t="shared" si="122"/>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T601" s="2" t="str">
        <f>IFERROR(INDEX('padron cfe'!D:D,MATCH(DATOS!C601,'padron cfe'!A:A,0),1),"")</f>
        <v/>
      </c>
      <c r="U601" s="4"/>
      <c r="V601" s="4"/>
      <c r="W601" s="4"/>
      <c r="X601" s="6"/>
      <c r="Y601" s="4"/>
      <c r="Z601" s="4" t="str">
        <f t="shared" si="12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24"/>
        <v/>
      </c>
      <c r="BI601" s="4" t="str">
        <f t="shared" si="131"/>
        <v/>
      </c>
      <c r="BJ601" s="123" t="str">
        <f t="shared" si="125"/>
        <v/>
      </c>
      <c r="BK601" s="140" t="str">
        <f t="shared" si="130"/>
        <v/>
      </c>
      <c r="BQ601" s="4" t="str">
        <f>IF(IFERROR(VLOOKUP(C601,C602:C$1993,1,0),"")="","",COUNTIF(C:C,C601))</f>
        <v/>
      </c>
      <c r="BR601" s="4"/>
      <c r="BV601" s="5" t="str">
        <f>IF(B601="","",IF(BQ601="",1+(MAX(BV$2:BV600)),""))</f>
        <v/>
      </c>
      <c r="BW601" s="5" t="str">
        <f t="shared" si="126"/>
        <v/>
      </c>
      <c r="BX601" s="5" t="str">
        <f t="shared" si="127"/>
        <v/>
      </c>
      <c r="BY601" s="14" t="str">
        <f t="shared" si="128"/>
        <v/>
      </c>
      <c r="BZ601" s="28"/>
      <c r="CA601" s="15"/>
      <c r="CB601" s="5" t="str">
        <f t="shared" si="132"/>
        <v/>
      </c>
      <c r="CE601" s="5" t="str">
        <f t="shared" si="129"/>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c r="A602" s="4" t="str">
        <f t="shared" si="122"/>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T602" s="2" t="str">
        <f>IFERROR(INDEX('padron cfe'!D:D,MATCH(DATOS!C602,'padron cfe'!A:A,0),1),"")</f>
        <v/>
      </c>
      <c r="U602" s="4"/>
      <c r="V602" s="4"/>
      <c r="W602" s="4"/>
      <c r="X602" s="6"/>
      <c r="Y602" s="4"/>
      <c r="Z602" s="4" t="str">
        <f t="shared" si="12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24"/>
        <v/>
      </c>
      <c r="BI602" s="4" t="str">
        <f t="shared" si="131"/>
        <v/>
      </c>
      <c r="BJ602" s="123" t="str">
        <f t="shared" si="125"/>
        <v/>
      </c>
      <c r="BK602" s="140" t="str">
        <f t="shared" si="130"/>
        <v/>
      </c>
      <c r="BQ602" s="4" t="str">
        <f>IF(IFERROR(VLOOKUP(C602,C603:C$1993,1,0),"")="","",COUNTIF(C:C,C602))</f>
        <v/>
      </c>
      <c r="BR602" s="4"/>
      <c r="BV602" s="5" t="str">
        <f>IF(B602="","",IF(BQ602="",1+(MAX(BV$2:BV601)),""))</f>
        <v/>
      </c>
      <c r="BW602" s="5" t="str">
        <f t="shared" si="126"/>
        <v/>
      </c>
      <c r="BX602" s="5" t="str">
        <f t="shared" si="127"/>
        <v/>
      </c>
      <c r="BY602" s="14" t="str">
        <f t="shared" si="128"/>
        <v/>
      </c>
      <c r="BZ602" s="28"/>
      <c r="CA602" s="15"/>
      <c r="CB602" s="5" t="str">
        <f t="shared" si="132"/>
        <v/>
      </c>
      <c r="CE602" s="5" t="str">
        <f t="shared" si="129"/>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c r="A603" s="4" t="str">
        <f t="shared" si="122"/>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T603" s="2" t="str">
        <f>IFERROR(INDEX('padron cfe'!D:D,MATCH(DATOS!C603,'padron cfe'!A:A,0),1),"")</f>
        <v/>
      </c>
      <c r="U603" s="4"/>
      <c r="V603" s="4"/>
      <c r="W603" s="4"/>
      <c r="X603" s="6"/>
      <c r="Y603" s="4"/>
      <c r="Z603" s="4" t="str">
        <f t="shared" si="12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24"/>
        <v/>
      </c>
      <c r="BI603" s="4" t="str">
        <f t="shared" si="131"/>
        <v/>
      </c>
      <c r="BJ603" s="123" t="str">
        <f t="shared" si="125"/>
        <v/>
      </c>
      <c r="BK603" s="140" t="str">
        <f t="shared" si="130"/>
        <v/>
      </c>
      <c r="BQ603" s="4" t="str">
        <f>IF(IFERROR(VLOOKUP(C603,C604:C$1993,1,0),"")="","",COUNTIF(C:C,C603))</f>
        <v/>
      </c>
      <c r="BR603" s="4"/>
      <c r="BV603" s="5" t="str">
        <f>IF(B603="","",IF(BQ603="",1+(MAX(BV$2:BV602)),""))</f>
        <v/>
      </c>
      <c r="BW603" s="5" t="str">
        <f t="shared" si="126"/>
        <v/>
      </c>
      <c r="BX603" s="5" t="str">
        <f t="shared" si="127"/>
        <v/>
      </c>
      <c r="BY603" s="14" t="str">
        <f t="shared" si="128"/>
        <v/>
      </c>
      <c r="BZ603" s="28"/>
      <c r="CA603" s="15"/>
      <c r="CB603" s="5" t="str">
        <f t="shared" si="132"/>
        <v/>
      </c>
      <c r="CE603" s="5" t="str">
        <f t="shared" si="129"/>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c r="A604" s="4" t="str">
        <f t="shared" si="122"/>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T604" s="2" t="str">
        <f>IFERROR(INDEX('padron cfe'!D:D,MATCH(DATOS!C604,'padron cfe'!A:A,0),1),"")</f>
        <v/>
      </c>
      <c r="U604" s="4"/>
      <c r="V604" s="4"/>
      <c r="W604" s="4"/>
      <c r="X604" s="6"/>
      <c r="Y604" s="4"/>
      <c r="Z604" s="4" t="str">
        <f t="shared" si="12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24"/>
        <v/>
      </c>
      <c r="BI604" s="4" t="str">
        <f t="shared" si="131"/>
        <v/>
      </c>
      <c r="BJ604" s="123" t="str">
        <f t="shared" si="125"/>
        <v/>
      </c>
      <c r="BK604" s="140" t="str">
        <f t="shared" si="130"/>
        <v/>
      </c>
      <c r="BQ604" s="4" t="str">
        <f>IF(IFERROR(VLOOKUP(C604,C605:C$1993,1,0),"")="","",COUNTIF(C:C,C604))</f>
        <v/>
      </c>
      <c r="BR604" s="4"/>
      <c r="BV604" s="5" t="str">
        <f>IF(B604="","",IF(BQ604="",1+(MAX(BV$2:BV603)),""))</f>
        <v/>
      </c>
      <c r="BW604" s="5" t="str">
        <f t="shared" si="126"/>
        <v/>
      </c>
      <c r="BX604" s="5" t="str">
        <f t="shared" si="127"/>
        <v/>
      </c>
      <c r="BY604" s="14" t="str">
        <f t="shared" si="128"/>
        <v/>
      </c>
      <c r="BZ604" s="28"/>
      <c r="CA604" s="15"/>
      <c r="CB604" s="5" t="str">
        <f t="shared" si="132"/>
        <v/>
      </c>
      <c r="CE604" s="5" t="str">
        <f t="shared" si="129"/>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c r="A605" s="4" t="str">
        <f t="shared" si="122"/>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S605"/>
      <c r="T605" s="2" t="str">
        <f>IFERROR(INDEX('padron cfe'!D:D,MATCH(DATOS!C605,'padron cfe'!A:A,0),1),"")</f>
        <v/>
      </c>
      <c r="X605" s="6"/>
      <c r="Z605" s="4" t="str">
        <f t="shared" si="12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24"/>
        <v/>
      </c>
      <c r="BI605" s="4" t="str">
        <f t="shared" si="131"/>
        <v/>
      </c>
      <c r="BJ605" s="123" t="str">
        <f t="shared" si="125"/>
        <v/>
      </c>
      <c r="BK605" s="140" t="str">
        <f t="shared" si="130"/>
        <v/>
      </c>
      <c r="BL605" s="5"/>
      <c r="BP605" s="5"/>
      <c r="BQ605" s="4" t="str">
        <f>IF(IFERROR(VLOOKUP(C605,C606:C$1993,1,0),"")="","",COUNTIF(C:C,C605))</f>
        <v/>
      </c>
      <c r="BR605" s="4"/>
      <c r="BT605" s="5"/>
      <c r="BU605" s="5"/>
      <c r="BV605" s="5" t="str">
        <f>IF(B605="","",IF(BQ605="",1+(MAX(BV$2:BV604)),""))</f>
        <v/>
      </c>
      <c r="BW605" s="5" t="str">
        <f t="shared" si="126"/>
        <v/>
      </c>
      <c r="BX605" s="5" t="str">
        <f t="shared" si="127"/>
        <v/>
      </c>
      <c r="BY605" s="14" t="str">
        <f t="shared" si="128"/>
        <v/>
      </c>
      <c r="BZ605" s="28"/>
      <c r="CA605" s="15"/>
      <c r="CB605" s="5" t="str">
        <f t="shared" si="132"/>
        <v/>
      </c>
      <c r="CD605" s="5"/>
      <c r="CE605" s="5" t="str">
        <f t="shared" si="129"/>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c r="A606" s="4" t="str">
        <f t="shared" si="122"/>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S606"/>
      <c r="T606" s="2" t="str">
        <f>IFERROR(INDEX('padron cfe'!D:D,MATCH(DATOS!C606,'padron cfe'!A:A,0),1),"")</f>
        <v/>
      </c>
      <c r="X606" s="6"/>
      <c r="Z606" s="4" t="str">
        <f t="shared" si="12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24"/>
        <v/>
      </c>
      <c r="BI606" s="4" t="str">
        <f t="shared" si="131"/>
        <v/>
      </c>
      <c r="BJ606" s="123" t="str">
        <f t="shared" si="125"/>
        <v/>
      </c>
      <c r="BK606" s="140" t="str">
        <f t="shared" si="130"/>
        <v/>
      </c>
      <c r="BL606" s="5"/>
      <c r="BP606" s="5"/>
      <c r="BQ606" s="4" t="str">
        <f>IF(IFERROR(VLOOKUP(C606,C607:C$1993,1,0),"")="","",COUNTIF(C:C,C606))</f>
        <v/>
      </c>
      <c r="BR606" s="4"/>
      <c r="BT606" s="5"/>
      <c r="BU606" s="5"/>
      <c r="BV606" s="5" t="str">
        <f>IF(B606="","",IF(BQ606="",1+(MAX(BV$2:BV605)),""))</f>
        <v/>
      </c>
      <c r="BW606" s="5" t="str">
        <f t="shared" si="126"/>
        <v/>
      </c>
      <c r="BX606" s="5" t="str">
        <f t="shared" si="127"/>
        <v/>
      </c>
      <c r="BY606" s="14" t="str">
        <f t="shared" si="128"/>
        <v/>
      </c>
      <c r="BZ606" s="28"/>
      <c r="CA606" s="15"/>
      <c r="CB606" s="5" t="str">
        <f t="shared" si="132"/>
        <v/>
      </c>
      <c r="CD606" s="5"/>
      <c r="CE606" s="5" t="str">
        <f t="shared" si="129"/>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c r="A607" s="4" t="str">
        <f t="shared" si="122"/>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S607"/>
      <c r="T607" s="2" t="str">
        <f>IFERROR(INDEX('padron cfe'!D:D,MATCH(DATOS!C607,'padron cfe'!A:A,0),1),"")</f>
        <v/>
      </c>
      <c r="X607" s="6"/>
      <c r="Z607" s="4" t="str">
        <f t="shared" si="12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24"/>
        <v/>
      </c>
      <c r="BI607" s="4" t="str">
        <f t="shared" si="131"/>
        <v/>
      </c>
      <c r="BJ607" s="123" t="str">
        <f t="shared" si="125"/>
        <v/>
      </c>
      <c r="BK607" s="140" t="str">
        <f t="shared" si="130"/>
        <v/>
      </c>
      <c r="BL607" s="5"/>
      <c r="BP607" s="5"/>
      <c r="BQ607" s="4" t="str">
        <f>IF(IFERROR(VLOOKUP(C607,C608:C$1993,1,0),"")="","",COUNTIF(C:C,C607))</f>
        <v/>
      </c>
      <c r="BR607" s="4"/>
      <c r="BT607" s="5"/>
      <c r="BU607" s="5"/>
      <c r="BV607" s="5" t="str">
        <f>IF(B607="","",IF(BQ607="",1+(MAX(BV$2:BV606)),""))</f>
        <v/>
      </c>
      <c r="BW607" s="5" t="str">
        <f t="shared" si="126"/>
        <v/>
      </c>
      <c r="BX607" s="5" t="str">
        <f t="shared" si="127"/>
        <v/>
      </c>
      <c r="BY607" s="14" t="str">
        <f t="shared" si="128"/>
        <v/>
      </c>
      <c r="BZ607" s="28"/>
      <c r="CA607" s="15"/>
      <c r="CB607" s="5" t="str">
        <f t="shared" si="132"/>
        <v/>
      </c>
      <c r="CD607" s="5"/>
      <c r="CE607" s="5" t="str">
        <f t="shared" si="129"/>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c r="A608" s="4" t="str">
        <f t="shared" si="122"/>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S608"/>
      <c r="T608" s="2" t="str">
        <f>IFERROR(INDEX('padron cfe'!D:D,MATCH(DATOS!C608,'padron cfe'!A:A,0),1),"")</f>
        <v/>
      </c>
      <c r="X608" s="6"/>
      <c r="Z608" s="4" t="str">
        <f t="shared" si="12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24"/>
        <v/>
      </c>
      <c r="BI608" s="4" t="str">
        <f t="shared" si="131"/>
        <v/>
      </c>
      <c r="BJ608" s="123" t="str">
        <f t="shared" si="125"/>
        <v/>
      </c>
      <c r="BK608" s="140" t="str">
        <f t="shared" si="130"/>
        <v/>
      </c>
      <c r="BL608" s="5"/>
      <c r="BP608" s="5"/>
      <c r="BQ608" s="4" t="str">
        <f>IF(IFERROR(VLOOKUP(C608,C609:C$1993,1,0),"")="","",COUNTIF(C:C,C608))</f>
        <v/>
      </c>
      <c r="BR608" s="4"/>
      <c r="BT608" s="5"/>
      <c r="BU608" s="5"/>
      <c r="BV608" s="5" t="str">
        <f>IF(B608="","",IF(BQ608="",1+(MAX(BV$2:BV607)),""))</f>
        <v/>
      </c>
      <c r="BW608" s="5" t="str">
        <f t="shared" si="126"/>
        <v/>
      </c>
      <c r="BX608" s="5" t="str">
        <f t="shared" si="127"/>
        <v/>
      </c>
      <c r="BY608" s="14" t="str">
        <f t="shared" si="128"/>
        <v/>
      </c>
      <c r="BZ608" s="28"/>
      <c r="CA608" s="15"/>
      <c r="CB608" s="5" t="str">
        <f t="shared" si="132"/>
        <v/>
      </c>
      <c r="CD608" s="5"/>
      <c r="CE608" s="5" t="str">
        <f t="shared" si="129"/>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c r="A609" s="4" t="str">
        <f t="shared" si="122"/>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S609"/>
      <c r="T609" s="2" t="str">
        <f>IFERROR(INDEX('padron cfe'!D:D,MATCH(DATOS!C609,'padron cfe'!A:A,0),1),"")</f>
        <v/>
      </c>
      <c r="X609" s="6"/>
      <c r="Z609" s="4" t="str">
        <f t="shared" si="12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24"/>
        <v/>
      </c>
      <c r="BI609" s="4" t="str">
        <f t="shared" si="131"/>
        <v/>
      </c>
      <c r="BJ609" s="123" t="str">
        <f t="shared" si="125"/>
        <v/>
      </c>
      <c r="BK609" s="140" t="str">
        <f t="shared" si="130"/>
        <v/>
      </c>
      <c r="BL609" s="5"/>
      <c r="BP609" s="5"/>
      <c r="BQ609" s="4" t="str">
        <f>IF(IFERROR(VLOOKUP(C609,C610:C$1993,1,0),"")="","",COUNTIF(C:C,C609))</f>
        <v/>
      </c>
      <c r="BR609" s="4"/>
      <c r="BT609" s="5"/>
      <c r="BU609" s="5"/>
      <c r="BV609" s="5" t="str">
        <f>IF(B609="","",IF(BQ609="",1+(MAX(BV$2:BV608)),""))</f>
        <v/>
      </c>
      <c r="BW609" s="5" t="str">
        <f t="shared" si="126"/>
        <v/>
      </c>
      <c r="BX609" s="5" t="str">
        <f t="shared" si="127"/>
        <v/>
      </c>
      <c r="BY609" s="14" t="str">
        <f t="shared" si="128"/>
        <v/>
      </c>
      <c r="BZ609" s="28"/>
      <c r="CA609" s="15"/>
      <c r="CB609" s="5" t="str">
        <f t="shared" si="132"/>
        <v/>
      </c>
      <c r="CD609" s="5"/>
      <c r="CE609" s="5" t="str">
        <f t="shared" si="129"/>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c r="A610" s="4" t="str">
        <f t="shared" si="122"/>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S610"/>
      <c r="T610" s="2" t="str">
        <f>IFERROR(INDEX('padron cfe'!D:D,MATCH(DATOS!C610,'padron cfe'!A:A,0),1),"")</f>
        <v/>
      </c>
      <c r="X610" s="6"/>
      <c r="Z610" s="4" t="str">
        <f t="shared" si="12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24"/>
        <v/>
      </c>
      <c r="BI610" s="4" t="str">
        <f t="shared" si="131"/>
        <v/>
      </c>
      <c r="BJ610" s="123" t="str">
        <f t="shared" si="125"/>
        <v/>
      </c>
      <c r="BK610" s="140" t="str">
        <f t="shared" si="130"/>
        <v/>
      </c>
      <c r="BL610" s="5"/>
      <c r="BP610" s="5"/>
      <c r="BQ610" s="4" t="str">
        <f>IF(IFERROR(VLOOKUP(C610,C611:C$1993,1,0),"")="","",COUNTIF(C:C,C610))</f>
        <v/>
      </c>
      <c r="BR610" s="4"/>
      <c r="BT610" s="5"/>
      <c r="BU610" s="5"/>
      <c r="BV610" s="5" t="str">
        <f>IF(B610="","",IF(BQ610="",1+(MAX(BV$2:BV609)),""))</f>
        <v/>
      </c>
      <c r="BW610" s="5" t="str">
        <f t="shared" si="126"/>
        <v/>
      </c>
      <c r="BX610" s="5" t="str">
        <f t="shared" si="127"/>
        <v/>
      </c>
      <c r="BY610" s="14" t="str">
        <f t="shared" si="128"/>
        <v/>
      </c>
      <c r="BZ610" s="28"/>
      <c r="CA610" s="15"/>
      <c r="CB610" s="5" t="str">
        <f t="shared" si="132"/>
        <v/>
      </c>
      <c r="CD610" s="5"/>
      <c r="CE610" s="5" t="str">
        <f t="shared" si="129"/>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c r="A611" s="4" t="str">
        <f t="shared" si="122"/>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S611"/>
      <c r="T611" s="2" t="str">
        <f>IFERROR(INDEX('padron cfe'!D:D,MATCH(DATOS!C611,'padron cfe'!A:A,0),1),"")</f>
        <v/>
      </c>
      <c r="X611" s="6"/>
      <c r="Z611" s="4" t="str">
        <f t="shared" si="12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24"/>
        <v/>
      </c>
      <c r="BI611" s="4" t="str">
        <f t="shared" si="131"/>
        <v/>
      </c>
      <c r="BJ611" s="123" t="str">
        <f t="shared" si="125"/>
        <v/>
      </c>
      <c r="BK611" s="140" t="str">
        <f t="shared" si="130"/>
        <v/>
      </c>
      <c r="BL611" s="5"/>
      <c r="BP611" s="5"/>
      <c r="BQ611" s="4" t="str">
        <f>IF(IFERROR(VLOOKUP(C611,C612:C$1993,1,0),"")="","",COUNTIF(C:C,C611))</f>
        <v/>
      </c>
      <c r="BR611" s="4"/>
      <c r="BT611" s="5"/>
      <c r="BU611" s="5"/>
      <c r="BV611" s="5" t="str">
        <f>IF(B611="","",IF(BQ611="",1+(MAX(BV$2:BV610)),""))</f>
        <v/>
      </c>
      <c r="BW611" s="5" t="str">
        <f t="shared" si="126"/>
        <v/>
      </c>
      <c r="BX611" s="5" t="str">
        <f t="shared" si="127"/>
        <v/>
      </c>
      <c r="BY611" s="14" t="str">
        <f t="shared" si="128"/>
        <v/>
      </c>
      <c r="BZ611" s="28"/>
      <c r="CA611" s="15"/>
      <c r="CB611" s="5" t="str">
        <f t="shared" si="132"/>
        <v/>
      </c>
      <c r="CD611" s="5"/>
      <c r="CE611" s="5" t="str">
        <f t="shared" si="129"/>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c r="A612" s="4" t="str">
        <f t="shared" si="122"/>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S612"/>
      <c r="T612" s="2" t="str">
        <f>IFERROR(INDEX('padron cfe'!D:D,MATCH(DATOS!C612,'padron cfe'!A:A,0),1),"")</f>
        <v/>
      </c>
      <c r="X612" s="6"/>
      <c r="Z612" s="4" t="str">
        <f t="shared" si="12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24"/>
        <v/>
      </c>
      <c r="BI612" s="4" t="str">
        <f t="shared" si="131"/>
        <v/>
      </c>
      <c r="BJ612" s="123" t="str">
        <f t="shared" si="125"/>
        <v/>
      </c>
      <c r="BK612" s="140" t="str">
        <f t="shared" si="130"/>
        <v/>
      </c>
      <c r="BP612" s="5"/>
      <c r="BQ612" s="4" t="str">
        <f>IF(IFERROR(VLOOKUP(C612,C613:C$1993,1,0),"")="","",COUNTIF(C:C,C612))</f>
        <v/>
      </c>
      <c r="BR612" s="4"/>
      <c r="BT612" s="5"/>
      <c r="BU612" s="5"/>
      <c r="BV612" s="5" t="str">
        <f>IF(B612="","",IF(BQ612="",1+(MAX(BV$2:BV611)),""))</f>
        <v/>
      </c>
      <c r="BW612" s="5" t="str">
        <f t="shared" si="126"/>
        <v/>
      </c>
      <c r="BX612" s="5" t="str">
        <f t="shared" si="127"/>
        <v/>
      </c>
      <c r="BY612" s="14" t="str">
        <f t="shared" si="128"/>
        <v/>
      </c>
      <c r="BZ612" s="28"/>
      <c r="CA612" s="15"/>
      <c r="CB612" s="5" t="str">
        <f t="shared" si="132"/>
        <v/>
      </c>
      <c r="CD612" s="5"/>
      <c r="CE612" s="5" t="str">
        <f t="shared" si="129"/>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c r="A613" s="4" t="str">
        <f t="shared" si="122"/>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S613"/>
      <c r="T613" s="2" t="str">
        <f>IFERROR(INDEX('padron cfe'!D:D,MATCH(DATOS!C613,'padron cfe'!A:A,0),1),"")</f>
        <v/>
      </c>
      <c r="X613" s="6"/>
      <c r="Z613" s="4" t="str">
        <f t="shared" si="12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24"/>
        <v/>
      </c>
      <c r="BI613" s="4" t="str">
        <f t="shared" si="131"/>
        <v/>
      </c>
      <c r="BJ613" s="123" t="str">
        <f t="shared" si="125"/>
        <v/>
      </c>
      <c r="BK613" s="140" t="str">
        <f t="shared" si="130"/>
        <v/>
      </c>
      <c r="BP613" s="5"/>
      <c r="BQ613" s="4" t="str">
        <f>IF(IFERROR(VLOOKUP(C613,C614:C$1993,1,0),"")="","",COUNTIF(C:C,C613))</f>
        <v/>
      </c>
      <c r="BR613" s="4"/>
      <c r="BT613" s="5"/>
      <c r="BU613" s="5"/>
      <c r="BV613" s="5" t="str">
        <f>IF(B613="","",IF(BQ613="",1+(MAX(BV$2:BV612)),""))</f>
        <v/>
      </c>
      <c r="BW613" s="5" t="str">
        <f t="shared" si="126"/>
        <v/>
      </c>
      <c r="BX613" s="5" t="str">
        <f t="shared" si="127"/>
        <v/>
      </c>
      <c r="BY613" s="14" t="str">
        <f t="shared" si="128"/>
        <v/>
      </c>
      <c r="BZ613" s="28"/>
      <c r="CA613" s="15"/>
      <c r="CB613" s="5" t="str">
        <f t="shared" si="132"/>
        <v/>
      </c>
      <c r="CD613" s="5"/>
      <c r="CE613" s="5" t="str">
        <f t="shared" si="129"/>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c r="A614" s="4" t="str">
        <f t="shared" si="122"/>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S614"/>
      <c r="T614" s="2" t="str">
        <f>IFERROR(INDEX('padron cfe'!D:D,MATCH(DATOS!C614,'padron cfe'!A:A,0),1),"")</f>
        <v/>
      </c>
      <c r="X614" s="6"/>
      <c r="Z614" s="4" t="str">
        <f t="shared" si="12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24"/>
        <v/>
      </c>
      <c r="BI614" s="4" t="str">
        <f t="shared" si="131"/>
        <v/>
      </c>
      <c r="BJ614" s="123" t="str">
        <f t="shared" si="125"/>
        <v/>
      </c>
      <c r="BK614" s="140" t="str">
        <f t="shared" si="130"/>
        <v/>
      </c>
      <c r="BP614" s="5"/>
      <c r="BQ614" s="4" t="str">
        <f>IF(IFERROR(VLOOKUP(C614,C615:C$1993,1,0),"")="","",COUNTIF(C:C,C614))</f>
        <v/>
      </c>
      <c r="BR614" s="4"/>
      <c r="BT614" s="5"/>
      <c r="BU614" s="5"/>
      <c r="BV614" s="5" t="str">
        <f>IF(B614="","",IF(BQ614="",1+(MAX(BV$2:BV613)),""))</f>
        <v/>
      </c>
      <c r="BW614" s="5" t="str">
        <f t="shared" si="126"/>
        <v/>
      </c>
      <c r="BX614" s="5" t="str">
        <f t="shared" si="127"/>
        <v/>
      </c>
      <c r="BY614" s="14" t="str">
        <f t="shared" si="128"/>
        <v/>
      </c>
      <c r="BZ614" s="28"/>
      <c r="CA614" s="15"/>
      <c r="CB614" s="5" t="str">
        <f t="shared" si="132"/>
        <v/>
      </c>
      <c r="CD614" s="5"/>
      <c r="CE614" s="5" t="str">
        <f t="shared" si="129"/>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c r="A615" s="4" t="str">
        <f t="shared" si="122"/>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S615"/>
      <c r="T615" s="2" t="str">
        <f>IFERROR(INDEX('padron cfe'!D:D,MATCH(DATOS!C615,'padron cfe'!A:A,0),1),"")</f>
        <v/>
      </c>
      <c r="X615" s="6"/>
      <c r="Z615" s="4" t="str">
        <f t="shared" si="12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24"/>
        <v/>
      </c>
      <c r="BI615" s="4" t="str">
        <f t="shared" si="131"/>
        <v/>
      </c>
      <c r="BJ615" s="123" t="str">
        <f t="shared" si="125"/>
        <v/>
      </c>
      <c r="BK615" s="140" t="str">
        <f t="shared" si="130"/>
        <v/>
      </c>
      <c r="BP615" s="5"/>
      <c r="BQ615" s="4" t="str">
        <f>IF(IFERROR(VLOOKUP(C615,C616:C$1993,1,0),"")="","",COUNTIF(C:C,C615))</f>
        <v/>
      </c>
      <c r="BR615" s="4"/>
      <c r="BT615" s="5"/>
      <c r="BU615" s="5"/>
      <c r="BV615" s="5" t="str">
        <f>IF(B615="","",IF(BQ615="",1+(MAX(BV$2:BV614)),""))</f>
        <v/>
      </c>
      <c r="BW615" s="5" t="str">
        <f t="shared" si="126"/>
        <v/>
      </c>
      <c r="BX615" s="5" t="str">
        <f t="shared" si="127"/>
        <v/>
      </c>
      <c r="BY615" s="14" t="str">
        <f t="shared" si="128"/>
        <v/>
      </c>
      <c r="BZ615" s="28"/>
      <c r="CA615" s="15"/>
      <c r="CB615" s="5" t="str">
        <f t="shared" si="132"/>
        <v/>
      </c>
      <c r="CD615" s="5"/>
      <c r="CE615" s="5" t="str">
        <f t="shared" si="129"/>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c r="A616" s="4" t="str">
        <f t="shared" si="122"/>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S616"/>
      <c r="T616" s="2" t="str">
        <f>IFERROR(INDEX('padron cfe'!D:D,MATCH(DATOS!C616,'padron cfe'!A:A,0),1),"")</f>
        <v/>
      </c>
      <c r="X616" s="6"/>
      <c r="Z616" s="4" t="str">
        <f t="shared" si="12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24"/>
        <v/>
      </c>
      <c r="BI616" s="4" t="str">
        <f t="shared" si="131"/>
        <v/>
      </c>
      <c r="BJ616" s="123" t="str">
        <f t="shared" si="125"/>
        <v/>
      </c>
      <c r="BK616" s="140" t="str">
        <f t="shared" si="130"/>
        <v/>
      </c>
      <c r="BP616" s="5"/>
      <c r="BQ616" s="4" t="str">
        <f>IF(IFERROR(VLOOKUP(C616,C617:C$1993,1,0),"")="","",COUNTIF(C:C,C616))</f>
        <v/>
      </c>
      <c r="BR616" s="4"/>
      <c r="BT616" s="5"/>
      <c r="BU616" s="5"/>
      <c r="BV616" s="5" t="str">
        <f>IF(B616="","",IF(BQ616="",1+(MAX(BV$2:BV615)),""))</f>
        <v/>
      </c>
      <c r="BW616" s="5" t="str">
        <f t="shared" si="126"/>
        <v/>
      </c>
      <c r="BX616" s="5" t="str">
        <f t="shared" si="127"/>
        <v/>
      </c>
      <c r="BY616" s="14" t="str">
        <f t="shared" si="128"/>
        <v/>
      </c>
      <c r="BZ616" s="28"/>
      <c r="CA616" s="15"/>
      <c r="CB616" s="5" t="str">
        <f t="shared" si="132"/>
        <v/>
      </c>
      <c r="CD616" s="5"/>
      <c r="CE616" s="5" t="str">
        <f t="shared" si="129"/>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c r="A617" s="4" t="str">
        <f t="shared" si="122"/>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S617"/>
      <c r="T617" s="2" t="str">
        <f>IFERROR(INDEX('padron cfe'!D:D,MATCH(DATOS!C617,'padron cfe'!A:A,0),1),"")</f>
        <v/>
      </c>
      <c r="X617" s="6"/>
      <c r="Z617" s="4" t="str">
        <f t="shared" si="12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24"/>
        <v/>
      </c>
      <c r="BI617" s="4" t="str">
        <f t="shared" si="131"/>
        <v/>
      </c>
      <c r="BJ617" s="123" t="str">
        <f t="shared" si="125"/>
        <v/>
      </c>
      <c r="BK617" s="140" t="str">
        <f t="shared" si="130"/>
        <v/>
      </c>
      <c r="BP617" s="5"/>
      <c r="BQ617" s="4" t="str">
        <f>IF(IFERROR(VLOOKUP(C617,C618:C$1993,1,0),"")="","",COUNTIF(C:C,C617))</f>
        <v/>
      </c>
      <c r="BR617" s="4"/>
      <c r="BT617" s="5"/>
      <c r="BU617" s="5"/>
      <c r="BV617" s="5" t="str">
        <f>IF(B617="","",IF(BQ617="",1+(MAX(BV$2:BV616)),""))</f>
        <v/>
      </c>
      <c r="BW617" s="5" t="str">
        <f t="shared" si="126"/>
        <v/>
      </c>
      <c r="BX617" s="5" t="str">
        <f t="shared" si="127"/>
        <v/>
      </c>
      <c r="BY617" s="14" t="str">
        <f t="shared" si="128"/>
        <v/>
      </c>
      <c r="BZ617" s="28"/>
      <c r="CA617" s="15"/>
      <c r="CB617" s="5" t="str">
        <f t="shared" si="132"/>
        <v/>
      </c>
      <c r="CD617" s="5"/>
      <c r="CE617" s="5" t="str">
        <f t="shared" si="129"/>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c r="A618" s="4" t="str">
        <f t="shared" si="122"/>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S618"/>
      <c r="T618" s="2" t="str">
        <f>IFERROR(INDEX('padron cfe'!D:D,MATCH(DATOS!C618,'padron cfe'!A:A,0),1),"")</f>
        <v/>
      </c>
      <c r="X618" s="6"/>
      <c r="Z618" s="4" t="str">
        <f t="shared" si="12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24"/>
        <v/>
      </c>
      <c r="BI618" s="4" t="str">
        <f t="shared" si="131"/>
        <v/>
      </c>
      <c r="BJ618" s="123" t="str">
        <f t="shared" si="125"/>
        <v/>
      </c>
      <c r="BK618" s="140" t="str">
        <f t="shared" si="130"/>
        <v/>
      </c>
      <c r="BP618" s="5"/>
      <c r="BQ618" s="4" t="str">
        <f>IF(IFERROR(VLOOKUP(C618,C619:C$1993,1,0),"")="","",COUNTIF(C:C,C618))</f>
        <v/>
      </c>
      <c r="BR618" s="4"/>
      <c r="BT618" s="5"/>
      <c r="BU618" s="5"/>
      <c r="BV618" s="5" t="str">
        <f>IF(B618="","",IF(BQ618="",1+(MAX(BV$2:BV617)),""))</f>
        <v/>
      </c>
      <c r="BW618" s="5" t="str">
        <f t="shared" si="126"/>
        <v/>
      </c>
      <c r="BX618" s="5" t="str">
        <f t="shared" si="127"/>
        <v/>
      </c>
      <c r="BY618" s="14" t="str">
        <f t="shared" si="128"/>
        <v/>
      </c>
      <c r="BZ618" s="28"/>
      <c r="CA618" s="15"/>
      <c r="CB618" s="5" t="str">
        <f t="shared" si="132"/>
        <v/>
      </c>
      <c r="CD618" s="5"/>
      <c r="CE618" s="5" t="str">
        <f t="shared" si="129"/>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c r="A619" s="4" t="str">
        <f t="shared" si="122"/>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S619"/>
      <c r="T619" s="2" t="str">
        <f>IFERROR(INDEX('padron cfe'!D:D,MATCH(DATOS!C619,'padron cfe'!A:A,0),1),"")</f>
        <v/>
      </c>
      <c r="X619" s="6"/>
      <c r="Z619" s="4" t="str">
        <f t="shared" si="12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24"/>
        <v/>
      </c>
      <c r="BI619" s="4" t="str">
        <f t="shared" si="131"/>
        <v/>
      </c>
      <c r="BJ619" s="123" t="str">
        <f t="shared" si="125"/>
        <v/>
      </c>
      <c r="BK619" s="140" t="str">
        <f t="shared" si="130"/>
        <v/>
      </c>
      <c r="BP619" s="5"/>
      <c r="BQ619" s="4" t="str">
        <f>IF(IFERROR(VLOOKUP(C619,C620:C$1993,1,0),"")="","",COUNTIF(C:C,C619))</f>
        <v/>
      </c>
      <c r="BR619" s="4"/>
      <c r="BT619" s="5"/>
      <c r="BU619" s="5"/>
      <c r="BV619" s="5" t="str">
        <f>IF(B619="","",IF(BQ619="",1+(MAX(BV$2:BV618)),""))</f>
        <v/>
      </c>
      <c r="BW619" s="5" t="str">
        <f t="shared" si="126"/>
        <v/>
      </c>
      <c r="BX619" s="5" t="str">
        <f t="shared" si="127"/>
        <v/>
      </c>
      <c r="BY619" s="14" t="str">
        <f t="shared" si="128"/>
        <v/>
      </c>
      <c r="BZ619" s="28"/>
      <c r="CA619" s="15"/>
      <c r="CB619" s="5" t="str">
        <f t="shared" si="132"/>
        <v/>
      </c>
      <c r="CD619" s="5"/>
      <c r="CE619" s="5" t="str">
        <f t="shared" si="129"/>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c r="A620" s="4" t="str">
        <f t="shared" si="122"/>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S620"/>
      <c r="T620" s="2" t="str">
        <f>IFERROR(INDEX('padron cfe'!D:D,MATCH(DATOS!C620,'padron cfe'!A:A,0),1),"")</f>
        <v/>
      </c>
      <c r="X620" s="6"/>
      <c r="Z620" s="4" t="str">
        <f t="shared" si="12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24"/>
        <v/>
      </c>
      <c r="BI620" s="4" t="str">
        <f t="shared" si="131"/>
        <v/>
      </c>
      <c r="BJ620" s="123" t="str">
        <f t="shared" si="125"/>
        <v/>
      </c>
      <c r="BK620" s="140" t="str">
        <f t="shared" si="130"/>
        <v/>
      </c>
      <c r="BP620" s="5"/>
      <c r="BQ620" s="4" t="str">
        <f>IF(IFERROR(VLOOKUP(C620,C621:C$1993,1,0),"")="","",COUNTIF(C:C,C620))</f>
        <v/>
      </c>
      <c r="BR620" s="4"/>
      <c r="BT620" s="5"/>
      <c r="BU620" s="5"/>
      <c r="BV620" s="5" t="str">
        <f>IF(B620="","",IF(BQ620="",1+(MAX(BV$2:BV619)),""))</f>
        <v/>
      </c>
      <c r="BW620" s="5" t="str">
        <f t="shared" si="126"/>
        <v/>
      </c>
      <c r="BX620" s="5" t="str">
        <f t="shared" si="127"/>
        <v/>
      </c>
      <c r="BY620" s="14" t="str">
        <f t="shared" si="128"/>
        <v/>
      </c>
      <c r="BZ620" s="28"/>
      <c r="CA620" s="15"/>
      <c r="CB620" s="5" t="str">
        <f t="shared" si="132"/>
        <v/>
      </c>
      <c r="CD620" s="5"/>
      <c r="CE620" s="5" t="str">
        <f t="shared" si="129"/>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c r="A621" s="4" t="str">
        <f t="shared" si="122"/>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S621"/>
      <c r="T621" s="2" t="str">
        <f>IFERROR(INDEX('padron cfe'!D:D,MATCH(DATOS!C621,'padron cfe'!A:A,0),1),"")</f>
        <v/>
      </c>
      <c r="X621" s="6"/>
      <c r="Z621" s="4" t="str">
        <f t="shared" si="12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24"/>
        <v/>
      </c>
      <c r="BI621" s="4" t="str">
        <f t="shared" si="131"/>
        <v/>
      </c>
      <c r="BJ621" s="123" t="str">
        <f t="shared" si="125"/>
        <v/>
      </c>
      <c r="BK621" s="140" t="str">
        <f t="shared" si="130"/>
        <v/>
      </c>
      <c r="BP621" s="5"/>
      <c r="BQ621" s="4" t="str">
        <f>IF(IFERROR(VLOOKUP(C621,C622:C$1993,1,0),"")="","",COUNTIF(C:C,C621))</f>
        <v/>
      </c>
      <c r="BR621" s="4"/>
      <c r="BT621" s="5"/>
      <c r="BU621" s="5"/>
      <c r="BV621" s="5" t="str">
        <f>IF(B621="","",IF(BQ621="",1+(MAX(BV$2:BV620)),""))</f>
        <v/>
      </c>
      <c r="BW621" s="5" t="str">
        <f t="shared" si="126"/>
        <v/>
      </c>
      <c r="BX621" s="5" t="str">
        <f t="shared" si="127"/>
        <v/>
      </c>
      <c r="BY621" s="14" t="str">
        <f t="shared" si="128"/>
        <v/>
      </c>
      <c r="BZ621" s="28"/>
      <c r="CA621" s="15"/>
      <c r="CB621" s="5" t="str">
        <f t="shared" si="132"/>
        <v/>
      </c>
      <c r="CD621" s="5"/>
      <c r="CE621" s="5" t="str">
        <f t="shared" si="129"/>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c r="A622" s="4" t="str">
        <f t="shared" si="122"/>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S622"/>
      <c r="T622" s="2" t="str">
        <f>IFERROR(INDEX('padron cfe'!D:D,MATCH(DATOS!C622,'padron cfe'!A:A,0),1),"")</f>
        <v/>
      </c>
      <c r="X622" s="6"/>
      <c r="Z622" s="4" t="str">
        <f t="shared" si="12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24"/>
        <v/>
      </c>
      <c r="BI622" s="4" t="str">
        <f t="shared" si="131"/>
        <v/>
      </c>
      <c r="BJ622" s="123" t="str">
        <f t="shared" si="125"/>
        <v/>
      </c>
      <c r="BK622" s="140" t="str">
        <f t="shared" si="130"/>
        <v/>
      </c>
      <c r="BP622" s="5"/>
      <c r="BQ622" s="4" t="str">
        <f>IF(IFERROR(VLOOKUP(C622,C623:C$1993,1,0),"")="","",COUNTIF(C:C,C622))</f>
        <v/>
      </c>
      <c r="BR622" s="4"/>
      <c r="BT622" s="5"/>
      <c r="BU622" s="5"/>
      <c r="BV622" s="5" t="str">
        <f>IF(B622="","",IF(BQ622="",1+(MAX(BV$2:BV621)),""))</f>
        <v/>
      </c>
      <c r="BW622" s="5" t="str">
        <f t="shared" si="126"/>
        <v/>
      </c>
      <c r="BX622" s="5" t="str">
        <f t="shared" si="127"/>
        <v/>
      </c>
      <c r="BY622" s="14" t="str">
        <f t="shared" si="128"/>
        <v/>
      </c>
      <c r="BZ622" s="28"/>
      <c r="CA622" s="15"/>
      <c r="CB622" s="5" t="str">
        <f t="shared" si="132"/>
        <v/>
      </c>
      <c r="CD622" s="5"/>
      <c r="CE622" s="5" t="str">
        <f t="shared" si="129"/>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c r="A623" s="4" t="str">
        <f t="shared" si="122"/>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S623"/>
      <c r="T623" s="2" t="str">
        <f>IFERROR(INDEX('padron cfe'!D:D,MATCH(DATOS!C623,'padron cfe'!A:A,0),1),"")</f>
        <v/>
      </c>
      <c r="X623" s="6"/>
      <c r="Z623" s="4" t="str">
        <f t="shared" si="12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24"/>
        <v/>
      </c>
      <c r="BI623" s="4" t="str">
        <f t="shared" si="131"/>
        <v/>
      </c>
      <c r="BJ623" s="123" t="str">
        <f t="shared" si="125"/>
        <v/>
      </c>
      <c r="BK623" s="140" t="str">
        <f t="shared" si="130"/>
        <v/>
      </c>
      <c r="BP623" s="5"/>
      <c r="BQ623" s="4" t="str">
        <f>IF(IFERROR(VLOOKUP(C623,C624:C$1993,1,0),"")="","",COUNTIF(C:C,C623))</f>
        <v/>
      </c>
      <c r="BR623" s="4"/>
      <c r="BT623" s="5"/>
      <c r="BU623" s="5"/>
      <c r="BV623" s="5" t="str">
        <f>IF(B623="","",IF(BQ623="",1+(MAX(BV$2:BV622)),""))</f>
        <v/>
      </c>
      <c r="BW623" s="5" t="str">
        <f t="shared" si="126"/>
        <v/>
      </c>
      <c r="BX623" s="5" t="str">
        <f t="shared" si="127"/>
        <v/>
      </c>
      <c r="BY623" s="14" t="str">
        <f t="shared" si="128"/>
        <v/>
      </c>
      <c r="BZ623" s="28"/>
      <c r="CA623" s="15"/>
      <c r="CB623" s="5" t="str">
        <f t="shared" si="132"/>
        <v/>
      </c>
      <c r="CD623" s="5"/>
      <c r="CE623" s="5" t="str">
        <f t="shared" si="129"/>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c r="A624" s="4" t="str">
        <f t="shared" si="122"/>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S624"/>
      <c r="T624" s="2" t="str">
        <f>IFERROR(INDEX('padron cfe'!D:D,MATCH(DATOS!C624,'padron cfe'!A:A,0),1),"")</f>
        <v/>
      </c>
      <c r="X624" s="6"/>
      <c r="Z624" s="4" t="str">
        <f t="shared" si="12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24"/>
        <v/>
      </c>
      <c r="BI624" s="4" t="str">
        <f t="shared" si="131"/>
        <v/>
      </c>
      <c r="BJ624" s="123" t="str">
        <f t="shared" si="125"/>
        <v/>
      </c>
      <c r="BK624" s="140" t="str">
        <f t="shared" si="130"/>
        <v/>
      </c>
      <c r="BP624" s="5"/>
      <c r="BQ624" s="4" t="str">
        <f>IF(IFERROR(VLOOKUP(C624,C625:C$1993,1,0),"")="","",COUNTIF(C:C,C624))</f>
        <v/>
      </c>
      <c r="BR624" s="4"/>
      <c r="BT624" s="5"/>
      <c r="BU624" s="5"/>
      <c r="BV624" s="5" t="str">
        <f>IF(B624="","",IF(BQ624="",1+(MAX(BV$2:BV623)),""))</f>
        <v/>
      </c>
      <c r="BW624" s="5" t="str">
        <f t="shared" si="126"/>
        <v/>
      </c>
      <c r="BX624" s="5" t="str">
        <f t="shared" si="127"/>
        <v/>
      </c>
      <c r="BY624" s="14" t="str">
        <f t="shared" si="128"/>
        <v/>
      </c>
      <c r="BZ624" s="28"/>
      <c r="CA624" s="15"/>
      <c r="CB624" s="5" t="str">
        <f t="shared" si="132"/>
        <v/>
      </c>
      <c r="CD624" s="5"/>
      <c r="CE624" s="5" t="str">
        <f t="shared" si="129"/>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c r="A625" s="4" t="str">
        <f t="shared" si="122"/>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S625"/>
      <c r="T625" s="2" t="str">
        <f>IFERROR(INDEX('padron cfe'!D:D,MATCH(DATOS!C625,'padron cfe'!A:A,0),1),"")</f>
        <v/>
      </c>
      <c r="X625" s="6"/>
      <c r="Z625" s="4" t="str">
        <f t="shared" si="12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24"/>
        <v/>
      </c>
      <c r="BI625" s="4" t="str">
        <f t="shared" si="131"/>
        <v/>
      </c>
      <c r="BJ625" s="123" t="str">
        <f t="shared" si="125"/>
        <v/>
      </c>
      <c r="BK625" s="140" t="str">
        <f t="shared" si="130"/>
        <v/>
      </c>
      <c r="BP625" s="5"/>
      <c r="BQ625" s="4" t="str">
        <f>IF(IFERROR(VLOOKUP(C625,C626:C$1993,1,0),"")="","",COUNTIF(C:C,C625))</f>
        <v/>
      </c>
      <c r="BR625" s="4"/>
      <c r="BT625" s="5"/>
      <c r="BU625" s="5"/>
      <c r="BV625" s="5" t="str">
        <f>IF(B625="","",IF(BQ625="",1+(MAX(BV$2:BV624)),""))</f>
        <v/>
      </c>
      <c r="BW625" s="5" t="str">
        <f t="shared" si="126"/>
        <v/>
      </c>
      <c r="BX625" s="5" t="str">
        <f t="shared" si="127"/>
        <v/>
      </c>
      <c r="BY625" s="14" t="str">
        <f t="shared" si="128"/>
        <v/>
      </c>
      <c r="BZ625" s="28"/>
      <c r="CA625" s="15"/>
      <c r="CB625" s="5" t="str">
        <f t="shared" si="132"/>
        <v/>
      </c>
      <c r="CD625" s="5"/>
      <c r="CE625" s="5" t="str">
        <f t="shared" si="129"/>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c r="A626" s="4" t="str">
        <f t="shared" si="122"/>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S626"/>
      <c r="T626" s="2" t="str">
        <f>IFERROR(INDEX('padron cfe'!D:D,MATCH(DATOS!C626,'padron cfe'!A:A,0),1),"")</f>
        <v/>
      </c>
      <c r="X626" s="6"/>
      <c r="Z626" s="4" t="str">
        <f t="shared" si="12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24"/>
        <v/>
      </c>
      <c r="BI626" s="4" t="str">
        <f t="shared" si="131"/>
        <v/>
      </c>
      <c r="BJ626" s="123" t="str">
        <f t="shared" si="125"/>
        <v/>
      </c>
      <c r="BK626" s="140" t="str">
        <f t="shared" si="130"/>
        <v/>
      </c>
      <c r="BP626" s="5"/>
      <c r="BQ626" s="4" t="str">
        <f>IF(IFERROR(VLOOKUP(C626,C627:C$1993,1,0),"")="","",COUNTIF(C:C,C626))</f>
        <v/>
      </c>
      <c r="BR626" s="4"/>
      <c r="BT626" s="5"/>
      <c r="BU626" s="5"/>
      <c r="BV626" s="5" t="str">
        <f>IF(B626="","",IF(BQ626="",1+(MAX(BV$2:BV625)),""))</f>
        <v/>
      </c>
      <c r="BW626" s="5" t="str">
        <f t="shared" si="126"/>
        <v/>
      </c>
      <c r="BX626" s="5" t="str">
        <f t="shared" si="127"/>
        <v/>
      </c>
      <c r="BY626" s="14" t="str">
        <f t="shared" si="128"/>
        <v/>
      </c>
      <c r="BZ626" s="28"/>
      <c r="CA626" s="15"/>
      <c r="CB626" s="5" t="str">
        <f t="shared" si="132"/>
        <v/>
      </c>
      <c r="CD626" s="5"/>
      <c r="CE626" s="5" t="str">
        <f t="shared" si="129"/>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c r="A627" s="4" t="str">
        <f t="shared" si="122"/>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S627"/>
      <c r="T627" s="2" t="str">
        <f>IFERROR(INDEX('padron cfe'!D:D,MATCH(DATOS!C627,'padron cfe'!A:A,0),1),"")</f>
        <v/>
      </c>
      <c r="X627" s="6"/>
      <c r="Z627" s="4" t="str">
        <f t="shared" si="12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24"/>
        <v/>
      </c>
      <c r="BI627" s="4" t="str">
        <f t="shared" si="131"/>
        <v/>
      </c>
      <c r="BJ627" s="123" t="str">
        <f t="shared" si="125"/>
        <v/>
      </c>
      <c r="BK627" s="140" t="str">
        <f t="shared" si="130"/>
        <v/>
      </c>
      <c r="BP627" s="5"/>
      <c r="BQ627" s="4" t="str">
        <f>IF(IFERROR(VLOOKUP(C627,C628:C$1993,1,0),"")="","",COUNTIF(C:C,C627))</f>
        <v/>
      </c>
      <c r="BR627" s="4"/>
      <c r="BT627" s="5"/>
      <c r="BU627" s="5"/>
      <c r="BV627" s="5" t="str">
        <f>IF(B627="","",IF(BQ627="",1+(MAX(BV$2:BV626)),""))</f>
        <v/>
      </c>
      <c r="BW627" s="5" t="str">
        <f t="shared" si="126"/>
        <v/>
      </c>
      <c r="BX627" s="5" t="str">
        <f t="shared" si="127"/>
        <v/>
      </c>
      <c r="BY627" s="14" t="str">
        <f t="shared" si="128"/>
        <v/>
      </c>
      <c r="BZ627" s="28"/>
      <c r="CA627" s="15"/>
      <c r="CB627" s="5" t="str">
        <f t="shared" si="132"/>
        <v/>
      </c>
      <c r="CD627" s="5"/>
      <c r="CE627" s="5" t="str">
        <f t="shared" si="129"/>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c r="A628" s="4" t="str">
        <f t="shared" si="122"/>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S628"/>
      <c r="T628" s="2" t="str">
        <f>IFERROR(INDEX('padron cfe'!D:D,MATCH(DATOS!C628,'padron cfe'!A:A,0),1),"")</f>
        <v/>
      </c>
      <c r="X628" s="6"/>
      <c r="Z628" s="4" t="str">
        <f t="shared" si="12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24"/>
        <v/>
      </c>
      <c r="BI628" s="4" t="str">
        <f t="shared" si="131"/>
        <v/>
      </c>
      <c r="BJ628" s="123" t="str">
        <f t="shared" si="125"/>
        <v/>
      </c>
      <c r="BK628" s="140" t="str">
        <f t="shared" si="130"/>
        <v/>
      </c>
      <c r="BP628" s="5"/>
      <c r="BQ628" s="4" t="str">
        <f>IF(IFERROR(VLOOKUP(C628,C629:C$1993,1,0),"")="","",COUNTIF(C:C,C628))</f>
        <v/>
      </c>
      <c r="BR628" s="4"/>
      <c r="BT628" s="5"/>
      <c r="BU628" s="5"/>
      <c r="BV628" s="5" t="str">
        <f>IF(B628="","",IF(BQ628="",1+(MAX(BV$2:BV627)),""))</f>
        <v/>
      </c>
      <c r="BW628" s="5" t="str">
        <f t="shared" si="126"/>
        <v/>
      </c>
      <c r="BX628" s="5" t="str">
        <f t="shared" si="127"/>
        <v/>
      </c>
      <c r="BY628" s="14" t="str">
        <f t="shared" si="128"/>
        <v/>
      </c>
      <c r="BZ628" s="28"/>
      <c r="CA628" s="15"/>
      <c r="CB628" s="5" t="str">
        <f t="shared" si="132"/>
        <v/>
      </c>
      <c r="CD628" s="5"/>
      <c r="CE628" s="5" t="str">
        <f t="shared" si="129"/>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c r="A629" s="4" t="str">
        <f t="shared" si="122"/>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S629"/>
      <c r="T629" s="2" t="str">
        <f>IFERROR(INDEX('padron cfe'!D:D,MATCH(DATOS!C629,'padron cfe'!A:A,0),1),"")</f>
        <v/>
      </c>
      <c r="X629" s="6"/>
      <c r="Z629" s="4" t="str">
        <f t="shared" si="12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24"/>
        <v/>
      </c>
      <c r="BI629" s="4" t="str">
        <f t="shared" si="131"/>
        <v/>
      </c>
      <c r="BJ629" s="123" t="str">
        <f t="shared" si="125"/>
        <v/>
      </c>
      <c r="BK629" s="140" t="str">
        <f t="shared" si="130"/>
        <v/>
      </c>
      <c r="BP629" s="5"/>
      <c r="BQ629" s="4" t="str">
        <f>IF(IFERROR(VLOOKUP(C629,C630:C$1993,1,0),"")="","",COUNTIF(C:C,C629))</f>
        <v/>
      </c>
      <c r="BR629" s="4"/>
      <c r="BT629" s="5"/>
      <c r="BU629" s="5"/>
      <c r="BV629" s="5" t="str">
        <f>IF(B629="","",IF(BQ629="",1+(MAX(BV$2:BV628)),""))</f>
        <v/>
      </c>
      <c r="BW629" s="5" t="str">
        <f t="shared" si="126"/>
        <v/>
      </c>
      <c r="BX629" s="5" t="str">
        <f t="shared" si="127"/>
        <v/>
      </c>
      <c r="BY629" s="14" t="str">
        <f t="shared" si="128"/>
        <v/>
      </c>
      <c r="BZ629" s="28"/>
      <c r="CA629" s="15"/>
      <c r="CB629" s="5" t="str">
        <f t="shared" si="132"/>
        <v/>
      </c>
      <c r="CD629" s="5"/>
      <c r="CE629" s="5" t="str">
        <f t="shared" si="129"/>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c r="A630" s="4" t="str">
        <f t="shared" si="122"/>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S630"/>
      <c r="T630" s="2" t="str">
        <f>IFERROR(INDEX('padron cfe'!D:D,MATCH(DATOS!C630,'padron cfe'!A:A,0),1),"")</f>
        <v/>
      </c>
      <c r="X630" s="6"/>
      <c r="Z630" s="4" t="str">
        <f t="shared" si="12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24"/>
        <v/>
      </c>
      <c r="BI630" s="4" t="str">
        <f t="shared" si="131"/>
        <v/>
      </c>
      <c r="BJ630" s="123" t="str">
        <f t="shared" si="125"/>
        <v/>
      </c>
      <c r="BK630" s="140" t="str">
        <f t="shared" si="130"/>
        <v/>
      </c>
      <c r="BP630" s="5"/>
      <c r="BQ630" s="4" t="str">
        <f>IF(IFERROR(VLOOKUP(C630,C631:C$1993,1,0),"")="","",COUNTIF(C:C,C630))</f>
        <v/>
      </c>
      <c r="BR630" s="4"/>
      <c r="BT630" s="5"/>
      <c r="BU630" s="5"/>
      <c r="BV630" s="5" t="str">
        <f>IF(B630="","",IF(BQ630="",1+(MAX(BV$2:BV629)),""))</f>
        <v/>
      </c>
      <c r="BW630" s="5" t="str">
        <f t="shared" si="126"/>
        <v/>
      </c>
      <c r="BX630" s="5" t="str">
        <f t="shared" si="127"/>
        <v/>
      </c>
      <c r="BY630" s="14" t="str">
        <f t="shared" si="128"/>
        <v/>
      </c>
      <c r="BZ630" s="28"/>
      <c r="CA630" s="15"/>
      <c r="CB630" s="5" t="str">
        <f t="shared" si="132"/>
        <v/>
      </c>
      <c r="CD630" s="5"/>
      <c r="CE630" s="5" t="str">
        <f t="shared" si="129"/>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c r="A631" s="4" t="str">
        <f t="shared" si="122"/>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S631"/>
      <c r="T631" s="2" t="str">
        <f>IFERROR(INDEX('padron cfe'!D:D,MATCH(DATOS!C631,'padron cfe'!A:A,0),1),"")</f>
        <v/>
      </c>
      <c r="X631" s="6"/>
      <c r="Z631" s="4" t="str">
        <f t="shared" si="12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24"/>
        <v/>
      </c>
      <c r="BI631" s="4" t="str">
        <f t="shared" si="131"/>
        <v/>
      </c>
      <c r="BJ631" s="123" t="str">
        <f t="shared" si="125"/>
        <v/>
      </c>
      <c r="BK631" s="140" t="str">
        <f t="shared" si="130"/>
        <v/>
      </c>
      <c r="BP631" s="5"/>
      <c r="BQ631" s="4" t="str">
        <f>IF(IFERROR(VLOOKUP(C631,C632:C$1993,1,0),"")="","",COUNTIF(C:C,C631))</f>
        <v/>
      </c>
      <c r="BR631" s="4"/>
      <c r="BT631" s="5"/>
      <c r="BU631" s="5"/>
      <c r="BV631" s="5" t="str">
        <f>IF(B631="","",IF(BQ631="",1+(MAX(BV$2:BV630)),""))</f>
        <v/>
      </c>
      <c r="BW631" s="5" t="str">
        <f t="shared" si="126"/>
        <v/>
      </c>
      <c r="BX631" s="5" t="str">
        <f t="shared" si="127"/>
        <v/>
      </c>
      <c r="BY631" s="14" t="str">
        <f t="shared" si="128"/>
        <v/>
      </c>
      <c r="BZ631" s="28"/>
      <c r="CA631" s="15"/>
      <c r="CB631" s="5" t="str">
        <f t="shared" si="132"/>
        <v/>
      </c>
      <c r="CD631" s="5"/>
      <c r="CE631" s="5" t="str">
        <f t="shared" si="129"/>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c r="A632" s="4" t="str">
        <f t="shared" si="122"/>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S632"/>
      <c r="T632" s="2" t="str">
        <f>IFERROR(INDEX('padron cfe'!D:D,MATCH(DATOS!C632,'padron cfe'!A:A,0),1),"")</f>
        <v/>
      </c>
      <c r="X632" s="6"/>
      <c r="Z632" s="4" t="str">
        <f t="shared" si="12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24"/>
        <v/>
      </c>
      <c r="BI632" s="4" t="str">
        <f t="shared" si="131"/>
        <v/>
      </c>
      <c r="BJ632" s="123" t="str">
        <f t="shared" si="125"/>
        <v/>
      </c>
      <c r="BK632" s="140" t="str">
        <f t="shared" si="130"/>
        <v/>
      </c>
      <c r="BP632" s="5"/>
      <c r="BQ632" s="4" t="str">
        <f>IF(IFERROR(VLOOKUP(C632,C633:C$1993,1,0),"")="","",COUNTIF(C:C,C632))</f>
        <v/>
      </c>
      <c r="BR632" s="4"/>
      <c r="BT632" s="5"/>
      <c r="BU632" s="5"/>
      <c r="BV632" s="5" t="str">
        <f>IF(B632="","",IF(BQ632="",1+(MAX(BV$2:BV631)),""))</f>
        <v/>
      </c>
      <c r="BW632" s="5" t="str">
        <f t="shared" si="126"/>
        <v/>
      </c>
      <c r="BX632" s="5" t="str">
        <f t="shared" si="127"/>
        <v/>
      </c>
      <c r="BY632" s="14" t="str">
        <f t="shared" si="128"/>
        <v/>
      </c>
      <c r="BZ632" s="28"/>
      <c r="CA632" s="15"/>
      <c r="CB632" s="5" t="str">
        <f t="shared" si="132"/>
        <v/>
      </c>
      <c r="CD632" s="5"/>
      <c r="CE632" s="5" t="str">
        <f t="shared" si="129"/>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c r="A633" s="4" t="str">
        <f t="shared" si="122"/>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S633"/>
      <c r="T633" s="2" t="str">
        <f>IFERROR(INDEX('padron cfe'!D:D,MATCH(DATOS!C633,'padron cfe'!A:A,0),1),"")</f>
        <v/>
      </c>
      <c r="X633" s="6"/>
      <c r="Z633" s="4" t="str">
        <f t="shared" si="12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24"/>
        <v/>
      </c>
      <c r="BI633" s="4" t="str">
        <f t="shared" si="131"/>
        <v/>
      </c>
      <c r="BJ633" s="123" t="str">
        <f t="shared" si="125"/>
        <v/>
      </c>
      <c r="BK633" s="140" t="str">
        <f t="shared" si="130"/>
        <v/>
      </c>
      <c r="BP633" s="5"/>
      <c r="BQ633" s="4" t="str">
        <f>IF(IFERROR(VLOOKUP(C633,C634:C$1993,1,0),"")="","",COUNTIF(C:C,C633))</f>
        <v/>
      </c>
      <c r="BR633" s="4"/>
      <c r="BT633" s="5"/>
      <c r="BU633" s="5"/>
      <c r="BV633" s="5" t="str">
        <f>IF(B633="","",IF(BQ633="",1+(MAX(BV$2:BV632)),""))</f>
        <v/>
      </c>
      <c r="BW633" s="5" t="str">
        <f t="shared" si="126"/>
        <v/>
      </c>
      <c r="BX633" s="5" t="str">
        <f t="shared" si="127"/>
        <v/>
      </c>
      <c r="BY633" s="14" t="str">
        <f t="shared" si="128"/>
        <v/>
      </c>
      <c r="BZ633" s="28"/>
      <c r="CA633" s="15"/>
      <c r="CB633" s="5" t="str">
        <f t="shared" si="132"/>
        <v/>
      </c>
      <c r="CD633" s="5"/>
      <c r="CE633" s="5" t="str">
        <f t="shared" si="129"/>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c r="A634" s="4" t="str">
        <f t="shared" si="122"/>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S634"/>
      <c r="T634" s="2" t="str">
        <f>IFERROR(INDEX('padron cfe'!D:D,MATCH(DATOS!C634,'padron cfe'!A:A,0),1),"")</f>
        <v/>
      </c>
      <c r="X634" s="6"/>
      <c r="Z634" s="4" t="str">
        <f t="shared" si="12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24"/>
        <v/>
      </c>
      <c r="BI634" s="4" t="str">
        <f t="shared" si="131"/>
        <v/>
      </c>
      <c r="BJ634" s="123" t="str">
        <f t="shared" si="125"/>
        <v/>
      </c>
      <c r="BK634" s="140" t="str">
        <f t="shared" si="130"/>
        <v/>
      </c>
      <c r="BP634" s="5"/>
      <c r="BQ634" s="4" t="str">
        <f>IF(IFERROR(VLOOKUP(C634,C635:C$1993,1,0),"")="","",COUNTIF(C:C,C634))</f>
        <v/>
      </c>
      <c r="BR634" s="4"/>
      <c r="BT634" s="5"/>
      <c r="BU634" s="5"/>
      <c r="BV634" s="5" t="str">
        <f>IF(B634="","",IF(BQ634="",1+(MAX(BV$2:BV633)),""))</f>
        <v/>
      </c>
      <c r="BW634" s="5" t="str">
        <f t="shared" si="126"/>
        <v/>
      </c>
      <c r="BX634" s="5" t="str">
        <f t="shared" si="127"/>
        <v/>
      </c>
      <c r="BY634" s="14" t="str">
        <f t="shared" si="128"/>
        <v/>
      </c>
      <c r="BZ634" s="28"/>
      <c r="CA634" s="15"/>
      <c r="CB634" s="5" t="str">
        <f t="shared" si="132"/>
        <v/>
      </c>
      <c r="CD634" s="5"/>
      <c r="CE634" s="5" t="str">
        <f t="shared" si="129"/>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c r="A635" s="4" t="str">
        <f t="shared" si="122"/>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S635"/>
      <c r="T635" s="2" t="str">
        <f>IFERROR(INDEX('padron cfe'!D:D,MATCH(DATOS!C635,'padron cfe'!A:A,0),1),"")</f>
        <v/>
      </c>
      <c r="X635" s="6"/>
      <c r="Z635" s="4" t="str">
        <f t="shared" si="12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24"/>
        <v/>
      </c>
      <c r="BI635" s="4" t="str">
        <f t="shared" si="131"/>
        <v/>
      </c>
      <c r="BJ635" s="123" t="str">
        <f t="shared" si="125"/>
        <v/>
      </c>
      <c r="BK635" s="140" t="str">
        <f t="shared" si="130"/>
        <v/>
      </c>
      <c r="BP635" s="5"/>
      <c r="BQ635" s="4" t="str">
        <f>IF(IFERROR(VLOOKUP(C635,C636:C$1993,1,0),"")="","",COUNTIF(C:C,C635))</f>
        <v/>
      </c>
      <c r="BR635" s="4"/>
      <c r="BT635" s="5"/>
      <c r="BU635" s="5"/>
      <c r="BV635" s="5" t="str">
        <f>IF(B635="","",IF(BQ635="",1+(MAX(BV$2:BV634)),""))</f>
        <v/>
      </c>
      <c r="BW635" s="5" t="str">
        <f t="shared" si="126"/>
        <v/>
      </c>
      <c r="BX635" s="5" t="str">
        <f t="shared" si="127"/>
        <v/>
      </c>
      <c r="BY635" s="14" t="str">
        <f t="shared" si="128"/>
        <v/>
      </c>
      <c r="BZ635" s="28"/>
      <c r="CA635" s="15"/>
      <c r="CB635" s="5" t="str">
        <f t="shared" si="132"/>
        <v/>
      </c>
      <c r="CD635" s="5"/>
      <c r="CE635" s="5" t="str">
        <f t="shared" si="129"/>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c r="A636" s="4" t="str">
        <f t="shared" si="122"/>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S636"/>
      <c r="T636" s="2" t="str">
        <f>IFERROR(INDEX('padron cfe'!D:D,MATCH(DATOS!C636,'padron cfe'!A:A,0),1),"")</f>
        <v/>
      </c>
      <c r="X636" s="6"/>
      <c r="Z636" s="4" t="str">
        <f t="shared" si="12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24"/>
        <v/>
      </c>
      <c r="BI636" s="4" t="str">
        <f t="shared" si="131"/>
        <v/>
      </c>
      <c r="BJ636" s="123" t="str">
        <f t="shared" si="125"/>
        <v/>
      </c>
      <c r="BK636" s="140" t="str">
        <f t="shared" si="130"/>
        <v/>
      </c>
      <c r="BP636" s="5"/>
      <c r="BQ636" s="4" t="str">
        <f>IF(IFERROR(VLOOKUP(C636,C637:C$1993,1,0),"")="","",COUNTIF(C:C,C636))</f>
        <v/>
      </c>
      <c r="BR636" s="4"/>
      <c r="BT636" s="5"/>
      <c r="BU636" s="5"/>
      <c r="BV636" s="5" t="str">
        <f>IF(B636="","",IF(BQ636="",1+(MAX(BV$2:BV635)),""))</f>
        <v/>
      </c>
      <c r="BW636" s="5" t="str">
        <f t="shared" si="126"/>
        <v/>
      </c>
      <c r="BX636" s="5" t="str">
        <f t="shared" si="127"/>
        <v/>
      </c>
      <c r="BY636" s="14" t="str">
        <f t="shared" si="128"/>
        <v/>
      </c>
      <c r="BZ636" s="28"/>
      <c r="CA636" s="15"/>
      <c r="CB636" s="5" t="str">
        <f t="shared" si="132"/>
        <v/>
      </c>
      <c r="CD636" s="5"/>
      <c r="CE636" s="5" t="str">
        <f t="shared" si="129"/>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c r="A637" s="4" t="str">
        <f t="shared" si="122"/>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S637"/>
      <c r="T637" s="2" t="str">
        <f>IFERROR(INDEX('padron cfe'!D:D,MATCH(DATOS!C637,'padron cfe'!A:A,0),1),"")</f>
        <v/>
      </c>
      <c r="X637" s="6"/>
      <c r="Z637" s="4" t="str">
        <f t="shared" si="12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24"/>
        <v/>
      </c>
      <c r="BI637" s="4" t="str">
        <f t="shared" si="131"/>
        <v/>
      </c>
      <c r="BJ637" s="123" t="str">
        <f t="shared" si="125"/>
        <v/>
      </c>
      <c r="BK637" s="140" t="str">
        <f t="shared" si="130"/>
        <v/>
      </c>
      <c r="BP637" s="5"/>
      <c r="BQ637" s="4" t="str">
        <f>IF(IFERROR(VLOOKUP(C637,C638:C$1993,1,0),"")="","",COUNTIF(C:C,C637))</f>
        <v/>
      </c>
      <c r="BR637" s="4"/>
      <c r="BT637" s="5"/>
      <c r="BU637" s="5"/>
      <c r="BV637" s="5" t="str">
        <f>IF(B637="","",IF(BQ637="",1+(MAX(BV$2:BV636)),""))</f>
        <v/>
      </c>
      <c r="BW637" s="5" t="str">
        <f t="shared" si="126"/>
        <v/>
      </c>
      <c r="BX637" s="5" t="str">
        <f t="shared" si="127"/>
        <v/>
      </c>
      <c r="BY637" s="14" t="str">
        <f t="shared" si="128"/>
        <v/>
      </c>
      <c r="BZ637" s="28"/>
      <c r="CA637" s="15"/>
      <c r="CB637" s="5" t="str">
        <f t="shared" si="132"/>
        <v/>
      </c>
      <c r="CD637" s="5"/>
      <c r="CE637" s="5" t="str">
        <f t="shared" si="129"/>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c r="A638" s="4" t="str">
        <f t="shared" si="122"/>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S638"/>
      <c r="T638" s="2" t="str">
        <f>IFERROR(INDEX('padron cfe'!D:D,MATCH(DATOS!C638,'padron cfe'!A:A,0),1),"")</f>
        <v/>
      </c>
      <c r="X638" s="6"/>
      <c r="Z638" s="4" t="str">
        <f t="shared" si="12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24"/>
        <v/>
      </c>
      <c r="BI638" s="4" t="str">
        <f t="shared" si="131"/>
        <v/>
      </c>
      <c r="BJ638" s="123" t="str">
        <f t="shared" si="125"/>
        <v/>
      </c>
      <c r="BK638" s="140" t="str">
        <f t="shared" si="130"/>
        <v/>
      </c>
      <c r="BP638" s="5"/>
      <c r="BQ638" s="4" t="str">
        <f>IF(IFERROR(VLOOKUP(C638,C639:C$1993,1,0),"")="","",COUNTIF(C:C,C638))</f>
        <v/>
      </c>
      <c r="BR638" s="4"/>
      <c r="BT638" s="5"/>
      <c r="BU638" s="5"/>
      <c r="BV638" s="5" t="str">
        <f>IF(B638="","",IF(BQ638="",1+(MAX(BV$2:BV637)),""))</f>
        <v/>
      </c>
      <c r="BW638" s="5" t="str">
        <f t="shared" si="126"/>
        <v/>
      </c>
      <c r="BX638" s="5" t="str">
        <f t="shared" si="127"/>
        <v/>
      </c>
      <c r="BY638" s="14" t="str">
        <f t="shared" si="128"/>
        <v/>
      </c>
      <c r="BZ638" s="28"/>
      <c r="CA638" s="15"/>
      <c r="CB638" s="5" t="str">
        <f t="shared" si="132"/>
        <v/>
      </c>
      <c r="CD638" s="5"/>
      <c r="CE638" s="5" t="str">
        <f t="shared" si="129"/>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c r="A639" s="4" t="str">
        <f t="shared" si="122"/>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S639"/>
      <c r="T639" s="2" t="str">
        <f>IFERROR(INDEX('padron cfe'!D:D,MATCH(DATOS!C639,'padron cfe'!A:A,0),1),"")</f>
        <v/>
      </c>
      <c r="X639" s="6"/>
      <c r="Z639" s="4" t="str">
        <f t="shared" si="12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24"/>
        <v/>
      </c>
      <c r="BI639" s="4" t="str">
        <f t="shared" si="131"/>
        <v/>
      </c>
      <c r="BJ639" s="123" t="str">
        <f t="shared" si="125"/>
        <v/>
      </c>
      <c r="BK639" s="140" t="str">
        <f t="shared" si="130"/>
        <v/>
      </c>
      <c r="BP639" s="5"/>
      <c r="BQ639" s="4" t="str">
        <f>IF(IFERROR(VLOOKUP(C639,C640:C$1993,1,0),"")="","",COUNTIF(C:C,C639))</f>
        <v/>
      </c>
      <c r="BR639" s="4"/>
      <c r="BT639" s="5"/>
      <c r="BU639" s="5"/>
      <c r="BV639" s="5" t="str">
        <f>IF(B639="","",IF(BQ639="",1+(MAX(BV$2:BV638)),""))</f>
        <v/>
      </c>
      <c r="BW639" s="5" t="str">
        <f t="shared" si="126"/>
        <v/>
      </c>
      <c r="BX639" s="5" t="str">
        <f t="shared" si="127"/>
        <v/>
      </c>
      <c r="BY639" s="14" t="str">
        <f t="shared" si="128"/>
        <v/>
      </c>
      <c r="BZ639" s="28"/>
      <c r="CA639" s="15"/>
      <c r="CB639" s="5" t="str">
        <f t="shared" si="132"/>
        <v/>
      </c>
      <c r="CD639" s="5"/>
      <c r="CE639" s="5" t="str">
        <f t="shared" si="129"/>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c r="A640" s="4" t="str">
        <f t="shared" si="122"/>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S640"/>
      <c r="T640" s="2" t="str">
        <f>IFERROR(INDEX('padron cfe'!D:D,MATCH(DATOS!C640,'padron cfe'!A:A,0),1),"")</f>
        <v/>
      </c>
      <c r="X640" s="6"/>
      <c r="Z640" s="4" t="str">
        <f t="shared" si="12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24"/>
        <v/>
      </c>
      <c r="BI640" s="4" t="str">
        <f t="shared" si="131"/>
        <v/>
      </c>
      <c r="BJ640" s="123" t="str">
        <f t="shared" si="125"/>
        <v/>
      </c>
      <c r="BK640" s="140" t="str">
        <f t="shared" si="130"/>
        <v/>
      </c>
      <c r="BP640" s="5"/>
      <c r="BQ640" s="4" t="str">
        <f>IF(IFERROR(VLOOKUP(C640,C641:C$1993,1,0),"")="","",COUNTIF(C:C,C640))</f>
        <v/>
      </c>
      <c r="BR640" s="4"/>
      <c r="BT640" s="5"/>
      <c r="BU640" s="5"/>
      <c r="BV640" s="5" t="str">
        <f>IF(B640="","",IF(BQ640="",1+(MAX(BV$2:BV639)),""))</f>
        <v/>
      </c>
      <c r="BW640" s="5" t="str">
        <f t="shared" si="126"/>
        <v/>
      </c>
      <c r="BX640" s="5" t="str">
        <f t="shared" si="127"/>
        <v/>
      </c>
      <c r="BY640" s="14" t="str">
        <f t="shared" si="128"/>
        <v/>
      </c>
      <c r="BZ640" s="28"/>
      <c r="CA640" s="15"/>
      <c r="CB640" s="5" t="str">
        <f t="shared" si="132"/>
        <v/>
      </c>
      <c r="CD640" s="5"/>
      <c r="CE640" s="5" t="str">
        <f t="shared" si="129"/>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c r="A641" s="4" t="str">
        <f t="shared" si="122"/>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S641"/>
      <c r="T641" s="2" t="str">
        <f>IFERROR(INDEX('padron cfe'!D:D,MATCH(DATOS!C641,'padron cfe'!A:A,0),1),"")</f>
        <v/>
      </c>
      <c r="X641" s="6"/>
      <c r="Z641" s="4" t="str">
        <f t="shared" si="12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24"/>
        <v/>
      </c>
      <c r="BI641" s="4" t="str">
        <f t="shared" si="131"/>
        <v/>
      </c>
      <c r="BJ641" s="123" t="str">
        <f t="shared" si="125"/>
        <v/>
      </c>
      <c r="BK641" s="140" t="str">
        <f t="shared" si="130"/>
        <v/>
      </c>
      <c r="BP641" s="5"/>
      <c r="BQ641" s="4" t="str">
        <f>IF(IFERROR(VLOOKUP(C641,C642:C$1993,1,0),"")="","",COUNTIF(C:C,C641))</f>
        <v/>
      </c>
      <c r="BR641" s="4"/>
      <c r="BT641" s="5"/>
      <c r="BU641" s="5"/>
      <c r="BV641" s="5" t="str">
        <f>IF(B641="","",IF(BQ641="",1+(MAX(BV$2:BV640)),""))</f>
        <v/>
      </c>
      <c r="BW641" s="5" t="str">
        <f t="shared" si="126"/>
        <v/>
      </c>
      <c r="BX641" s="5" t="str">
        <f t="shared" si="127"/>
        <v/>
      </c>
      <c r="BY641" s="14" t="str">
        <f t="shared" si="128"/>
        <v/>
      </c>
      <c r="BZ641" s="28"/>
      <c r="CA641" s="15"/>
      <c r="CB641" s="5" t="str">
        <f t="shared" si="132"/>
        <v/>
      </c>
      <c r="CD641" s="5"/>
      <c r="CE641" s="5" t="str">
        <f t="shared" si="129"/>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c r="A642" s="4" t="str">
        <f t="shared" ref="A642:A705" si="133">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S642"/>
      <c r="T642" s="2" t="str">
        <f>IFERROR(INDEX('padron cfe'!D:D,MATCH(DATOS!C642,'padron cfe'!A:A,0),1),"")</f>
        <v/>
      </c>
      <c r="X642" s="6"/>
      <c r="Z642" s="4" t="str">
        <f t="shared" ref="Z642:Z705" si="134">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35">IFERROR(IF(BE642="","",IF(BA642=5,"",IF(BE642-TODAY()&gt;0,"VIGENTE","VENCIDO"))),"")</f>
        <v/>
      </c>
      <c r="BI642" s="4" t="str">
        <f t="shared" si="131"/>
        <v/>
      </c>
      <c r="BJ642" s="123" t="str">
        <f t="shared" ref="BJ642:BJ705" si="136">IFERROR(IF(AA642="","",AA642/V642),"")</f>
        <v/>
      </c>
      <c r="BK642" s="140" t="str">
        <f t="shared" si="130"/>
        <v/>
      </c>
      <c r="BP642" s="5"/>
      <c r="BQ642" s="4" t="str">
        <f>IF(IFERROR(VLOOKUP(C642,C643:C$1993,1,0),"")="","",COUNTIF(C:C,C642))</f>
        <v/>
      </c>
      <c r="BR642" s="4"/>
      <c r="BT642" s="5"/>
      <c r="BU642" s="5"/>
      <c r="BV642" s="5" t="str">
        <f>IF(B642="","",IF(BQ642="",1+(MAX(BV$2:BV641)),""))</f>
        <v/>
      </c>
      <c r="BW642" s="5" t="str">
        <f t="shared" ref="BW642:BW705" si="137">IF(BV642="","",Z642)</f>
        <v/>
      </c>
      <c r="BX642" s="5" t="str">
        <f t="shared" ref="BX642:BX705" si="138">IF(BV642="","",H642)</f>
        <v/>
      </c>
      <c r="BY642" s="14" t="str">
        <f t="shared" ref="BY642:BY705" si="139">IF(BV642="","",C642)</f>
        <v/>
      </c>
      <c r="BZ642" s="28"/>
      <c r="CA642" s="15"/>
      <c r="CB642" s="5" t="str">
        <f t="shared" si="132"/>
        <v/>
      </c>
      <c r="CD642" s="5"/>
      <c r="CE642" s="5" t="str">
        <f t="shared" ref="CE642:CE705" si="140">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c r="A643" s="4" t="str">
        <f t="shared" si="133"/>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S643"/>
      <c r="T643" s="2" t="str">
        <f>IFERROR(INDEX('padron cfe'!D:D,MATCH(DATOS!C643,'padron cfe'!A:A,0),1),"")</f>
        <v/>
      </c>
      <c r="X643" s="6"/>
      <c r="Z643" s="4" t="str">
        <f t="shared" si="134"/>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35"/>
        <v/>
      </c>
      <c r="BI643" s="4" t="str">
        <f t="shared" si="131"/>
        <v/>
      </c>
      <c r="BJ643" s="123" t="str">
        <f t="shared" si="136"/>
        <v/>
      </c>
      <c r="BK643" s="140" t="str">
        <f t="shared" ref="BK643:BK706" si="141">IFERROR(IF(AA643/Z643=0,"",AA643/Z643),"")</f>
        <v/>
      </c>
      <c r="BP643" s="5"/>
      <c r="BQ643" s="4" t="str">
        <f>IF(IFERROR(VLOOKUP(C643,C644:C$1993,1,0),"")="","",COUNTIF(C:C,C643))</f>
        <v/>
      </c>
      <c r="BR643" s="4"/>
      <c r="BT643" s="5"/>
      <c r="BU643" s="5"/>
      <c r="BV643" s="5" t="str">
        <f>IF(B643="","",IF(BQ643="",1+(MAX(BV$2:BV642)),""))</f>
        <v/>
      </c>
      <c r="BW643" s="5" t="str">
        <f t="shared" si="137"/>
        <v/>
      </c>
      <c r="BX643" s="5" t="str">
        <f t="shared" si="138"/>
        <v/>
      </c>
      <c r="BY643" s="14" t="str">
        <f t="shared" si="139"/>
        <v/>
      </c>
      <c r="BZ643" s="28"/>
      <c r="CA643" s="15"/>
      <c r="CB643" s="5" t="str">
        <f t="shared" si="132"/>
        <v/>
      </c>
      <c r="CD643" s="5"/>
      <c r="CE643" s="5" t="str">
        <f t="shared" si="140"/>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c r="A644" s="4" t="str">
        <f t="shared" si="133"/>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S644"/>
      <c r="T644" s="2" t="str">
        <f>IFERROR(INDEX('padron cfe'!D:D,MATCH(DATOS!C644,'padron cfe'!A:A,0),1),"")</f>
        <v/>
      </c>
      <c r="X644" s="6"/>
      <c r="Z644" s="4" t="str">
        <f t="shared" si="134"/>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35"/>
        <v/>
      </c>
      <c r="BI644" s="4" t="str">
        <f t="shared" si="131"/>
        <v/>
      </c>
      <c r="BJ644" s="123" t="str">
        <f t="shared" si="136"/>
        <v/>
      </c>
      <c r="BK644" s="140" t="str">
        <f t="shared" si="141"/>
        <v/>
      </c>
      <c r="BP644" s="5"/>
      <c r="BQ644" s="4" t="str">
        <f>IF(IFERROR(VLOOKUP(C644,C645:C$1993,1,0),"")="","",COUNTIF(C:C,C644))</f>
        <v/>
      </c>
      <c r="BR644" s="4"/>
      <c r="BT644" s="5"/>
      <c r="BU644" s="5"/>
      <c r="BV644" s="5" t="str">
        <f>IF(B644="","",IF(BQ644="",1+(MAX(BV$2:BV643)),""))</f>
        <v/>
      </c>
      <c r="BW644" s="5" t="str">
        <f t="shared" si="137"/>
        <v/>
      </c>
      <c r="BX644" s="5" t="str">
        <f t="shared" si="138"/>
        <v/>
      </c>
      <c r="BY644" s="14" t="str">
        <f t="shared" si="139"/>
        <v/>
      </c>
      <c r="BZ644" s="28"/>
      <c r="CA644" s="15"/>
      <c r="CB644" s="5" t="str">
        <f t="shared" si="132"/>
        <v/>
      </c>
      <c r="CD644" s="5"/>
      <c r="CE644" s="5" t="str">
        <f t="shared" si="140"/>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c r="A645" s="4" t="str">
        <f t="shared" si="133"/>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S645"/>
      <c r="T645" s="2" t="str">
        <f>IFERROR(INDEX('padron cfe'!D:D,MATCH(DATOS!C645,'padron cfe'!A:A,0),1),"")</f>
        <v/>
      </c>
      <c r="X645" s="6"/>
      <c r="Z645" s="4" t="str">
        <f t="shared" si="134"/>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35"/>
        <v/>
      </c>
      <c r="BI645" s="4" t="str">
        <f t="shared" si="131"/>
        <v/>
      </c>
      <c r="BJ645" s="123" t="str">
        <f t="shared" si="136"/>
        <v/>
      </c>
      <c r="BK645" s="140" t="str">
        <f t="shared" si="141"/>
        <v/>
      </c>
      <c r="BP645" s="5"/>
      <c r="BQ645" s="4" t="str">
        <f>IF(IFERROR(VLOOKUP(C645,C646:C$1993,1,0),"")="","",COUNTIF(C:C,C645))</f>
        <v/>
      </c>
      <c r="BR645" s="4"/>
      <c r="BT645" s="5"/>
      <c r="BU645" s="5"/>
      <c r="BV645" s="5" t="str">
        <f>IF(B645="","",IF(BQ645="",1+(MAX(BV$2:BV644)),""))</f>
        <v/>
      </c>
      <c r="BW645" s="5" t="str">
        <f t="shared" si="137"/>
        <v/>
      </c>
      <c r="BX645" s="5" t="str">
        <f t="shared" si="138"/>
        <v/>
      </c>
      <c r="BY645" s="14" t="str">
        <f t="shared" si="139"/>
        <v/>
      </c>
      <c r="BZ645" s="28"/>
      <c r="CA645" s="15"/>
      <c r="CB645" s="5" t="str">
        <f t="shared" si="132"/>
        <v/>
      </c>
      <c r="CD645" s="5"/>
      <c r="CE645" s="5" t="str">
        <f t="shared" si="140"/>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c r="A646" s="4" t="str">
        <f t="shared" si="133"/>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S646"/>
      <c r="T646" s="2" t="str">
        <f>IFERROR(INDEX('padron cfe'!D:D,MATCH(DATOS!C646,'padron cfe'!A:A,0),1),"")</f>
        <v/>
      </c>
      <c r="X646" s="6"/>
      <c r="Z646" s="4" t="str">
        <f t="shared" si="134"/>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35"/>
        <v/>
      </c>
      <c r="BI646" s="4" t="str">
        <f t="shared" si="131"/>
        <v/>
      </c>
      <c r="BJ646" s="123" t="str">
        <f t="shared" si="136"/>
        <v/>
      </c>
      <c r="BK646" s="140" t="str">
        <f t="shared" si="141"/>
        <v/>
      </c>
      <c r="BP646" s="5"/>
      <c r="BQ646" s="4" t="str">
        <f>IF(IFERROR(VLOOKUP(C646,C647:C$1993,1,0),"")="","",COUNTIF(C:C,C646))</f>
        <v/>
      </c>
      <c r="BR646" s="4"/>
      <c r="BT646" s="5"/>
      <c r="BU646" s="5"/>
      <c r="BV646" s="5" t="str">
        <f>IF(B646="","",IF(BQ646="",1+(MAX(BV$2:BV645)),""))</f>
        <v/>
      </c>
      <c r="BW646" s="5" t="str">
        <f t="shared" si="137"/>
        <v/>
      </c>
      <c r="BX646" s="5" t="str">
        <f t="shared" si="138"/>
        <v/>
      </c>
      <c r="BY646" s="14" t="str">
        <f t="shared" si="139"/>
        <v/>
      </c>
      <c r="BZ646" s="28"/>
      <c r="CA646" s="15"/>
      <c r="CB646" s="5" t="str">
        <f t="shared" si="132"/>
        <v/>
      </c>
      <c r="CD646" s="5"/>
      <c r="CE646" s="5" t="str">
        <f t="shared" si="140"/>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c r="A647" s="4" t="str">
        <f t="shared" si="133"/>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S647"/>
      <c r="T647" s="2" t="str">
        <f>IFERROR(INDEX('padron cfe'!D:D,MATCH(DATOS!C647,'padron cfe'!A:A,0),1),"")</f>
        <v/>
      </c>
      <c r="X647" s="6"/>
      <c r="Z647" s="4" t="str">
        <f t="shared" si="134"/>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35"/>
        <v/>
      </c>
      <c r="BI647" s="4" t="str">
        <f t="shared" si="131"/>
        <v/>
      </c>
      <c r="BJ647" s="123" t="str">
        <f t="shared" si="136"/>
        <v/>
      </c>
      <c r="BK647" s="140" t="str">
        <f t="shared" si="141"/>
        <v/>
      </c>
      <c r="BP647" s="5"/>
      <c r="BQ647" s="4" t="str">
        <f>IF(IFERROR(VLOOKUP(C647,C648:C$1993,1,0),"")="","",COUNTIF(C:C,C647))</f>
        <v/>
      </c>
      <c r="BR647" s="4"/>
      <c r="BT647" s="5"/>
      <c r="BU647" s="5"/>
      <c r="BV647" s="5" t="str">
        <f>IF(B647="","",IF(BQ647="",1+(MAX(BV$2:BV646)),""))</f>
        <v/>
      </c>
      <c r="BW647" s="5" t="str">
        <f t="shared" si="137"/>
        <v/>
      </c>
      <c r="BX647" s="5" t="str">
        <f t="shared" si="138"/>
        <v/>
      </c>
      <c r="BY647" s="14" t="str">
        <f t="shared" si="139"/>
        <v/>
      </c>
      <c r="BZ647" s="28"/>
      <c r="CA647" s="15"/>
      <c r="CB647" s="5" t="str">
        <f t="shared" si="132"/>
        <v/>
      </c>
      <c r="CD647" s="5"/>
      <c r="CE647" s="5" t="str">
        <f t="shared" si="140"/>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c r="A648" s="4" t="str">
        <f t="shared" si="133"/>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S648"/>
      <c r="T648" s="2" t="str">
        <f>IFERROR(INDEX('padron cfe'!D:D,MATCH(DATOS!C648,'padron cfe'!A:A,0),1),"")</f>
        <v/>
      </c>
      <c r="X648" s="6"/>
      <c r="Z648" s="4" t="str">
        <f t="shared" si="134"/>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35"/>
        <v/>
      </c>
      <c r="BI648" s="4" t="str">
        <f t="shared" si="131"/>
        <v/>
      </c>
      <c r="BJ648" s="123" t="str">
        <f t="shared" si="136"/>
        <v/>
      </c>
      <c r="BK648" s="140" t="str">
        <f t="shared" si="141"/>
        <v/>
      </c>
      <c r="BP648" s="5"/>
      <c r="BQ648" s="4" t="str">
        <f>IF(IFERROR(VLOOKUP(C648,C649:C$1993,1,0),"")="","",COUNTIF(C:C,C648))</f>
        <v/>
      </c>
      <c r="BR648" s="4"/>
      <c r="BT648" s="5"/>
      <c r="BU648" s="5"/>
      <c r="BV648" s="5" t="str">
        <f>IF(B648="","",IF(BQ648="",1+(MAX(BV$2:BV647)),""))</f>
        <v/>
      </c>
      <c r="BW648" s="5" t="str">
        <f t="shared" si="137"/>
        <v/>
      </c>
      <c r="BX648" s="5" t="str">
        <f t="shared" si="138"/>
        <v/>
      </c>
      <c r="BY648" s="14" t="str">
        <f t="shared" si="139"/>
        <v/>
      </c>
      <c r="BZ648" s="28"/>
      <c r="CA648" s="15"/>
      <c r="CB648" s="5" t="str">
        <f t="shared" si="132"/>
        <v/>
      </c>
      <c r="CD648" s="5"/>
      <c r="CE648" s="5" t="str">
        <f t="shared" si="140"/>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c r="A649" s="4" t="str">
        <f t="shared" si="133"/>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S649"/>
      <c r="T649" s="2" t="str">
        <f>IFERROR(INDEX('padron cfe'!D:D,MATCH(DATOS!C649,'padron cfe'!A:A,0),1),"")</f>
        <v/>
      </c>
      <c r="X649" s="6"/>
      <c r="Z649" s="4" t="str">
        <f t="shared" si="134"/>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35"/>
        <v/>
      </c>
      <c r="BI649" s="4" t="str">
        <f t="shared" si="131"/>
        <v/>
      </c>
      <c r="BJ649" s="123" t="str">
        <f t="shared" si="136"/>
        <v/>
      </c>
      <c r="BK649" s="140" t="str">
        <f t="shared" si="141"/>
        <v/>
      </c>
      <c r="BP649" s="5"/>
      <c r="BQ649" s="4" t="str">
        <f>IF(IFERROR(VLOOKUP(C649,C650:C$1993,1,0),"")="","",COUNTIF(C:C,C649))</f>
        <v/>
      </c>
      <c r="BR649" s="4"/>
      <c r="BT649" s="5"/>
      <c r="BU649" s="5"/>
      <c r="BV649" s="5" t="str">
        <f>IF(B649="","",IF(BQ649="",1+(MAX(BV$2:BV648)),""))</f>
        <v/>
      </c>
      <c r="BW649" s="5" t="str">
        <f t="shared" si="137"/>
        <v/>
      </c>
      <c r="BX649" s="5" t="str">
        <f t="shared" si="138"/>
        <v/>
      </c>
      <c r="BY649" s="14" t="str">
        <f t="shared" si="139"/>
        <v/>
      </c>
      <c r="BZ649" s="28"/>
      <c r="CA649" s="15"/>
      <c r="CB649" s="5" t="str">
        <f t="shared" si="132"/>
        <v/>
      </c>
      <c r="CD649" s="5"/>
      <c r="CE649" s="5" t="str">
        <f t="shared" si="140"/>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c r="A650" s="4" t="str">
        <f t="shared" si="133"/>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S650"/>
      <c r="T650" s="2" t="str">
        <f>IFERROR(INDEX('padron cfe'!D:D,MATCH(DATOS!C650,'padron cfe'!A:A,0),1),"")</f>
        <v/>
      </c>
      <c r="X650" s="6"/>
      <c r="Z650" s="4" t="str">
        <f t="shared" si="134"/>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35"/>
        <v/>
      </c>
      <c r="BI650" s="4" t="str">
        <f t="shared" si="131"/>
        <v/>
      </c>
      <c r="BJ650" s="123" t="str">
        <f t="shared" si="136"/>
        <v/>
      </c>
      <c r="BK650" s="140" t="str">
        <f t="shared" si="141"/>
        <v/>
      </c>
      <c r="BP650" s="5"/>
      <c r="BQ650" s="4" t="str">
        <f>IF(IFERROR(VLOOKUP(C650,C651:C$1993,1,0),"")="","",COUNTIF(C:C,C650))</f>
        <v/>
      </c>
      <c r="BR650" s="4"/>
      <c r="BT650" s="5"/>
      <c r="BU650" s="5"/>
      <c r="BV650" s="5" t="str">
        <f>IF(B650="","",IF(BQ650="",1+(MAX(BV$2:BV649)),""))</f>
        <v/>
      </c>
      <c r="BW650" s="5" t="str">
        <f t="shared" si="137"/>
        <v/>
      </c>
      <c r="BX650" s="5" t="str">
        <f t="shared" si="138"/>
        <v/>
      </c>
      <c r="BY650" s="14" t="str">
        <f t="shared" si="139"/>
        <v/>
      </c>
      <c r="BZ650" s="28"/>
      <c r="CA650" s="15"/>
      <c r="CB650" s="5" t="str">
        <f t="shared" si="132"/>
        <v/>
      </c>
      <c r="CD650" s="5"/>
      <c r="CE650" s="5" t="str">
        <f t="shared" si="140"/>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c r="A651" s="4" t="str">
        <f t="shared" si="133"/>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S651"/>
      <c r="T651" s="2" t="str">
        <f>IFERROR(INDEX('padron cfe'!D:D,MATCH(DATOS!C651,'padron cfe'!A:A,0),1),"")</f>
        <v/>
      </c>
      <c r="X651" s="6"/>
      <c r="Z651" s="4" t="str">
        <f t="shared" si="134"/>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35"/>
        <v/>
      </c>
      <c r="BI651" s="4" t="str">
        <f t="shared" si="131"/>
        <v/>
      </c>
      <c r="BJ651" s="123" t="str">
        <f t="shared" si="136"/>
        <v/>
      </c>
      <c r="BK651" s="140" t="str">
        <f t="shared" si="141"/>
        <v/>
      </c>
      <c r="BP651" s="5"/>
      <c r="BQ651" s="4" t="str">
        <f>IF(IFERROR(VLOOKUP(C651,C652:C$1993,1,0),"")="","",COUNTIF(C:C,C651))</f>
        <v/>
      </c>
      <c r="BR651" s="4"/>
      <c r="BT651" s="5"/>
      <c r="BU651" s="5"/>
      <c r="BV651" s="5" t="str">
        <f>IF(B651="","",IF(BQ651="",1+(MAX(BV$2:BV650)),""))</f>
        <v/>
      </c>
      <c r="BW651" s="5" t="str">
        <f t="shared" si="137"/>
        <v/>
      </c>
      <c r="BX651" s="5" t="str">
        <f t="shared" si="138"/>
        <v/>
      </c>
      <c r="BY651" s="14" t="str">
        <f t="shared" si="139"/>
        <v/>
      </c>
      <c r="BZ651" s="28"/>
      <c r="CA651" s="15"/>
      <c r="CB651" s="5" t="str">
        <f t="shared" si="132"/>
        <v/>
      </c>
      <c r="CD651" s="5"/>
      <c r="CE651" s="5" t="str">
        <f t="shared" si="140"/>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c r="A652" s="4" t="str">
        <f t="shared" si="133"/>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S652"/>
      <c r="T652" s="2" t="str">
        <f>IFERROR(INDEX('padron cfe'!D:D,MATCH(DATOS!C652,'padron cfe'!A:A,0),1),"")</f>
        <v/>
      </c>
      <c r="X652" s="6"/>
      <c r="Z652" s="4" t="str">
        <f t="shared" si="134"/>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35"/>
        <v/>
      </c>
      <c r="BI652" s="4" t="str">
        <f t="shared" si="131"/>
        <v/>
      </c>
      <c r="BJ652" s="123" t="str">
        <f t="shared" si="136"/>
        <v/>
      </c>
      <c r="BK652" s="140" t="str">
        <f t="shared" si="141"/>
        <v/>
      </c>
      <c r="BP652" s="5"/>
      <c r="BQ652" s="4" t="str">
        <f>IF(IFERROR(VLOOKUP(C652,C653:C$1993,1,0),"")="","",COUNTIF(C:C,C652))</f>
        <v/>
      </c>
      <c r="BR652" s="4"/>
      <c r="BT652" s="5"/>
      <c r="BU652" s="5"/>
      <c r="BV652" s="5" t="str">
        <f>IF(B652="","",IF(BQ652="",1+(MAX(BV$2:BV651)),""))</f>
        <v/>
      </c>
      <c r="BW652" s="5" t="str">
        <f t="shared" si="137"/>
        <v/>
      </c>
      <c r="BX652" s="5" t="str">
        <f t="shared" si="138"/>
        <v/>
      </c>
      <c r="BY652" s="14" t="str">
        <f t="shared" si="139"/>
        <v/>
      </c>
      <c r="BZ652" s="28"/>
      <c r="CA652" s="15"/>
      <c r="CB652" s="5" t="str">
        <f t="shared" si="132"/>
        <v/>
      </c>
      <c r="CD652" s="5"/>
      <c r="CE652" s="5" t="str">
        <f t="shared" si="140"/>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c r="A653" s="4" t="str">
        <f t="shared" si="133"/>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S653"/>
      <c r="T653" s="2" t="str">
        <f>IFERROR(INDEX('padron cfe'!D:D,MATCH(DATOS!C653,'padron cfe'!A:A,0),1),"")</f>
        <v/>
      </c>
      <c r="X653" s="6"/>
      <c r="Z653" s="4" t="str">
        <f t="shared" si="134"/>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35"/>
        <v/>
      </c>
      <c r="BI653" s="4" t="str">
        <f t="shared" si="131"/>
        <v/>
      </c>
      <c r="BJ653" s="123" t="str">
        <f t="shared" si="136"/>
        <v/>
      </c>
      <c r="BK653" s="140" t="str">
        <f t="shared" si="141"/>
        <v/>
      </c>
      <c r="BP653" s="5"/>
      <c r="BQ653" s="4" t="str">
        <f>IF(IFERROR(VLOOKUP(C653,C654:C$1993,1,0),"")="","",COUNTIF(C:C,C653))</f>
        <v/>
      </c>
      <c r="BR653" s="4"/>
      <c r="BT653" s="5"/>
      <c r="BU653" s="5"/>
      <c r="BV653" s="5" t="str">
        <f>IF(B653="","",IF(BQ653="",1+(MAX(BV$2:BV652)),""))</f>
        <v/>
      </c>
      <c r="BW653" s="5" t="str">
        <f t="shared" si="137"/>
        <v/>
      </c>
      <c r="BX653" s="5" t="str">
        <f t="shared" si="138"/>
        <v/>
      </c>
      <c r="BY653" s="14" t="str">
        <f t="shared" si="139"/>
        <v/>
      </c>
      <c r="BZ653" s="28"/>
      <c r="CA653" s="15"/>
      <c r="CB653" s="5" t="str">
        <f t="shared" si="132"/>
        <v/>
      </c>
      <c r="CD653" s="5"/>
      <c r="CE653" s="5" t="str">
        <f t="shared" si="140"/>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c r="A654" s="4" t="str">
        <f t="shared" si="133"/>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S654"/>
      <c r="T654" s="2" t="str">
        <f>IFERROR(INDEX('padron cfe'!D:D,MATCH(DATOS!C654,'padron cfe'!A:A,0),1),"")</f>
        <v/>
      </c>
      <c r="X654" s="6"/>
      <c r="Z654" s="4" t="str">
        <f t="shared" si="134"/>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35"/>
        <v/>
      </c>
      <c r="BI654" s="4" t="str">
        <f t="shared" si="131"/>
        <v/>
      </c>
      <c r="BJ654" s="123" t="str">
        <f t="shared" si="136"/>
        <v/>
      </c>
      <c r="BK654" s="140" t="str">
        <f t="shared" si="141"/>
        <v/>
      </c>
      <c r="BP654" s="5"/>
      <c r="BQ654" s="4" t="str">
        <f>IF(IFERROR(VLOOKUP(C654,C655:C$1993,1,0),"")="","",COUNTIF(C:C,C654))</f>
        <v/>
      </c>
      <c r="BR654" s="4"/>
      <c r="BT654" s="5"/>
      <c r="BU654" s="5"/>
      <c r="BV654" s="5" t="str">
        <f>IF(B654="","",IF(BQ654="",1+(MAX(BV$2:BV653)),""))</f>
        <v/>
      </c>
      <c r="BW654" s="5" t="str">
        <f t="shared" si="137"/>
        <v/>
      </c>
      <c r="BX654" s="5" t="str">
        <f t="shared" si="138"/>
        <v/>
      </c>
      <c r="BY654" s="14" t="str">
        <f t="shared" si="139"/>
        <v/>
      </c>
      <c r="BZ654" s="28"/>
      <c r="CA654" s="15"/>
      <c r="CB654" s="5" t="str">
        <f t="shared" si="132"/>
        <v/>
      </c>
      <c r="CD654" s="5"/>
      <c r="CE654" s="5" t="str">
        <f t="shared" si="140"/>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c r="A655" s="4" t="str">
        <f t="shared" si="133"/>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S655"/>
      <c r="T655" s="2" t="str">
        <f>IFERROR(INDEX('padron cfe'!D:D,MATCH(DATOS!C655,'padron cfe'!A:A,0),1),"")</f>
        <v/>
      </c>
      <c r="X655" s="6"/>
      <c r="Z655" s="4" t="str">
        <f t="shared" si="134"/>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35"/>
        <v/>
      </c>
      <c r="BI655" s="4" t="str">
        <f t="shared" si="131"/>
        <v/>
      </c>
      <c r="BJ655" s="123" t="str">
        <f t="shared" si="136"/>
        <v/>
      </c>
      <c r="BK655" s="140" t="str">
        <f t="shared" si="141"/>
        <v/>
      </c>
      <c r="BP655" s="5"/>
      <c r="BQ655" s="4" t="str">
        <f>IF(IFERROR(VLOOKUP(C655,C656:C$1993,1,0),"")="","",COUNTIF(C:C,C655))</f>
        <v/>
      </c>
      <c r="BR655" s="4"/>
      <c r="BT655" s="5"/>
      <c r="BU655" s="5"/>
      <c r="BV655" s="5" t="str">
        <f>IF(B655="","",IF(BQ655="",1+(MAX(BV$2:BV654)),""))</f>
        <v/>
      </c>
      <c r="BW655" s="5" t="str">
        <f t="shared" si="137"/>
        <v/>
      </c>
      <c r="BX655" s="5" t="str">
        <f t="shared" si="138"/>
        <v/>
      </c>
      <c r="BY655" s="14" t="str">
        <f t="shared" si="139"/>
        <v/>
      </c>
      <c r="BZ655" s="28"/>
      <c r="CA655" s="15"/>
      <c r="CB655" s="5" t="str">
        <f t="shared" si="132"/>
        <v/>
      </c>
      <c r="CD655" s="5"/>
      <c r="CE655" s="5" t="str">
        <f t="shared" si="140"/>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c r="A656" s="4" t="str">
        <f t="shared" si="133"/>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S656"/>
      <c r="T656" s="2" t="str">
        <f>IFERROR(INDEX('padron cfe'!D:D,MATCH(DATOS!C656,'padron cfe'!A:A,0),1),"")</f>
        <v/>
      </c>
      <c r="X656" s="6"/>
      <c r="Z656" s="4" t="str">
        <f t="shared" si="134"/>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35"/>
        <v/>
      </c>
      <c r="BI656" s="4" t="str">
        <f t="shared" si="131"/>
        <v/>
      </c>
      <c r="BJ656" s="123" t="str">
        <f t="shared" si="136"/>
        <v/>
      </c>
      <c r="BK656" s="140" t="str">
        <f t="shared" si="141"/>
        <v/>
      </c>
      <c r="BP656" s="5"/>
      <c r="BQ656" s="4" t="str">
        <f>IF(IFERROR(VLOOKUP(C656,C657:C$1993,1,0),"")="","",COUNTIF(C:C,C656))</f>
        <v/>
      </c>
      <c r="BR656" s="4"/>
      <c r="BT656" s="5"/>
      <c r="BU656" s="5"/>
      <c r="BV656" s="5" t="str">
        <f>IF(B656="","",IF(BQ656="",1+(MAX(BV$2:BV655)),""))</f>
        <v/>
      </c>
      <c r="BW656" s="5" t="str">
        <f t="shared" si="137"/>
        <v/>
      </c>
      <c r="BX656" s="5" t="str">
        <f t="shared" si="138"/>
        <v/>
      </c>
      <c r="BY656" s="14" t="str">
        <f t="shared" si="139"/>
        <v/>
      </c>
      <c r="BZ656" s="28"/>
      <c r="CA656" s="15"/>
      <c r="CB656" s="5" t="str">
        <f t="shared" si="132"/>
        <v/>
      </c>
      <c r="CD656" s="5"/>
      <c r="CE656" s="5" t="str">
        <f t="shared" si="140"/>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c r="A657" s="4" t="str">
        <f t="shared" si="133"/>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S657"/>
      <c r="T657" s="2" t="str">
        <f>IFERROR(INDEX('padron cfe'!D:D,MATCH(DATOS!C657,'padron cfe'!A:A,0),1),"")</f>
        <v/>
      </c>
      <c r="X657" s="6"/>
      <c r="Z657" s="4" t="str">
        <f t="shared" si="134"/>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35"/>
        <v/>
      </c>
      <c r="BI657" s="4" t="str">
        <f t="shared" si="131"/>
        <v/>
      </c>
      <c r="BJ657" s="123" t="str">
        <f t="shared" si="136"/>
        <v/>
      </c>
      <c r="BK657" s="140" t="str">
        <f t="shared" si="141"/>
        <v/>
      </c>
      <c r="BP657" s="5"/>
      <c r="BQ657" s="4" t="str">
        <f>IF(IFERROR(VLOOKUP(C657,C658:C$1993,1,0),"")="","",COUNTIF(C:C,C657))</f>
        <v/>
      </c>
      <c r="BR657" s="4"/>
      <c r="BT657" s="5"/>
      <c r="BU657" s="5"/>
      <c r="BV657" s="5" t="str">
        <f>IF(B657="","",IF(BQ657="",1+(MAX(BV$2:BV656)),""))</f>
        <v/>
      </c>
      <c r="BW657" s="5" t="str">
        <f t="shared" si="137"/>
        <v/>
      </c>
      <c r="BX657" s="5" t="str">
        <f t="shared" si="138"/>
        <v/>
      </c>
      <c r="BY657" s="14" t="str">
        <f t="shared" si="139"/>
        <v/>
      </c>
      <c r="BZ657" s="28"/>
      <c r="CA657" s="15"/>
      <c r="CB657" s="5" t="str">
        <f t="shared" si="132"/>
        <v/>
      </c>
      <c r="CD657" s="5"/>
      <c r="CE657" s="5" t="str">
        <f t="shared" si="140"/>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c r="A658" s="4" t="str">
        <f t="shared" si="133"/>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S658"/>
      <c r="T658" s="2" t="str">
        <f>IFERROR(INDEX('padron cfe'!D:D,MATCH(DATOS!C658,'padron cfe'!A:A,0),1),"")</f>
        <v/>
      </c>
      <c r="X658" s="6"/>
      <c r="Z658" s="4" t="str">
        <f t="shared" si="134"/>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35"/>
        <v/>
      </c>
      <c r="BI658" s="4" t="str">
        <f t="shared" si="131"/>
        <v/>
      </c>
      <c r="BJ658" s="123" t="str">
        <f t="shared" si="136"/>
        <v/>
      </c>
      <c r="BK658" s="140" t="str">
        <f t="shared" si="141"/>
        <v/>
      </c>
      <c r="BP658" s="5"/>
      <c r="BQ658" s="4" t="str">
        <f>IF(IFERROR(VLOOKUP(C658,C659:C$1993,1,0),"")="","",COUNTIF(C:C,C658))</f>
        <v/>
      </c>
      <c r="BR658" s="4"/>
      <c r="BT658" s="5"/>
      <c r="BU658" s="5"/>
      <c r="BV658" s="5" t="str">
        <f>IF(B658="","",IF(BQ658="",1+(MAX(BV$2:BV657)),""))</f>
        <v/>
      </c>
      <c r="BW658" s="5" t="str">
        <f t="shared" si="137"/>
        <v/>
      </c>
      <c r="BX658" s="5" t="str">
        <f t="shared" si="138"/>
        <v/>
      </c>
      <c r="BY658" s="14" t="str">
        <f t="shared" si="139"/>
        <v/>
      </c>
      <c r="BZ658" s="28"/>
      <c r="CA658" s="15"/>
      <c r="CB658" s="5" t="str">
        <f t="shared" si="132"/>
        <v/>
      </c>
      <c r="CD658" s="5"/>
      <c r="CE658" s="5" t="str">
        <f t="shared" si="140"/>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c r="A659" s="4" t="str">
        <f t="shared" si="133"/>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S659"/>
      <c r="T659" s="2" t="str">
        <f>IFERROR(INDEX('padron cfe'!D:D,MATCH(DATOS!C659,'padron cfe'!A:A,0),1),"")</f>
        <v/>
      </c>
      <c r="X659" s="6"/>
      <c r="Z659" s="4" t="str">
        <f t="shared" si="134"/>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35"/>
        <v/>
      </c>
      <c r="BI659" s="4" t="str">
        <f t="shared" ref="BI659:BI722" si="142">IFERROR(IF(AA659=0,"",AA659/BB659),"")</f>
        <v/>
      </c>
      <c r="BJ659" s="123" t="str">
        <f t="shared" si="136"/>
        <v/>
      </c>
      <c r="BK659" s="140" t="str">
        <f t="shared" si="141"/>
        <v/>
      </c>
      <c r="BP659" s="5"/>
      <c r="BQ659" s="4" t="str">
        <f>IF(IFERROR(VLOOKUP(C659,C660:C$1993,1,0),"")="","",COUNTIF(C:C,C659))</f>
        <v/>
      </c>
      <c r="BR659" s="4"/>
      <c r="BT659" s="5"/>
      <c r="BU659" s="5"/>
      <c r="BV659" s="5" t="str">
        <f>IF(B659="","",IF(BQ659="",1+(MAX(BV$2:BV658)),""))</f>
        <v/>
      </c>
      <c r="BW659" s="5" t="str">
        <f t="shared" si="137"/>
        <v/>
      </c>
      <c r="BX659" s="5" t="str">
        <f t="shared" si="138"/>
        <v/>
      </c>
      <c r="BY659" s="14" t="str">
        <f t="shared" si="139"/>
        <v/>
      </c>
      <c r="BZ659" s="28"/>
      <c r="CA659" s="15"/>
      <c r="CB659" s="5" t="str">
        <f t="shared" si="132"/>
        <v/>
      </c>
      <c r="CD659" s="5"/>
      <c r="CE659" s="5" t="str">
        <f t="shared" si="140"/>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c r="A660" s="4" t="str">
        <f t="shared" si="133"/>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S660"/>
      <c r="T660" s="2" t="str">
        <f>IFERROR(INDEX('padron cfe'!D:D,MATCH(DATOS!C660,'padron cfe'!A:A,0),1),"")</f>
        <v/>
      </c>
      <c r="X660" s="6"/>
      <c r="Z660" s="4" t="str">
        <f t="shared" si="134"/>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35"/>
        <v/>
      </c>
      <c r="BI660" s="4" t="str">
        <f t="shared" si="142"/>
        <v/>
      </c>
      <c r="BJ660" s="123" t="str">
        <f t="shared" si="136"/>
        <v/>
      </c>
      <c r="BK660" s="140" t="str">
        <f t="shared" si="141"/>
        <v/>
      </c>
      <c r="BP660" s="5"/>
      <c r="BQ660" s="4" t="str">
        <f>IF(IFERROR(VLOOKUP(C660,C661:C$1993,1,0),"")="","",COUNTIF(C:C,C660))</f>
        <v/>
      </c>
      <c r="BR660" s="4"/>
      <c r="BT660" s="5"/>
      <c r="BU660" s="5"/>
      <c r="BV660" s="5" t="str">
        <f>IF(B660="","",IF(BQ660="",1+(MAX(BV$2:BV659)),""))</f>
        <v/>
      </c>
      <c r="BW660" s="5" t="str">
        <f t="shared" si="137"/>
        <v/>
      </c>
      <c r="BX660" s="5" t="str">
        <f t="shared" si="138"/>
        <v/>
      </c>
      <c r="BY660" s="14" t="str">
        <f t="shared" si="139"/>
        <v/>
      </c>
      <c r="BZ660" s="28"/>
      <c r="CA660" s="15"/>
      <c r="CB660" s="5" t="str">
        <f t="shared" si="132"/>
        <v/>
      </c>
      <c r="CD660" s="5"/>
      <c r="CE660" s="5" t="str">
        <f t="shared" si="140"/>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c r="A661" s="4" t="str">
        <f t="shared" si="133"/>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S661"/>
      <c r="T661" s="2" t="str">
        <f>IFERROR(INDEX('padron cfe'!D:D,MATCH(DATOS!C661,'padron cfe'!A:A,0),1),"")</f>
        <v/>
      </c>
      <c r="X661" s="6"/>
      <c r="Z661" s="4" t="str">
        <f t="shared" si="134"/>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35"/>
        <v/>
      </c>
      <c r="BI661" s="4" t="str">
        <f t="shared" si="142"/>
        <v/>
      </c>
      <c r="BJ661" s="123" t="str">
        <f t="shared" si="136"/>
        <v/>
      </c>
      <c r="BK661" s="140" t="str">
        <f t="shared" si="141"/>
        <v/>
      </c>
      <c r="BP661" s="5"/>
      <c r="BQ661" s="4" t="str">
        <f>IF(IFERROR(VLOOKUP(C661,C662:C$1993,1,0),"")="","",COUNTIF(C:C,C661))</f>
        <v/>
      </c>
      <c r="BR661" s="4"/>
      <c r="BT661" s="5"/>
      <c r="BU661" s="5"/>
      <c r="BV661" s="5" t="str">
        <f>IF(B661="","",IF(BQ661="",1+(MAX(BV$2:BV660)),""))</f>
        <v/>
      </c>
      <c r="BW661" s="5" t="str">
        <f t="shared" si="137"/>
        <v/>
      </c>
      <c r="BX661" s="5" t="str">
        <f t="shared" si="138"/>
        <v/>
      </c>
      <c r="BY661" s="14" t="str">
        <f t="shared" si="139"/>
        <v/>
      </c>
      <c r="BZ661" s="28"/>
      <c r="CA661" s="15"/>
      <c r="CB661" s="5" t="str">
        <f t="shared" si="132"/>
        <v/>
      </c>
      <c r="CD661" s="5"/>
      <c r="CE661" s="5" t="str">
        <f t="shared" si="140"/>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c r="A662" s="4" t="str">
        <f t="shared" si="133"/>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S662"/>
      <c r="T662" s="2" t="str">
        <f>IFERROR(INDEX('padron cfe'!D:D,MATCH(DATOS!C662,'padron cfe'!A:A,0),1),"")</f>
        <v/>
      </c>
      <c r="X662" s="6"/>
      <c r="Z662" s="4" t="str">
        <f t="shared" si="134"/>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35"/>
        <v/>
      </c>
      <c r="BI662" s="4" t="str">
        <f t="shared" si="142"/>
        <v/>
      </c>
      <c r="BJ662" s="123" t="str">
        <f t="shared" si="136"/>
        <v/>
      </c>
      <c r="BK662" s="140" t="str">
        <f t="shared" si="141"/>
        <v/>
      </c>
      <c r="BP662" s="5"/>
      <c r="BQ662" s="4" t="str">
        <f>IF(IFERROR(VLOOKUP(C662,C663:C$1993,1,0),"")="","",COUNTIF(C:C,C662))</f>
        <v/>
      </c>
      <c r="BR662" s="4"/>
      <c r="BT662" s="5"/>
      <c r="BU662" s="5"/>
      <c r="BV662" s="5" t="str">
        <f>IF(B662="","",IF(BQ662="",1+(MAX(BV$2:BV661)),""))</f>
        <v/>
      </c>
      <c r="BW662" s="5" t="str">
        <f t="shared" si="137"/>
        <v/>
      </c>
      <c r="BX662" s="5" t="str">
        <f t="shared" si="138"/>
        <v/>
      </c>
      <c r="BY662" s="14" t="str">
        <f t="shared" si="139"/>
        <v/>
      </c>
      <c r="BZ662" s="28"/>
      <c r="CA662" s="15"/>
      <c r="CB662" s="5" t="str">
        <f t="shared" ref="CB662:CB725" si="143">CONCATENATE(AI662,AJ662,AK662,AL662,AM662)</f>
        <v/>
      </c>
      <c r="CD662" s="5"/>
      <c r="CE662" s="5" t="str">
        <f t="shared" si="140"/>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c r="A663" s="4" t="str">
        <f t="shared" si="133"/>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S663"/>
      <c r="T663" s="2" t="str">
        <f>IFERROR(INDEX('padron cfe'!D:D,MATCH(DATOS!C663,'padron cfe'!A:A,0),1),"")</f>
        <v/>
      </c>
      <c r="X663" s="6"/>
      <c r="Z663" s="4" t="str">
        <f t="shared" si="134"/>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35"/>
        <v/>
      </c>
      <c r="BI663" s="4" t="str">
        <f t="shared" si="142"/>
        <v/>
      </c>
      <c r="BJ663" s="123" t="str">
        <f t="shared" si="136"/>
        <v/>
      </c>
      <c r="BK663" s="140" t="str">
        <f t="shared" si="141"/>
        <v/>
      </c>
      <c r="BP663" s="5"/>
      <c r="BQ663" s="4" t="str">
        <f>IF(IFERROR(VLOOKUP(C663,C664:C$1993,1,0),"")="","",COUNTIF(C:C,C663))</f>
        <v/>
      </c>
      <c r="BR663" s="4"/>
      <c r="BT663" s="5"/>
      <c r="BU663" s="5"/>
      <c r="BV663" s="5" t="str">
        <f>IF(B663="","",IF(BQ663="",1+(MAX(BV$2:BV662)),""))</f>
        <v/>
      </c>
      <c r="BW663" s="5" t="str">
        <f t="shared" si="137"/>
        <v/>
      </c>
      <c r="BX663" s="5" t="str">
        <f t="shared" si="138"/>
        <v/>
      </c>
      <c r="BY663" s="14" t="str">
        <f t="shared" si="139"/>
        <v/>
      </c>
      <c r="BZ663" s="28"/>
      <c r="CA663" s="15"/>
      <c r="CB663" s="5" t="str">
        <f t="shared" si="143"/>
        <v/>
      </c>
      <c r="CD663" s="5"/>
      <c r="CE663" s="5" t="str">
        <f t="shared" si="140"/>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c r="A664" s="4" t="str">
        <f t="shared" si="133"/>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S664"/>
      <c r="T664" s="2" t="str">
        <f>IFERROR(INDEX('padron cfe'!D:D,MATCH(DATOS!C664,'padron cfe'!A:A,0),1),"")</f>
        <v/>
      </c>
      <c r="X664" s="6"/>
      <c r="Z664" s="4" t="str">
        <f t="shared" si="134"/>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35"/>
        <v/>
      </c>
      <c r="BI664" s="4" t="str">
        <f t="shared" si="142"/>
        <v/>
      </c>
      <c r="BJ664" s="123" t="str">
        <f t="shared" si="136"/>
        <v/>
      </c>
      <c r="BK664" s="140" t="str">
        <f t="shared" si="141"/>
        <v/>
      </c>
      <c r="BP664" s="5"/>
      <c r="BQ664" s="4" t="str">
        <f>IF(IFERROR(VLOOKUP(C664,C665:C$1993,1,0),"")="","",COUNTIF(C:C,C664))</f>
        <v/>
      </c>
      <c r="BR664" s="4"/>
      <c r="BT664" s="5"/>
      <c r="BU664" s="5"/>
      <c r="BV664" s="5" t="str">
        <f>IF(B664="","",IF(BQ664="",1+(MAX(BV$2:BV663)),""))</f>
        <v/>
      </c>
      <c r="BW664" s="5" t="str">
        <f t="shared" si="137"/>
        <v/>
      </c>
      <c r="BX664" s="5" t="str">
        <f t="shared" si="138"/>
        <v/>
      </c>
      <c r="BY664" s="14" t="str">
        <f t="shared" si="139"/>
        <v/>
      </c>
      <c r="BZ664" s="28"/>
      <c r="CA664" s="15"/>
      <c r="CB664" s="5" t="str">
        <f t="shared" si="143"/>
        <v/>
      </c>
      <c r="CD664" s="5"/>
      <c r="CE664" s="5" t="str">
        <f t="shared" si="140"/>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c r="A665" s="4" t="str">
        <f t="shared" si="133"/>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S665"/>
      <c r="T665" s="2" t="str">
        <f>IFERROR(INDEX('padron cfe'!D:D,MATCH(DATOS!C665,'padron cfe'!A:A,0),1),"")</f>
        <v/>
      </c>
      <c r="X665" s="6"/>
      <c r="Z665" s="4" t="str">
        <f t="shared" si="134"/>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35"/>
        <v/>
      </c>
      <c r="BI665" s="4" t="str">
        <f t="shared" si="142"/>
        <v/>
      </c>
      <c r="BJ665" s="123" t="str">
        <f t="shared" si="136"/>
        <v/>
      </c>
      <c r="BK665" s="140" t="str">
        <f t="shared" si="141"/>
        <v/>
      </c>
      <c r="BP665" s="5"/>
      <c r="BQ665" s="4" t="str">
        <f>IF(IFERROR(VLOOKUP(C665,C666:C$1993,1,0),"")="","",COUNTIF(C:C,C665))</f>
        <v/>
      </c>
      <c r="BR665" s="4"/>
      <c r="BT665" s="5"/>
      <c r="BU665" s="5"/>
      <c r="BV665" s="5" t="str">
        <f>IF(B665="","",IF(BQ665="",1+(MAX(BV$2:BV664)),""))</f>
        <v/>
      </c>
      <c r="BW665" s="5" t="str">
        <f t="shared" si="137"/>
        <v/>
      </c>
      <c r="BX665" s="5" t="str">
        <f t="shared" si="138"/>
        <v/>
      </c>
      <c r="BY665" s="14" t="str">
        <f t="shared" si="139"/>
        <v/>
      </c>
      <c r="BZ665" s="28"/>
      <c r="CA665" s="15"/>
      <c r="CB665" s="5" t="str">
        <f t="shared" si="143"/>
        <v/>
      </c>
      <c r="CD665" s="5"/>
      <c r="CE665" s="5" t="str">
        <f t="shared" si="140"/>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c r="A666" s="4" t="str">
        <f t="shared" si="133"/>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S666"/>
      <c r="T666" s="2" t="str">
        <f>IFERROR(INDEX('padron cfe'!D:D,MATCH(DATOS!C666,'padron cfe'!A:A,0),1),"")</f>
        <v/>
      </c>
      <c r="X666" s="6"/>
      <c r="Z666" s="4" t="str">
        <f t="shared" si="134"/>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35"/>
        <v/>
      </c>
      <c r="BI666" s="4" t="str">
        <f t="shared" si="142"/>
        <v/>
      </c>
      <c r="BJ666" s="123" t="str">
        <f t="shared" si="136"/>
        <v/>
      </c>
      <c r="BK666" s="140" t="str">
        <f t="shared" si="141"/>
        <v/>
      </c>
      <c r="BP666" s="5"/>
      <c r="BQ666" s="4" t="str">
        <f>IF(IFERROR(VLOOKUP(C666,C667:C$1993,1,0),"")="","",COUNTIF(C:C,C666))</f>
        <v/>
      </c>
      <c r="BR666" s="4"/>
      <c r="BT666" s="5"/>
      <c r="BU666" s="5"/>
      <c r="BV666" s="5" t="str">
        <f>IF(B666="","",IF(BQ666="",1+(MAX(BV$2:BV665)),""))</f>
        <v/>
      </c>
      <c r="BW666" s="5" t="str">
        <f t="shared" si="137"/>
        <v/>
      </c>
      <c r="BX666" s="5" t="str">
        <f t="shared" si="138"/>
        <v/>
      </c>
      <c r="BY666" s="14" t="str">
        <f t="shared" si="139"/>
        <v/>
      </c>
      <c r="BZ666" s="28"/>
      <c r="CA666" s="15"/>
      <c r="CB666" s="5" t="str">
        <f t="shared" si="143"/>
        <v/>
      </c>
      <c r="CD666" s="5"/>
      <c r="CE666" s="5" t="str">
        <f t="shared" si="140"/>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c r="A667" s="4" t="str">
        <f t="shared" si="133"/>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S667"/>
      <c r="T667" s="2" t="str">
        <f>IFERROR(INDEX('padron cfe'!D:D,MATCH(DATOS!C667,'padron cfe'!A:A,0),1),"")</f>
        <v/>
      </c>
      <c r="X667" s="6"/>
      <c r="Z667" s="4" t="str">
        <f t="shared" si="134"/>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35"/>
        <v/>
      </c>
      <c r="BI667" s="4" t="str">
        <f t="shared" si="142"/>
        <v/>
      </c>
      <c r="BJ667" s="123" t="str">
        <f t="shared" si="136"/>
        <v/>
      </c>
      <c r="BK667" s="140" t="str">
        <f t="shared" si="141"/>
        <v/>
      </c>
      <c r="BP667" s="5"/>
      <c r="BQ667" s="4" t="str">
        <f>IF(IFERROR(VLOOKUP(C667,C668:C$1993,1,0),"")="","",COUNTIF(C:C,C667))</f>
        <v/>
      </c>
      <c r="BR667" s="4"/>
      <c r="BT667" s="5"/>
      <c r="BU667" s="5"/>
      <c r="BV667" s="5" t="str">
        <f>IF(B667="","",IF(BQ667="",1+(MAX(BV$2:BV666)),""))</f>
        <v/>
      </c>
      <c r="BW667" s="5" t="str">
        <f t="shared" si="137"/>
        <v/>
      </c>
      <c r="BX667" s="5" t="str">
        <f t="shared" si="138"/>
        <v/>
      </c>
      <c r="BY667" s="14" t="str">
        <f t="shared" si="139"/>
        <v/>
      </c>
      <c r="BZ667" s="28"/>
      <c r="CA667" s="15"/>
      <c r="CB667" s="5" t="str">
        <f t="shared" si="143"/>
        <v/>
      </c>
      <c r="CD667" s="5"/>
      <c r="CE667" s="5" t="str">
        <f t="shared" si="140"/>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c r="A668" s="4" t="str">
        <f t="shared" si="133"/>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S668"/>
      <c r="T668" s="2" t="str">
        <f>IFERROR(INDEX('padron cfe'!D:D,MATCH(DATOS!C668,'padron cfe'!A:A,0),1),"")</f>
        <v/>
      </c>
      <c r="X668" s="6"/>
      <c r="Z668" s="4" t="str">
        <f t="shared" si="134"/>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35"/>
        <v/>
      </c>
      <c r="BI668" s="4" t="str">
        <f t="shared" si="142"/>
        <v/>
      </c>
      <c r="BJ668" s="123" t="str">
        <f t="shared" si="136"/>
        <v/>
      </c>
      <c r="BK668" s="140" t="str">
        <f t="shared" si="141"/>
        <v/>
      </c>
      <c r="BP668" s="5"/>
      <c r="BQ668" s="4" t="str">
        <f>IF(IFERROR(VLOOKUP(C668,C669:C$1993,1,0),"")="","",COUNTIF(C:C,C668))</f>
        <v/>
      </c>
      <c r="BR668" s="4"/>
      <c r="BT668" s="5"/>
      <c r="BU668" s="5"/>
      <c r="BV668" s="5" t="str">
        <f>IF(B668="","",IF(BQ668="",1+(MAX(BV$2:BV667)),""))</f>
        <v/>
      </c>
      <c r="BW668" s="5" t="str">
        <f t="shared" si="137"/>
        <v/>
      </c>
      <c r="BX668" s="5" t="str">
        <f t="shared" si="138"/>
        <v/>
      </c>
      <c r="BY668" s="14" t="str">
        <f t="shared" si="139"/>
        <v/>
      </c>
      <c r="BZ668" s="28"/>
      <c r="CA668" s="15"/>
      <c r="CB668" s="5" t="str">
        <f t="shared" si="143"/>
        <v/>
      </c>
      <c r="CD668" s="5"/>
      <c r="CE668" s="5" t="str">
        <f t="shared" si="140"/>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c r="A669" s="4" t="str">
        <f t="shared" si="133"/>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S669"/>
      <c r="T669" s="2" t="str">
        <f>IFERROR(INDEX('padron cfe'!D:D,MATCH(DATOS!C669,'padron cfe'!A:A,0),1),"")</f>
        <v/>
      </c>
      <c r="X669" s="6"/>
      <c r="Z669" s="4" t="str">
        <f t="shared" si="134"/>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35"/>
        <v/>
      </c>
      <c r="BI669" s="4" t="str">
        <f t="shared" si="142"/>
        <v/>
      </c>
      <c r="BJ669" s="123" t="str">
        <f t="shared" si="136"/>
        <v/>
      </c>
      <c r="BK669" s="140" t="str">
        <f t="shared" si="141"/>
        <v/>
      </c>
      <c r="BP669" s="5"/>
      <c r="BQ669" s="4" t="str">
        <f>IF(IFERROR(VLOOKUP(C669,C670:C$1993,1,0),"")="","",COUNTIF(C:C,C669))</f>
        <v/>
      </c>
      <c r="BR669" s="4"/>
      <c r="BT669" s="5"/>
      <c r="BU669" s="5"/>
      <c r="BV669" s="5" t="str">
        <f>IF(B669="","",IF(BQ669="",1+(MAX(BV$2:BV668)),""))</f>
        <v/>
      </c>
      <c r="BW669" s="5" t="str">
        <f t="shared" si="137"/>
        <v/>
      </c>
      <c r="BX669" s="5" t="str">
        <f t="shared" si="138"/>
        <v/>
      </c>
      <c r="BY669" s="14" t="str">
        <f t="shared" si="139"/>
        <v/>
      </c>
      <c r="BZ669" s="28"/>
      <c r="CA669" s="15"/>
      <c r="CB669" s="5" t="str">
        <f t="shared" si="143"/>
        <v/>
      </c>
      <c r="CD669" s="5"/>
      <c r="CE669" s="5" t="str">
        <f t="shared" si="140"/>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c r="A670" s="4" t="str">
        <f t="shared" si="133"/>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S670"/>
      <c r="T670" s="2" t="str">
        <f>IFERROR(INDEX('padron cfe'!D:D,MATCH(DATOS!C670,'padron cfe'!A:A,0),1),"")</f>
        <v/>
      </c>
      <c r="X670" s="6"/>
      <c r="Z670" s="4" t="str">
        <f t="shared" si="134"/>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35"/>
        <v/>
      </c>
      <c r="BI670" s="4" t="str">
        <f t="shared" si="142"/>
        <v/>
      </c>
      <c r="BJ670" s="123" t="str">
        <f t="shared" si="136"/>
        <v/>
      </c>
      <c r="BK670" s="140" t="str">
        <f t="shared" si="141"/>
        <v/>
      </c>
      <c r="BP670" s="5"/>
      <c r="BQ670" s="4" t="str">
        <f>IF(IFERROR(VLOOKUP(C670,C671:C$1993,1,0),"")="","",COUNTIF(C:C,C670))</f>
        <v/>
      </c>
      <c r="BR670" s="4"/>
      <c r="BT670" s="5"/>
      <c r="BU670" s="5"/>
      <c r="BV670" s="5" t="str">
        <f>IF(B670="","",IF(BQ670="",1+(MAX(BV$2:BV669)),""))</f>
        <v/>
      </c>
      <c r="BW670" s="5" t="str">
        <f t="shared" si="137"/>
        <v/>
      </c>
      <c r="BX670" s="5" t="str">
        <f t="shared" si="138"/>
        <v/>
      </c>
      <c r="BY670" s="14" t="str">
        <f t="shared" si="139"/>
        <v/>
      </c>
      <c r="BZ670" s="28"/>
      <c r="CA670" s="15"/>
      <c r="CB670" s="5" t="str">
        <f t="shared" si="143"/>
        <v/>
      </c>
      <c r="CD670" s="5"/>
      <c r="CE670" s="5" t="str">
        <f t="shared" si="140"/>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c r="A671" s="4" t="str">
        <f t="shared" si="133"/>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S671"/>
      <c r="T671" s="2" t="str">
        <f>IFERROR(INDEX('padron cfe'!D:D,MATCH(DATOS!C671,'padron cfe'!A:A,0),1),"")</f>
        <v/>
      </c>
      <c r="X671" s="6"/>
      <c r="Z671" s="4" t="str">
        <f t="shared" si="134"/>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35"/>
        <v/>
      </c>
      <c r="BI671" s="4" t="str">
        <f t="shared" si="142"/>
        <v/>
      </c>
      <c r="BJ671" s="123" t="str">
        <f t="shared" si="136"/>
        <v/>
      </c>
      <c r="BK671" s="140" t="str">
        <f t="shared" si="141"/>
        <v/>
      </c>
      <c r="BP671" s="5"/>
      <c r="BQ671" s="4" t="str">
        <f>IF(IFERROR(VLOOKUP(C671,C672:C$1993,1,0),"")="","",COUNTIF(C:C,C671))</f>
        <v/>
      </c>
      <c r="BR671" s="4"/>
      <c r="BT671" s="5"/>
      <c r="BU671" s="5"/>
      <c r="BV671" s="5" t="str">
        <f>IF(B671="","",IF(BQ671="",1+(MAX(BV$2:BV670)),""))</f>
        <v/>
      </c>
      <c r="BW671" s="5" t="str">
        <f t="shared" si="137"/>
        <v/>
      </c>
      <c r="BX671" s="5" t="str">
        <f t="shared" si="138"/>
        <v/>
      </c>
      <c r="BY671" s="14" t="str">
        <f t="shared" si="139"/>
        <v/>
      </c>
      <c r="BZ671" s="28"/>
      <c r="CA671" s="15"/>
      <c r="CB671" s="5" t="str">
        <f t="shared" si="143"/>
        <v/>
      </c>
      <c r="CD671" s="5"/>
      <c r="CE671" s="5" t="str">
        <f t="shared" si="140"/>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c r="A672" s="4" t="str">
        <f t="shared" si="133"/>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S672"/>
      <c r="T672" s="2" t="str">
        <f>IFERROR(INDEX('padron cfe'!D:D,MATCH(DATOS!C672,'padron cfe'!A:A,0),1),"")</f>
        <v/>
      </c>
      <c r="X672" s="6"/>
      <c r="Z672" s="4" t="str">
        <f t="shared" si="134"/>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35"/>
        <v/>
      </c>
      <c r="BI672" s="4" t="str">
        <f t="shared" si="142"/>
        <v/>
      </c>
      <c r="BJ672" s="123" t="str">
        <f t="shared" si="136"/>
        <v/>
      </c>
      <c r="BK672" s="140" t="str">
        <f t="shared" si="141"/>
        <v/>
      </c>
      <c r="BP672" s="5"/>
      <c r="BQ672" s="4" t="str">
        <f>IF(IFERROR(VLOOKUP(C672,C673:C$1993,1,0),"")="","",COUNTIF(C:C,C672))</f>
        <v/>
      </c>
      <c r="BR672" s="4"/>
      <c r="BT672" s="5"/>
      <c r="BU672" s="5"/>
      <c r="BV672" s="5" t="str">
        <f>IF(B672="","",IF(BQ672="",1+(MAX(BV$2:BV671)),""))</f>
        <v/>
      </c>
      <c r="BW672" s="5" t="str">
        <f t="shared" si="137"/>
        <v/>
      </c>
      <c r="BX672" s="5" t="str">
        <f t="shared" si="138"/>
        <v/>
      </c>
      <c r="BY672" s="14" t="str">
        <f t="shared" si="139"/>
        <v/>
      </c>
      <c r="BZ672" s="28"/>
      <c r="CA672" s="15"/>
      <c r="CB672" s="5" t="str">
        <f t="shared" si="143"/>
        <v/>
      </c>
      <c r="CD672" s="5"/>
      <c r="CE672" s="5" t="str">
        <f t="shared" si="140"/>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c r="A673" s="4" t="str">
        <f t="shared" si="133"/>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S673"/>
      <c r="T673" s="2" t="str">
        <f>IFERROR(INDEX('padron cfe'!D:D,MATCH(DATOS!C673,'padron cfe'!A:A,0),1),"")</f>
        <v/>
      </c>
      <c r="X673" s="6"/>
      <c r="Z673" s="4" t="str">
        <f t="shared" si="134"/>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35"/>
        <v/>
      </c>
      <c r="BI673" s="4" t="str">
        <f t="shared" si="142"/>
        <v/>
      </c>
      <c r="BJ673" s="123" t="str">
        <f t="shared" si="136"/>
        <v/>
      </c>
      <c r="BK673" s="140" t="str">
        <f t="shared" si="141"/>
        <v/>
      </c>
      <c r="BP673" s="5"/>
      <c r="BQ673" s="4" t="str">
        <f>IF(IFERROR(VLOOKUP(C673,C674:C$1993,1,0),"")="","",COUNTIF(C:C,C673))</f>
        <v/>
      </c>
      <c r="BR673" s="4"/>
      <c r="BT673" s="5"/>
      <c r="BU673" s="5"/>
      <c r="BV673" s="5" t="str">
        <f>IF(B673="","",IF(BQ673="",1+(MAX(BV$2:BV672)),""))</f>
        <v/>
      </c>
      <c r="BW673" s="5" t="str">
        <f t="shared" si="137"/>
        <v/>
      </c>
      <c r="BX673" s="5" t="str">
        <f t="shared" si="138"/>
        <v/>
      </c>
      <c r="BY673" s="14" t="str">
        <f t="shared" si="139"/>
        <v/>
      </c>
      <c r="BZ673" s="28"/>
      <c r="CA673" s="15"/>
      <c r="CB673" s="5" t="str">
        <f t="shared" si="143"/>
        <v/>
      </c>
      <c r="CD673" s="5"/>
      <c r="CE673" s="5" t="str">
        <f t="shared" si="140"/>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c r="A674" s="4" t="str">
        <f t="shared" si="133"/>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S674"/>
      <c r="T674" s="2" t="str">
        <f>IFERROR(INDEX('padron cfe'!D:D,MATCH(DATOS!C674,'padron cfe'!A:A,0),1),"")</f>
        <v/>
      </c>
      <c r="X674" s="6"/>
      <c r="Z674" s="4" t="str">
        <f t="shared" si="134"/>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35"/>
        <v/>
      </c>
      <c r="BI674" s="4" t="str">
        <f t="shared" si="142"/>
        <v/>
      </c>
      <c r="BJ674" s="123" t="str">
        <f t="shared" si="136"/>
        <v/>
      </c>
      <c r="BK674" s="140" t="str">
        <f t="shared" si="141"/>
        <v/>
      </c>
      <c r="BP674" s="5"/>
      <c r="BQ674" s="4" t="str">
        <f>IF(IFERROR(VLOOKUP(C674,C675:C$1993,1,0),"")="","",COUNTIF(C:C,C674))</f>
        <v/>
      </c>
      <c r="BR674" s="4"/>
      <c r="BT674" s="5"/>
      <c r="BU674" s="5"/>
      <c r="BV674" s="5" t="str">
        <f>IF(B674="","",IF(BQ674="",1+(MAX(BV$2:BV673)),""))</f>
        <v/>
      </c>
      <c r="BW674" s="5" t="str">
        <f t="shared" si="137"/>
        <v/>
      </c>
      <c r="BX674" s="5" t="str">
        <f t="shared" si="138"/>
        <v/>
      </c>
      <c r="BY674" s="14" t="str">
        <f t="shared" si="139"/>
        <v/>
      </c>
      <c r="BZ674" s="28"/>
      <c r="CA674" s="15"/>
      <c r="CB674" s="5" t="str">
        <f t="shared" si="143"/>
        <v/>
      </c>
      <c r="CD674" s="5"/>
      <c r="CE674" s="5" t="str">
        <f t="shared" si="140"/>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c r="A675" s="4" t="str">
        <f t="shared" si="133"/>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S675"/>
      <c r="T675" s="2" t="str">
        <f>IFERROR(INDEX('padron cfe'!D:D,MATCH(DATOS!C675,'padron cfe'!A:A,0),1),"")</f>
        <v/>
      </c>
      <c r="X675" s="6"/>
      <c r="Z675" s="4" t="str">
        <f t="shared" si="134"/>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35"/>
        <v/>
      </c>
      <c r="BI675" s="4" t="str">
        <f t="shared" si="142"/>
        <v/>
      </c>
      <c r="BJ675" s="123" t="str">
        <f t="shared" si="136"/>
        <v/>
      </c>
      <c r="BK675" s="140" t="str">
        <f t="shared" si="141"/>
        <v/>
      </c>
      <c r="BP675" s="5"/>
      <c r="BQ675" s="4" t="str">
        <f>IF(IFERROR(VLOOKUP(C675,C676:C$1993,1,0),"")="","",COUNTIF(C:C,C675))</f>
        <v/>
      </c>
      <c r="BR675" s="4"/>
      <c r="BT675" s="5"/>
      <c r="BU675" s="5"/>
      <c r="BV675" s="5" t="str">
        <f>IF(B675="","",IF(BQ675="",1+(MAX(BV$2:BV674)),""))</f>
        <v/>
      </c>
      <c r="BW675" s="5" t="str">
        <f t="shared" si="137"/>
        <v/>
      </c>
      <c r="BX675" s="5" t="str">
        <f t="shared" si="138"/>
        <v/>
      </c>
      <c r="BY675" s="14" t="str">
        <f t="shared" si="139"/>
        <v/>
      </c>
      <c r="BZ675" s="28"/>
      <c r="CA675" s="15"/>
      <c r="CB675" s="5" t="str">
        <f t="shared" si="143"/>
        <v/>
      </c>
      <c r="CD675" s="5"/>
      <c r="CE675" s="5" t="str">
        <f t="shared" si="140"/>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c r="A676" s="4" t="str">
        <f t="shared" si="133"/>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S676"/>
      <c r="T676" s="2" t="str">
        <f>IFERROR(INDEX('padron cfe'!D:D,MATCH(DATOS!C676,'padron cfe'!A:A,0),1),"")</f>
        <v/>
      </c>
      <c r="X676" s="6"/>
      <c r="Z676" s="4" t="str">
        <f t="shared" si="134"/>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35"/>
        <v/>
      </c>
      <c r="BI676" s="4" t="str">
        <f t="shared" si="142"/>
        <v/>
      </c>
      <c r="BJ676" s="123" t="str">
        <f t="shared" si="136"/>
        <v/>
      </c>
      <c r="BK676" s="140" t="str">
        <f t="shared" si="141"/>
        <v/>
      </c>
      <c r="BP676" s="5"/>
      <c r="BQ676" s="4" t="str">
        <f>IF(IFERROR(VLOOKUP(C676,C677:C$1993,1,0),"")="","",COUNTIF(C:C,C676))</f>
        <v/>
      </c>
      <c r="BR676" s="4"/>
      <c r="BT676" s="5"/>
      <c r="BU676" s="5"/>
      <c r="BV676" s="5" t="str">
        <f>IF(B676="","",IF(BQ676="",1+(MAX(BV$2:BV675)),""))</f>
        <v/>
      </c>
      <c r="BW676" s="5" t="str">
        <f t="shared" si="137"/>
        <v/>
      </c>
      <c r="BX676" s="5" t="str">
        <f t="shared" si="138"/>
        <v/>
      </c>
      <c r="BY676" s="14" t="str">
        <f t="shared" si="139"/>
        <v/>
      </c>
      <c r="BZ676" s="28"/>
      <c r="CA676" s="15"/>
      <c r="CB676" s="5" t="str">
        <f t="shared" si="143"/>
        <v/>
      </c>
      <c r="CD676" s="5"/>
      <c r="CE676" s="5" t="str">
        <f t="shared" si="140"/>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c r="A677" s="4" t="str">
        <f t="shared" si="133"/>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S677"/>
      <c r="T677" s="2" t="str">
        <f>IFERROR(INDEX('padron cfe'!D:D,MATCH(DATOS!C677,'padron cfe'!A:A,0),1),"")</f>
        <v/>
      </c>
      <c r="X677" s="6"/>
      <c r="Z677" s="4" t="str">
        <f t="shared" si="134"/>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35"/>
        <v/>
      </c>
      <c r="BI677" s="4" t="str">
        <f t="shared" si="142"/>
        <v/>
      </c>
      <c r="BJ677" s="123" t="str">
        <f t="shared" si="136"/>
        <v/>
      </c>
      <c r="BK677" s="140" t="str">
        <f t="shared" si="141"/>
        <v/>
      </c>
      <c r="BP677" s="5"/>
      <c r="BQ677" s="4" t="str">
        <f>IF(IFERROR(VLOOKUP(C677,C678:C$1993,1,0),"")="","",COUNTIF(C:C,C677))</f>
        <v/>
      </c>
      <c r="BR677" s="4"/>
      <c r="BT677" s="5"/>
      <c r="BU677" s="5"/>
      <c r="BV677" s="5" t="str">
        <f>IF(B677="","",IF(BQ677="",1+(MAX(BV$2:BV676)),""))</f>
        <v/>
      </c>
      <c r="BW677" s="5" t="str">
        <f t="shared" si="137"/>
        <v/>
      </c>
      <c r="BX677" s="5" t="str">
        <f t="shared" si="138"/>
        <v/>
      </c>
      <c r="BY677" s="14" t="str">
        <f t="shared" si="139"/>
        <v/>
      </c>
      <c r="BZ677" s="28"/>
      <c r="CA677" s="15"/>
      <c r="CB677" s="5" t="str">
        <f t="shared" si="143"/>
        <v/>
      </c>
      <c r="CD677" s="5"/>
      <c r="CE677" s="5" t="str">
        <f t="shared" si="140"/>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c r="A678" s="4" t="str">
        <f t="shared" si="133"/>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S678"/>
      <c r="T678" s="2" t="str">
        <f>IFERROR(INDEX('padron cfe'!D:D,MATCH(DATOS!C678,'padron cfe'!A:A,0),1),"")</f>
        <v/>
      </c>
      <c r="X678" s="6"/>
      <c r="Z678" s="4" t="str">
        <f t="shared" si="134"/>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35"/>
        <v/>
      </c>
      <c r="BI678" s="4" t="str">
        <f t="shared" si="142"/>
        <v/>
      </c>
      <c r="BJ678" s="123" t="str">
        <f t="shared" si="136"/>
        <v/>
      </c>
      <c r="BK678" s="140" t="str">
        <f t="shared" si="141"/>
        <v/>
      </c>
      <c r="BP678" s="5"/>
      <c r="BQ678" s="4" t="str">
        <f>IF(IFERROR(VLOOKUP(C678,C679:C$1993,1,0),"")="","",COUNTIF(C:C,C678))</f>
        <v/>
      </c>
      <c r="BR678" s="4"/>
      <c r="BT678" s="5"/>
      <c r="BU678" s="5"/>
      <c r="BV678" s="5" t="str">
        <f>IF(B678="","",IF(BQ678="",1+(MAX(BV$2:BV677)),""))</f>
        <v/>
      </c>
      <c r="BW678" s="5" t="str">
        <f t="shared" si="137"/>
        <v/>
      </c>
      <c r="BX678" s="5" t="str">
        <f t="shared" si="138"/>
        <v/>
      </c>
      <c r="BY678" s="14" t="str">
        <f t="shared" si="139"/>
        <v/>
      </c>
      <c r="BZ678" s="28"/>
      <c r="CA678" s="15"/>
      <c r="CB678" s="5" t="str">
        <f t="shared" si="143"/>
        <v/>
      </c>
      <c r="CD678" s="5"/>
      <c r="CE678" s="5" t="str">
        <f t="shared" si="140"/>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c r="A679" s="4" t="str">
        <f t="shared" si="133"/>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S679"/>
      <c r="T679" s="2" t="str">
        <f>IFERROR(INDEX('padron cfe'!D:D,MATCH(DATOS!C679,'padron cfe'!A:A,0),1),"")</f>
        <v/>
      </c>
      <c r="X679" s="6"/>
      <c r="Z679" s="4" t="str">
        <f t="shared" si="134"/>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35"/>
        <v/>
      </c>
      <c r="BI679" s="4" t="str">
        <f t="shared" si="142"/>
        <v/>
      </c>
      <c r="BJ679" s="123" t="str">
        <f t="shared" si="136"/>
        <v/>
      </c>
      <c r="BK679" s="140" t="str">
        <f t="shared" si="141"/>
        <v/>
      </c>
      <c r="BP679" s="5"/>
      <c r="BQ679" s="4" t="str">
        <f>IF(IFERROR(VLOOKUP(C679,C680:C$1993,1,0),"")="","",COUNTIF(C:C,C679))</f>
        <v/>
      </c>
      <c r="BR679" s="4"/>
      <c r="BT679" s="5"/>
      <c r="BU679" s="5"/>
      <c r="BV679" s="5" t="str">
        <f>IF(B679="","",IF(BQ679="",1+(MAX(BV$2:BV678)),""))</f>
        <v/>
      </c>
      <c r="BW679" s="5" t="str">
        <f t="shared" si="137"/>
        <v/>
      </c>
      <c r="BX679" s="5" t="str">
        <f t="shared" si="138"/>
        <v/>
      </c>
      <c r="BY679" s="14" t="str">
        <f t="shared" si="139"/>
        <v/>
      </c>
      <c r="BZ679" s="28"/>
      <c r="CA679" s="15"/>
      <c r="CB679" s="5" t="str">
        <f t="shared" si="143"/>
        <v/>
      </c>
      <c r="CD679" s="5"/>
      <c r="CE679" s="5" t="str">
        <f t="shared" si="140"/>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c r="A680" s="4" t="str">
        <f t="shared" si="133"/>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S680"/>
      <c r="T680" s="2" t="str">
        <f>IFERROR(INDEX('padron cfe'!D:D,MATCH(DATOS!C680,'padron cfe'!A:A,0),1),"")</f>
        <v/>
      </c>
      <c r="X680" s="6"/>
      <c r="Z680" s="4" t="str">
        <f t="shared" si="134"/>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35"/>
        <v/>
      </c>
      <c r="BI680" s="4" t="str">
        <f t="shared" si="142"/>
        <v/>
      </c>
      <c r="BJ680" s="123" t="str">
        <f t="shared" si="136"/>
        <v/>
      </c>
      <c r="BK680" s="140" t="str">
        <f t="shared" si="141"/>
        <v/>
      </c>
      <c r="BP680" s="5"/>
      <c r="BQ680" s="4" t="str">
        <f>IF(IFERROR(VLOOKUP(C680,C681:C$1993,1,0),"")="","",COUNTIF(C:C,C680))</f>
        <v/>
      </c>
      <c r="BR680" s="4"/>
      <c r="BT680" s="5"/>
      <c r="BU680" s="5"/>
      <c r="BV680" s="5" t="str">
        <f>IF(B680="","",IF(BQ680="",1+(MAX(BV$2:BV679)),""))</f>
        <v/>
      </c>
      <c r="BW680" s="5" t="str">
        <f t="shared" si="137"/>
        <v/>
      </c>
      <c r="BX680" s="5" t="str">
        <f t="shared" si="138"/>
        <v/>
      </c>
      <c r="BY680" s="14" t="str">
        <f t="shared" si="139"/>
        <v/>
      </c>
      <c r="BZ680" s="28"/>
      <c r="CA680" s="15"/>
      <c r="CB680" s="5" t="str">
        <f t="shared" si="143"/>
        <v/>
      </c>
      <c r="CD680" s="5"/>
      <c r="CE680" s="5" t="str">
        <f t="shared" si="140"/>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c r="A681" s="4" t="str">
        <f t="shared" si="133"/>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S681"/>
      <c r="T681" s="2" t="str">
        <f>IFERROR(INDEX('padron cfe'!D:D,MATCH(DATOS!C681,'padron cfe'!A:A,0),1),"")</f>
        <v/>
      </c>
      <c r="X681" s="6"/>
      <c r="Z681" s="4" t="str">
        <f t="shared" si="134"/>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35"/>
        <v/>
      </c>
      <c r="BI681" s="4" t="str">
        <f t="shared" si="142"/>
        <v/>
      </c>
      <c r="BJ681" s="123" t="str">
        <f t="shared" si="136"/>
        <v/>
      </c>
      <c r="BK681" s="140" t="str">
        <f t="shared" si="141"/>
        <v/>
      </c>
      <c r="BP681" s="5"/>
      <c r="BQ681" s="4" t="str">
        <f>IF(IFERROR(VLOOKUP(C681,C682:C$1993,1,0),"")="","",COUNTIF(C:C,C681))</f>
        <v/>
      </c>
      <c r="BR681" s="4"/>
      <c r="BT681" s="5"/>
      <c r="BU681" s="5"/>
      <c r="BV681" s="5" t="str">
        <f>IF(B681="","",IF(BQ681="",1+(MAX(BV$2:BV680)),""))</f>
        <v/>
      </c>
      <c r="BW681" s="5" t="str">
        <f t="shared" si="137"/>
        <v/>
      </c>
      <c r="BX681" s="5" t="str">
        <f t="shared" si="138"/>
        <v/>
      </c>
      <c r="BY681" s="14" t="str">
        <f t="shared" si="139"/>
        <v/>
      </c>
      <c r="BZ681" s="28"/>
      <c r="CA681" s="15"/>
      <c r="CB681" s="5" t="str">
        <f t="shared" si="143"/>
        <v/>
      </c>
      <c r="CD681" s="5"/>
      <c r="CE681" s="5" t="str">
        <f t="shared" si="140"/>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c r="A682" s="4" t="str">
        <f t="shared" si="133"/>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S682"/>
      <c r="T682" s="2" t="str">
        <f>IFERROR(INDEX('padron cfe'!D:D,MATCH(DATOS!C682,'padron cfe'!A:A,0),1),"")</f>
        <v/>
      </c>
      <c r="X682" s="6"/>
      <c r="Z682" s="4" t="str">
        <f t="shared" si="134"/>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35"/>
        <v/>
      </c>
      <c r="BI682" s="4" t="str">
        <f t="shared" si="142"/>
        <v/>
      </c>
      <c r="BJ682" s="123" t="str">
        <f t="shared" si="136"/>
        <v/>
      </c>
      <c r="BK682" s="140" t="str">
        <f t="shared" si="141"/>
        <v/>
      </c>
      <c r="BP682" s="5"/>
      <c r="BQ682" s="4" t="str">
        <f>IF(IFERROR(VLOOKUP(C682,C683:C$1993,1,0),"")="","",COUNTIF(C:C,C682))</f>
        <v/>
      </c>
      <c r="BR682" s="4"/>
      <c r="BT682" s="5"/>
      <c r="BU682" s="5"/>
      <c r="BV682" s="5" t="str">
        <f>IF(B682="","",IF(BQ682="",1+(MAX(BV$2:BV681)),""))</f>
        <v/>
      </c>
      <c r="BW682" s="5" t="str">
        <f t="shared" si="137"/>
        <v/>
      </c>
      <c r="BX682" s="5" t="str">
        <f t="shared" si="138"/>
        <v/>
      </c>
      <c r="BY682" s="14" t="str">
        <f t="shared" si="139"/>
        <v/>
      </c>
      <c r="BZ682" s="28"/>
      <c r="CA682" s="15"/>
      <c r="CB682" s="5" t="str">
        <f t="shared" si="143"/>
        <v/>
      </c>
      <c r="CD682" s="5"/>
      <c r="CE682" s="5" t="str">
        <f t="shared" si="140"/>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c r="A683" s="4" t="str">
        <f t="shared" si="133"/>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S683"/>
      <c r="T683" s="2" t="str">
        <f>IFERROR(INDEX('padron cfe'!D:D,MATCH(DATOS!C683,'padron cfe'!A:A,0),1),"")</f>
        <v/>
      </c>
      <c r="X683" s="6"/>
      <c r="Z683" s="4" t="str">
        <f t="shared" si="134"/>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35"/>
        <v/>
      </c>
      <c r="BI683" s="4" t="str">
        <f t="shared" si="142"/>
        <v/>
      </c>
      <c r="BJ683" s="123" t="str">
        <f t="shared" si="136"/>
        <v/>
      </c>
      <c r="BK683" s="140" t="str">
        <f t="shared" si="141"/>
        <v/>
      </c>
      <c r="BP683" s="5"/>
      <c r="BQ683" s="4" t="str">
        <f>IF(IFERROR(VLOOKUP(C683,C684:C$1993,1,0),"")="","",COUNTIF(C:C,C683))</f>
        <v/>
      </c>
      <c r="BR683" s="4"/>
      <c r="BT683" s="5"/>
      <c r="BU683" s="5"/>
      <c r="BV683" s="5" t="str">
        <f>IF(B683="","",IF(BQ683="",1+(MAX(BV$2:BV682)),""))</f>
        <v/>
      </c>
      <c r="BW683" s="5" t="str">
        <f t="shared" si="137"/>
        <v/>
      </c>
      <c r="BX683" s="5" t="str">
        <f t="shared" si="138"/>
        <v/>
      </c>
      <c r="BY683" s="14" t="str">
        <f t="shared" si="139"/>
        <v/>
      </c>
      <c r="BZ683" s="28"/>
      <c r="CA683" s="15"/>
      <c r="CB683" s="5" t="str">
        <f t="shared" si="143"/>
        <v/>
      </c>
      <c r="CD683" s="5"/>
      <c r="CE683" s="5" t="str">
        <f t="shared" si="140"/>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c r="A684" s="4" t="str">
        <f t="shared" si="133"/>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S684"/>
      <c r="T684" s="2" t="str">
        <f>IFERROR(INDEX('padron cfe'!D:D,MATCH(DATOS!C684,'padron cfe'!A:A,0),1),"")</f>
        <v/>
      </c>
      <c r="X684" s="6"/>
      <c r="Z684" s="4" t="str">
        <f t="shared" si="134"/>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35"/>
        <v/>
      </c>
      <c r="BI684" s="4" t="str">
        <f t="shared" si="142"/>
        <v/>
      </c>
      <c r="BJ684" s="123" t="str">
        <f t="shared" si="136"/>
        <v/>
      </c>
      <c r="BK684" s="140" t="str">
        <f t="shared" si="141"/>
        <v/>
      </c>
      <c r="BP684" s="5"/>
      <c r="BQ684" s="4" t="str">
        <f>IF(IFERROR(VLOOKUP(C684,C685:C$1993,1,0),"")="","",COUNTIF(C:C,C684))</f>
        <v/>
      </c>
      <c r="BR684" s="4"/>
      <c r="BT684" s="5"/>
      <c r="BU684" s="5"/>
      <c r="BV684" s="5" t="str">
        <f>IF(B684="","",IF(BQ684="",1+(MAX(BV$2:BV683)),""))</f>
        <v/>
      </c>
      <c r="BW684" s="5" t="str">
        <f t="shared" si="137"/>
        <v/>
      </c>
      <c r="BX684" s="5" t="str">
        <f t="shared" si="138"/>
        <v/>
      </c>
      <c r="BY684" s="14" t="str">
        <f t="shared" si="139"/>
        <v/>
      </c>
      <c r="BZ684" s="28"/>
      <c r="CA684" s="15"/>
      <c r="CB684" s="5" t="str">
        <f t="shared" si="143"/>
        <v/>
      </c>
      <c r="CD684" s="5"/>
      <c r="CE684" s="5" t="str">
        <f t="shared" si="140"/>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c r="A685" s="4" t="str">
        <f t="shared" si="133"/>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S685"/>
      <c r="T685" s="2" t="str">
        <f>IFERROR(INDEX('padron cfe'!D:D,MATCH(DATOS!C685,'padron cfe'!A:A,0),1),"")</f>
        <v/>
      </c>
      <c r="X685" s="6"/>
      <c r="Z685" s="4" t="str">
        <f t="shared" si="134"/>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35"/>
        <v/>
      </c>
      <c r="BI685" s="4" t="str">
        <f t="shared" si="142"/>
        <v/>
      </c>
      <c r="BJ685" s="123" t="str">
        <f t="shared" si="136"/>
        <v/>
      </c>
      <c r="BK685" s="140" t="str">
        <f t="shared" si="141"/>
        <v/>
      </c>
      <c r="BP685" s="5"/>
      <c r="BQ685" s="4" t="str">
        <f>IF(IFERROR(VLOOKUP(C685,C686:C$1993,1,0),"")="","",COUNTIF(C:C,C685))</f>
        <v/>
      </c>
      <c r="BR685" s="4"/>
      <c r="BT685" s="5"/>
      <c r="BU685" s="5"/>
      <c r="BV685" s="5" t="str">
        <f>IF(B685="","",IF(BQ685="",1+(MAX(BV$2:BV684)),""))</f>
        <v/>
      </c>
      <c r="BW685" s="5" t="str">
        <f t="shared" si="137"/>
        <v/>
      </c>
      <c r="BX685" s="5" t="str">
        <f t="shared" si="138"/>
        <v/>
      </c>
      <c r="BY685" s="14" t="str">
        <f t="shared" si="139"/>
        <v/>
      </c>
      <c r="BZ685" s="28"/>
      <c r="CA685" s="15"/>
      <c r="CB685" s="5" t="str">
        <f t="shared" si="143"/>
        <v/>
      </c>
      <c r="CD685" s="5"/>
      <c r="CE685" s="5" t="str">
        <f t="shared" si="140"/>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c r="A686" s="4" t="str">
        <f t="shared" si="133"/>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S686"/>
      <c r="T686" s="2" t="str">
        <f>IFERROR(INDEX('padron cfe'!D:D,MATCH(DATOS!C686,'padron cfe'!A:A,0),1),"")</f>
        <v/>
      </c>
      <c r="X686" s="6"/>
      <c r="Z686" s="4" t="str">
        <f t="shared" si="134"/>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35"/>
        <v/>
      </c>
      <c r="BI686" s="4" t="str">
        <f t="shared" si="142"/>
        <v/>
      </c>
      <c r="BJ686" s="123" t="str">
        <f t="shared" si="136"/>
        <v/>
      </c>
      <c r="BK686" s="140" t="str">
        <f t="shared" si="141"/>
        <v/>
      </c>
      <c r="BP686" s="5"/>
      <c r="BQ686" s="4" t="str">
        <f>IF(IFERROR(VLOOKUP(C686,C687:C$1993,1,0),"")="","",COUNTIF(C:C,C686))</f>
        <v/>
      </c>
      <c r="BR686" s="4"/>
      <c r="BT686" s="5"/>
      <c r="BU686" s="5"/>
      <c r="BV686" s="5" t="str">
        <f>IF(B686="","",IF(BQ686="",1+(MAX(BV$2:BV685)),""))</f>
        <v/>
      </c>
      <c r="BW686" s="5" t="str">
        <f t="shared" si="137"/>
        <v/>
      </c>
      <c r="BX686" s="5" t="str">
        <f t="shared" si="138"/>
        <v/>
      </c>
      <c r="BY686" s="14" t="str">
        <f t="shared" si="139"/>
        <v/>
      </c>
      <c r="BZ686" s="28"/>
      <c r="CA686" s="15"/>
      <c r="CB686" s="5" t="str">
        <f t="shared" si="143"/>
        <v/>
      </c>
      <c r="CD686" s="5"/>
      <c r="CE686" s="5" t="str">
        <f t="shared" si="140"/>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c r="A687" s="4" t="str">
        <f t="shared" si="133"/>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S687"/>
      <c r="T687" s="2" t="str">
        <f>IFERROR(INDEX('padron cfe'!D:D,MATCH(DATOS!C687,'padron cfe'!A:A,0),1),"")</f>
        <v/>
      </c>
      <c r="X687" s="6"/>
      <c r="Z687" s="4" t="str">
        <f t="shared" si="134"/>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35"/>
        <v/>
      </c>
      <c r="BI687" s="4" t="str">
        <f t="shared" si="142"/>
        <v/>
      </c>
      <c r="BJ687" s="123" t="str">
        <f t="shared" si="136"/>
        <v/>
      </c>
      <c r="BK687" s="140" t="str">
        <f t="shared" si="141"/>
        <v/>
      </c>
      <c r="BP687" s="5"/>
      <c r="BQ687" s="4" t="str">
        <f>IF(IFERROR(VLOOKUP(C687,C688:C$1993,1,0),"")="","",COUNTIF(C:C,C687))</f>
        <v/>
      </c>
      <c r="BR687" s="4"/>
      <c r="BT687" s="5"/>
      <c r="BU687" s="5"/>
      <c r="BV687" s="5" t="str">
        <f>IF(B687="","",IF(BQ687="",1+(MAX(BV$2:BV686)),""))</f>
        <v/>
      </c>
      <c r="BW687" s="5" t="str">
        <f t="shared" si="137"/>
        <v/>
      </c>
      <c r="BX687" s="5" t="str">
        <f t="shared" si="138"/>
        <v/>
      </c>
      <c r="BY687" s="14" t="str">
        <f t="shared" si="139"/>
        <v/>
      </c>
      <c r="BZ687" s="28"/>
      <c r="CA687" s="15"/>
      <c r="CB687" s="5" t="str">
        <f t="shared" si="143"/>
        <v/>
      </c>
      <c r="CD687" s="5"/>
      <c r="CE687" s="5" t="str">
        <f t="shared" si="140"/>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c r="A688" s="4" t="str">
        <f t="shared" si="133"/>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S688"/>
      <c r="T688" s="2" t="str">
        <f>IFERROR(INDEX('padron cfe'!D:D,MATCH(DATOS!C688,'padron cfe'!A:A,0),1),"")</f>
        <v/>
      </c>
      <c r="X688" s="6"/>
      <c r="Z688" s="4" t="str">
        <f t="shared" si="134"/>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35"/>
        <v/>
      </c>
      <c r="BI688" s="4" t="str">
        <f t="shared" si="142"/>
        <v/>
      </c>
      <c r="BJ688" s="123" t="str">
        <f t="shared" si="136"/>
        <v/>
      </c>
      <c r="BK688" s="140" t="str">
        <f t="shared" si="141"/>
        <v/>
      </c>
      <c r="BP688" s="5"/>
      <c r="BQ688" s="4" t="str">
        <f>IF(IFERROR(VLOOKUP(C688,C689:C$1993,1,0),"")="","",COUNTIF(C:C,C688))</f>
        <v/>
      </c>
      <c r="BR688" s="4"/>
      <c r="BT688" s="5"/>
      <c r="BU688" s="5"/>
      <c r="BV688" s="5" t="str">
        <f>IF(B688="","",IF(BQ688="",1+(MAX(BV$2:BV687)),""))</f>
        <v/>
      </c>
      <c r="BW688" s="5" t="str">
        <f t="shared" si="137"/>
        <v/>
      </c>
      <c r="BX688" s="5" t="str">
        <f t="shared" si="138"/>
        <v/>
      </c>
      <c r="BY688" s="14" t="str">
        <f t="shared" si="139"/>
        <v/>
      </c>
      <c r="BZ688" s="28"/>
      <c r="CA688" s="15"/>
      <c r="CB688" s="5" t="str">
        <f t="shared" si="143"/>
        <v/>
      </c>
      <c r="CD688" s="5"/>
      <c r="CE688" s="5" t="str">
        <f t="shared" si="140"/>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c r="A689" s="4" t="str">
        <f t="shared" si="133"/>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S689"/>
      <c r="T689" s="2" t="str">
        <f>IFERROR(INDEX('padron cfe'!D:D,MATCH(DATOS!C689,'padron cfe'!A:A,0),1),"")</f>
        <v/>
      </c>
      <c r="X689" s="6"/>
      <c r="Z689" s="4" t="str">
        <f t="shared" si="134"/>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35"/>
        <v/>
      </c>
      <c r="BI689" s="4" t="str">
        <f t="shared" si="142"/>
        <v/>
      </c>
      <c r="BJ689" s="123" t="str">
        <f t="shared" si="136"/>
        <v/>
      </c>
      <c r="BK689" s="140" t="str">
        <f t="shared" si="141"/>
        <v/>
      </c>
      <c r="BP689" s="5"/>
      <c r="BQ689" s="4" t="str">
        <f>IF(IFERROR(VLOOKUP(C689,C690:C$1993,1,0),"")="","",COUNTIF(C:C,C689))</f>
        <v/>
      </c>
      <c r="BR689" s="4"/>
      <c r="BT689" s="5"/>
      <c r="BU689" s="5"/>
      <c r="BV689" s="5" t="str">
        <f>IF(B689="","",IF(BQ689="",1+(MAX(BV$2:BV688)),""))</f>
        <v/>
      </c>
      <c r="BW689" s="5" t="str">
        <f t="shared" si="137"/>
        <v/>
      </c>
      <c r="BX689" s="5" t="str">
        <f t="shared" si="138"/>
        <v/>
      </c>
      <c r="BY689" s="14" t="str">
        <f t="shared" si="139"/>
        <v/>
      </c>
      <c r="BZ689" s="28"/>
      <c r="CA689" s="15"/>
      <c r="CB689" s="5" t="str">
        <f t="shared" si="143"/>
        <v/>
      </c>
      <c r="CD689" s="5"/>
      <c r="CE689" s="5" t="str">
        <f t="shared" si="140"/>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c r="A690" s="4" t="str">
        <f t="shared" si="133"/>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S690"/>
      <c r="T690" s="2" t="str">
        <f>IFERROR(INDEX('padron cfe'!D:D,MATCH(DATOS!C690,'padron cfe'!A:A,0),1),"")</f>
        <v/>
      </c>
      <c r="X690" s="6"/>
      <c r="Z690" s="4" t="str">
        <f t="shared" si="134"/>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35"/>
        <v/>
      </c>
      <c r="BI690" s="4" t="str">
        <f t="shared" si="142"/>
        <v/>
      </c>
      <c r="BJ690" s="123" t="str">
        <f t="shared" si="136"/>
        <v/>
      </c>
      <c r="BK690" s="140" t="str">
        <f t="shared" si="141"/>
        <v/>
      </c>
      <c r="BP690" s="5"/>
      <c r="BQ690" s="4" t="str">
        <f>IF(IFERROR(VLOOKUP(C690,C691:C$1993,1,0),"")="","",COUNTIF(C:C,C690))</f>
        <v/>
      </c>
      <c r="BR690" s="4"/>
      <c r="BT690" s="5"/>
      <c r="BU690" s="5"/>
      <c r="BV690" s="5" t="str">
        <f>IF(B690="","",IF(BQ690="",1+(MAX(BV$2:BV689)),""))</f>
        <v/>
      </c>
      <c r="BW690" s="5" t="str">
        <f t="shared" si="137"/>
        <v/>
      </c>
      <c r="BX690" s="5" t="str">
        <f t="shared" si="138"/>
        <v/>
      </c>
      <c r="BY690" s="14" t="str">
        <f t="shared" si="139"/>
        <v/>
      </c>
      <c r="BZ690" s="28"/>
      <c r="CA690" s="15"/>
      <c r="CB690" s="5" t="str">
        <f t="shared" si="143"/>
        <v/>
      </c>
      <c r="CD690" s="5"/>
      <c r="CE690" s="5" t="str">
        <f t="shared" si="140"/>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c r="A691" s="4" t="str">
        <f t="shared" si="133"/>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S691"/>
      <c r="T691" s="2" t="str">
        <f>IFERROR(INDEX('padron cfe'!D:D,MATCH(DATOS!C691,'padron cfe'!A:A,0),1),"")</f>
        <v/>
      </c>
      <c r="X691" s="6"/>
      <c r="Z691" s="4" t="str">
        <f t="shared" si="134"/>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35"/>
        <v/>
      </c>
      <c r="BI691" s="4" t="str">
        <f t="shared" si="142"/>
        <v/>
      </c>
      <c r="BJ691" s="123" t="str">
        <f t="shared" si="136"/>
        <v/>
      </c>
      <c r="BK691" s="140" t="str">
        <f t="shared" si="141"/>
        <v/>
      </c>
      <c r="BP691" s="5"/>
      <c r="BQ691" s="4" t="str">
        <f>IF(IFERROR(VLOOKUP(C691,C692:C$1993,1,0),"")="","",COUNTIF(C:C,C691))</f>
        <v/>
      </c>
      <c r="BR691" s="4"/>
      <c r="BT691" s="5"/>
      <c r="BU691" s="5"/>
      <c r="BV691" s="5" t="str">
        <f>IF(B691="","",IF(BQ691="",1+(MAX(BV$2:BV690)),""))</f>
        <v/>
      </c>
      <c r="BW691" s="5" t="str">
        <f t="shared" si="137"/>
        <v/>
      </c>
      <c r="BX691" s="5" t="str">
        <f t="shared" si="138"/>
        <v/>
      </c>
      <c r="BY691" s="14" t="str">
        <f t="shared" si="139"/>
        <v/>
      </c>
      <c r="BZ691" s="28"/>
      <c r="CA691" s="15"/>
      <c r="CB691" s="5" t="str">
        <f t="shared" si="143"/>
        <v/>
      </c>
      <c r="CD691" s="5"/>
      <c r="CE691" s="5" t="str">
        <f t="shared" si="140"/>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c r="A692" s="4" t="str">
        <f t="shared" si="133"/>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S692"/>
      <c r="T692" s="2" t="str">
        <f>IFERROR(INDEX('padron cfe'!D:D,MATCH(DATOS!C692,'padron cfe'!A:A,0),1),"")</f>
        <v/>
      </c>
      <c r="X692" s="6"/>
      <c r="Z692" s="4" t="str">
        <f t="shared" si="134"/>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35"/>
        <v/>
      </c>
      <c r="BI692" s="4" t="str">
        <f t="shared" si="142"/>
        <v/>
      </c>
      <c r="BJ692" s="123" t="str">
        <f t="shared" si="136"/>
        <v/>
      </c>
      <c r="BK692" s="140" t="str">
        <f t="shared" si="141"/>
        <v/>
      </c>
      <c r="BP692" s="5"/>
      <c r="BQ692" s="4" t="str">
        <f>IF(IFERROR(VLOOKUP(C692,C693:C$1993,1,0),"")="","",COUNTIF(C:C,C692))</f>
        <v/>
      </c>
      <c r="BR692" s="4"/>
      <c r="BT692" s="5"/>
      <c r="BU692" s="5"/>
      <c r="BV692" s="5" t="str">
        <f>IF(B692="","",IF(BQ692="",1+(MAX(BV$2:BV691)),""))</f>
        <v/>
      </c>
      <c r="BW692" s="5" t="str">
        <f t="shared" si="137"/>
        <v/>
      </c>
      <c r="BX692" s="5" t="str">
        <f t="shared" si="138"/>
        <v/>
      </c>
      <c r="BY692" s="14" t="str">
        <f t="shared" si="139"/>
        <v/>
      </c>
      <c r="BZ692" s="28"/>
      <c r="CA692" s="15"/>
      <c r="CB692" s="5" t="str">
        <f t="shared" si="143"/>
        <v/>
      </c>
      <c r="CD692" s="5"/>
      <c r="CE692" s="5" t="str">
        <f t="shared" si="140"/>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c r="A693" s="4" t="str">
        <f t="shared" si="133"/>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S693"/>
      <c r="T693" s="2" t="str">
        <f>IFERROR(INDEX('padron cfe'!D:D,MATCH(DATOS!C693,'padron cfe'!A:A,0),1),"")</f>
        <v/>
      </c>
      <c r="X693" s="6"/>
      <c r="Z693" s="4" t="str">
        <f t="shared" si="134"/>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35"/>
        <v/>
      </c>
      <c r="BI693" s="4" t="str">
        <f t="shared" si="142"/>
        <v/>
      </c>
      <c r="BJ693" s="123" t="str">
        <f t="shared" si="136"/>
        <v/>
      </c>
      <c r="BK693" s="140" t="str">
        <f t="shared" si="141"/>
        <v/>
      </c>
      <c r="BP693" s="5"/>
      <c r="BQ693" s="4" t="str">
        <f>IF(IFERROR(VLOOKUP(C693,C694:C$1993,1,0),"")="","",COUNTIF(C:C,C693))</f>
        <v/>
      </c>
      <c r="BR693" s="4"/>
      <c r="BT693" s="5"/>
      <c r="BU693" s="5"/>
      <c r="BV693" s="5" t="str">
        <f>IF(B693="","",IF(BQ693="",1+(MAX(BV$2:BV692)),""))</f>
        <v/>
      </c>
      <c r="BW693" s="5" t="str">
        <f t="shared" si="137"/>
        <v/>
      </c>
      <c r="BX693" s="5" t="str">
        <f t="shared" si="138"/>
        <v/>
      </c>
      <c r="BY693" s="14" t="str">
        <f t="shared" si="139"/>
        <v/>
      </c>
      <c r="BZ693" s="28"/>
      <c r="CA693" s="15"/>
      <c r="CB693" s="5" t="str">
        <f t="shared" si="143"/>
        <v/>
      </c>
      <c r="CD693" s="5"/>
      <c r="CE693" s="5" t="str">
        <f t="shared" si="140"/>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c r="A694" s="4" t="str">
        <f t="shared" si="133"/>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S694"/>
      <c r="T694" s="2" t="str">
        <f>IFERROR(INDEX('padron cfe'!D:D,MATCH(DATOS!C694,'padron cfe'!A:A,0),1),"")</f>
        <v/>
      </c>
      <c r="X694" s="6"/>
      <c r="Z694" s="4" t="str">
        <f t="shared" si="134"/>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35"/>
        <v/>
      </c>
      <c r="BI694" s="4" t="str">
        <f t="shared" si="142"/>
        <v/>
      </c>
      <c r="BJ694" s="123" t="str">
        <f t="shared" si="136"/>
        <v/>
      </c>
      <c r="BK694" s="140" t="str">
        <f t="shared" si="141"/>
        <v/>
      </c>
      <c r="BP694" s="5"/>
      <c r="BQ694" s="4" t="str">
        <f>IF(IFERROR(VLOOKUP(C694,C695:C$1993,1,0),"")="","",COUNTIF(C:C,C694))</f>
        <v/>
      </c>
      <c r="BR694" s="4"/>
      <c r="BT694" s="5"/>
      <c r="BU694" s="5"/>
      <c r="BV694" s="5" t="str">
        <f>IF(B694="","",IF(BQ694="",1+(MAX(BV$2:BV693)),""))</f>
        <v/>
      </c>
      <c r="BW694" s="5" t="str">
        <f t="shared" si="137"/>
        <v/>
      </c>
      <c r="BX694" s="5" t="str">
        <f t="shared" si="138"/>
        <v/>
      </c>
      <c r="BY694" s="14" t="str">
        <f t="shared" si="139"/>
        <v/>
      </c>
      <c r="BZ694" s="28"/>
      <c r="CA694" s="15"/>
      <c r="CB694" s="5" t="str">
        <f t="shared" si="143"/>
        <v/>
      </c>
      <c r="CD694" s="5"/>
      <c r="CE694" s="5" t="str">
        <f t="shared" si="140"/>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c r="A695" s="4" t="str">
        <f t="shared" si="133"/>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S695"/>
      <c r="T695" s="2" t="str">
        <f>IFERROR(INDEX('padron cfe'!D:D,MATCH(DATOS!C695,'padron cfe'!A:A,0),1),"")</f>
        <v/>
      </c>
      <c r="X695" s="6"/>
      <c r="Z695" s="4" t="str">
        <f t="shared" si="134"/>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35"/>
        <v/>
      </c>
      <c r="BI695" s="4" t="str">
        <f t="shared" si="142"/>
        <v/>
      </c>
      <c r="BJ695" s="123" t="str">
        <f t="shared" si="136"/>
        <v/>
      </c>
      <c r="BK695" s="140" t="str">
        <f t="shared" si="141"/>
        <v/>
      </c>
      <c r="BP695" s="5"/>
      <c r="BQ695" s="4" t="str">
        <f>IF(IFERROR(VLOOKUP(C695,C696:C$1993,1,0),"")="","",COUNTIF(C:C,C695))</f>
        <v/>
      </c>
      <c r="BR695" s="4"/>
      <c r="BT695" s="5"/>
      <c r="BU695" s="5"/>
      <c r="BV695" s="5" t="str">
        <f>IF(B695="","",IF(BQ695="",1+(MAX(BV$2:BV694)),""))</f>
        <v/>
      </c>
      <c r="BW695" s="5" t="str">
        <f t="shared" si="137"/>
        <v/>
      </c>
      <c r="BX695" s="5" t="str">
        <f t="shared" si="138"/>
        <v/>
      </c>
      <c r="BY695" s="14" t="str">
        <f t="shared" si="139"/>
        <v/>
      </c>
      <c r="BZ695" s="28"/>
      <c r="CA695" s="15"/>
      <c r="CB695" s="5" t="str">
        <f t="shared" si="143"/>
        <v/>
      </c>
      <c r="CD695" s="5"/>
      <c r="CE695" s="5" t="str">
        <f t="shared" si="140"/>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c r="A696" s="4" t="str">
        <f t="shared" si="133"/>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S696"/>
      <c r="T696" s="2" t="str">
        <f>IFERROR(INDEX('padron cfe'!D:D,MATCH(DATOS!C696,'padron cfe'!A:A,0),1),"")</f>
        <v/>
      </c>
      <c r="X696" s="6"/>
      <c r="Z696" s="4" t="str">
        <f t="shared" si="134"/>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35"/>
        <v/>
      </c>
      <c r="BI696" s="4" t="str">
        <f t="shared" si="142"/>
        <v/>
      </c>
      <c r="BJ696" s="123" t="str">
        <f t="shared" si="136"/>
        <v/>
      </c>
      <c r="BK696" s="140" t="str">
        <f t="shared" si="141"/>
        <v/>
      </c>
      <c r="BP696" s="5"/>
      <c r="BQ696" s="4" t="str">
        <f>IF(IFERROR(VLOOKUP(C696,C697:C$1993,1,0),"")="","",COUNTIF(C:C,C696))</f>
        <v/>
      </c>
      <c r="BR696" s="4"/>
      <c r="BT696" s="5"/>
      <c r="BU696" s="5"/>
      <c r="BV696" s="5" t="str">
        <f>IF(B696="","",IF(BQ696="",1+(MAX(BV$2:BV695)),""))</f>
        <v/>
      </c>
      <c r="BW696" s="5" t="str">
        <f t="shared" si="137"/>
        <v/>
      </c>
      <c r="BX696" s="5" t="str">
        <f t="shared" si="138"/>
        <v/>
      </c>
      <c r="BY696" s="14" t="str">
        <f t="shared" si="139"/>
        <v/>
      </c>
      <c r="BZ696" s="28"/>
      <c r="CA696" s="15"/>
      <c r="CB696" s="5" t="str">
        <f t="shared" si="143"/>
        <v/>
      </c>
      <c r="CD696" s="5"/>
      <c r="CE696" s="5" t="str">
        <f t="shared" si="140"/>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c r="A697" s="4" t="str">
        <f t="shared" si="133"/>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S697"/>
      <c r="T697" s="2" t="str">
        <f>IFERROR(INDEX('padron cfe'!D:D,MATCH(DATOS!C697,'padron cfe'!A:A,0),1),"")</f>
        <v/>
      </c>
      <c r="X697" s="6"/>
      <c r="Z697" s="4" t="str">
        <f t="shared" si="134"/>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35"/>
        <v/>
      </c>
      <c r="BI697" s="4" t="str">
        <f t="shared" si="142"/>
        <v/>
      </c>
      <c r="BJ697" s="123" t="str">
        <f t="shared" si="136"/>
        <v/>
      </c>
      <c r="BK697" s="140" t="str">
        <f t="shared" si="141"/>
        <v/>
      </c>
      <c r="BP697" s="5"/>
      <c r="BQ697" s="4" t="str">
        <f>IF(IFERROR(VLOOKUP(C697,C698:C$1993,1,0),"")="","",COUNTIF(C:C,C697))</f>
        <v/>
      </c>
      <c r="BR697" s="4"/>
      <c r="BT697" s="5"/>
      <c r="BU697" s="5"/>
      <c r="BV697" s="5" t="str">
        <f>IF(B697="","",IF(BQ697="",1+(MAX(BV$2:BV696)),""))</f>
        <v/>
      </c>
      <c r="BW697" s="5" t="str">
        <f t="shared" si="137"/>
        <v/>
      </c>
      <c r="BX697" s="5" t="str">
        <f t="shared" si="138"/>
        <v/>
      </c>
      <c r="BY697" s="14" t="str">
        <f t="shared" si="139"/>
        <v/>
      </c>
      <c r="BZ697" s="28"/>
      <c r="CA697" s="15"/>
      <c r="CB697" s="5" t="str">
        <f t="shared" si="143"/>
        <v/>
      </c>
      <c r="CD697" s="5"/>
      <c r="CE697" s="5" t="str">
        <f t="shared" si="140"/>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c r="A698" s="4" t="str">
        <f t="shared" si="133"/>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S698"/>
      <c r="T698" s="2" t="str">
        <f>IFERROR(INDEX('padron cfe'!D:D,MATCH(DATOS!C698,'padron cfe'!A:A,0),1),"")</f>
        <v/>
      </c>
      <c r="X698" s="6"/>
      <c r="Z698" s="4" t="str">
        <f t="shared" si="134"/>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35"/>
        <v/>
      </c>
      <c r="BI698" s="4" t="str">
        <f t="shared" si="142"/>
        <v/>
      </c>
      <c r="BJ698" s="123" t="str">
        <f t="shared" si="136"/>
        <v/>
      </c>
      <c r="BK698" s="140" t="str">
        <f t="shared" si="141"/>
        <v/>
      </c>
      <c r="BP698" s="5"/>
      <c r="BQ698" s="4" t="str">
        <f>IF(IFERROR(VLOOKUP(C698,C699:C$1993,1,0),"")="","",COUNTIF(C:C,C698))</f>
        <v/>
      </c>
      <c r="BR698" s="4"/>
      <c r="BT698" s="5"/>
      <c r="BU698" s="5"/>
      <c r="BV698" s="5" t="str">
        <f>IF(B698="","",IF(BQ698="",1+(MAX(BV$2:BV697)),""))</f>
        <v/>
      </c>
      <c r="BW698" s="5" t="str">
        <f t="shared" si="137"/>
        <v/>
      </c>
      <c r="BX698" s="5" t="str">
        <f t="shared" si="138"/>
        <v/>
      </c>
      <c r="BY698" s="14" t="str">
        <f t="shared" si="139"/>
        <v/>
      </c>
      <c r="BZ698" s="28"/>
      <c r="CA698" s="15"/>
      <c r="CB698" s="5" t="str">
        <f t="shared" si="143"/>
        <v/>
      </c>
      <c r="CD698" s="5"/>
      <c r="CE698" s="5" t="str">
        <f t="shared" si="140"/>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c r="A699" s="4" t="str">
        <f t="shared" si="133"/>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S699"/>
      <c r="T699" s="2" t="str">
        <f>IFERROR(INDEX('padron cfe'!D:D,MATCH(DATOS!C699,'padron cfe'!A:A,0),1),"")</f>
        <v/>
      </c>
      <c r="X699" s="6"/>
      <c r="Z699" s="4" t="str">
        <f t="shared" si="134"/>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35"/>
        <v/>
      </c>
      <c r="BI699" s="4" t="str">
        <f t="shared" si="142"/>
        <v/>
      </c>
      <c r="BJ699" s="123" t="str">
        <f t="shared" si="136"/>
        <v/>
      </c>
      <c r="BK699" s="140" t="str">
        <f t="shared" si="141"/>
        <v/>
      </c>
      <c r="BP699" s="5"/>
      <c r="BQ699" s="4" t="str">
        <f>IF(IFERROR(VLOOKUP(C699,C700:C$1993,1,0),"")="","",COUNTIF(C:C,C699))</f>
        <v/>
      </c>
      <c r="BR699" s="4"/>
      <c r="BT699" s="5"/>
      <c r="BU699" s="5"/>
      <c r="BV699" s="5" t="str">
        <f>IF(B699="","",IF(BQ699="",1+(MAX(BV$2:BV698)),""))</f>
        <v/>
      </c>
      <c r="BW699" s="5" t="str">
        <f t="shared" si="137"/>
        <v/>
      </c>
      <c r="BX699" s="5" t="str">
        <f t="shared" si="138"/>
        <v/>
      </c>
      <c r="BY699" s="14" t="str">
        <f t="shared" si="139"/>
        <v/>
      </c>
      <c r="BZ699" s="28"/>
      <c r="CA699" s="15"/>
      <c r="CB699" s="5" t="str">
        <f t="shared" si="143"/>
        <v/>
      </c>
      <c r="CD699" s="5"/>
      <c r="CE699" s="5" t="str">
        <f t="shared" si="140"/>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c r="A700" s="4" t="str">
        <f t="shared" si="133"/>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S700"/>
      <c r="T700" s="2" t="str">
        <f>IFERROR(INDEX('padron cfe'!D:D,MATCH(DATOS!C700,'padron cfe'!A:A,0),1),"")</f>
        <v/>
      </c>
      <c r="X700" s="6"/>
      <c r="Z700" s="4" t="str">
        <f t="shared" si="134"/>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35"/>
        <v/>
      </c>
      <c r="BI700" s="4" t="str">
        <f t="shared" si="142"/>
        <v/>
      </c>
      <c r="BJ700" s="123" t="str">
        <f t="shared" si="136"/>
        <v/>
      </c>
      <c r="BK700" s="140" t="str">
        <f t="shared" si="141"/>
        <v/>
      </c>
      <c r="BP700" s="5"/>
      <c r="BQ700" s="4" t="str">
        <f>IF(IFERROR(VLOOKUP(C700,C701:C$1993,1,0),"")="","",COUNTIF(C:C,C700))</f>
        <v/>
      </c>
      <c r="BR700" s="4"/>
      <c r="BT700" s="5"/>
      <c r="BU700" s="5"/>
      <c r="BV700" s="5" t="str">
        <f>IF(B700="","",IF(BQ700="",1+(MAX(BV$2:BV699)),""))</f>
        <v/>
      </c>
      <c r="BW700" s="5" t="str">
        <f t="shared" si="137"/>
        <v/>
      </c>
      <c r="BX700" s="5" t="str">
        <f t="shared" si="138"/>
        <v/>
      </c>
      <c r="BY700" s="14" t="str">
        <f t="shared" si="139"/>
        <v/>
      </c>
      <c r="BZ700" s="28"/>
      <c r="CA700" s="15"/>
      <c r="CB700" s="5" t="str">
        <f t="shared" si="143"/>
        <v/>
      </c>
      <c r="CD700" s="5"/>
      <c r="CE700" s="5" t="str">
        <f t="shared" si="140"/>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c r="A701" s="4" t="str">
        <f t="shared" si="133"/>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S701"/>
      <c r="T701" s="2" t="str">
        <f>IFERROR(INDEX('padron cfe'!D:D,MATCH(DATOS!C701,'padron cfe'!A:A,0),1),"")</f>
        <v/>
      </c>
      <c r="X701" s="6"/>
      <c r="Z701" s="4" t="str">
        <f t="shared" si="134"/>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35"/>
        <v/>
      </c>
      <c r="BI701" s="4" t="str">
        <f t="shared" si="142"/>
        <v/>
      </c>
      <c r="BJ701" s="123" t="str">
        <f t="shared" si="136"/>
        <v/>
      </c>
      <c r="BK701" s="140" t="str">
        <f t="shared" si="141"/>
        <v/>
      </c>
      <c r="BP701" s="5"/>
      <c r="BQ701" s="4" t="str">
        <f>IF(IFERROR(VLOOKUP(C701,C702:C$1993,1,0),"")="","",COUNTIF(C:C,C701))</f>
        <v/>
      </c>
      <c r="BR701" s="4"/>
      <c r="BT701" s="5"/>
      <c r="BU701" s="5"/>
      <c r="BV701" s="5" t="str">
        <f>IF(B701="","",IF(BQ701="",1+(MAX(BV$2:BV700)),""))</f>
        <v/>
      </c>
      <c r="BW701" s="5" t="str">
        <f t="shared" si="137"/>
        <v/>
      </c>
      <c r="BX701" s="5" t="str">
        <f t="shared" si="138"/>
        <v/>
      </c>
      <c r="BY701" s="14" t="str">
        <f t="shared" si="139"/>
        <v/>
      </c>
      <c r="BZ701" s="28"/>
      <c r="CA701" s="15"/>
      <c r="CB701" s="5" t="str">
        <f t="shared" si="143"/>
        <v/>
      </c>
      <c r="CD701" s="5"/>
      <c r="CE701" s="5" t="str">
        <f t="shared" si="140"/>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c r="A702" s="4" t="str">
        <f t="shared" si="133"/>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S702"/>
      <c r="T702" s="2" t="str">
        <f>IFERROR(INDEX('padron cfe'!D:D,MATCH(DATOS!C702,'padron cfe'!A:A,0),1),"")</f>
        <v/>
      </c>
      <c r="X702" s="6"/>
      <c r="Z702" s="4" t="str">
        <f t="shared" si="134"/>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35"/>
        <v/>
      </c>
      <c r="BI702" s="4" t="str">
        <f t="shared" si="142"/>
        <v/>
      </c>
      <c r="BJ702" s="123" t="str">
        <f t="shared" si="136"/>
        <v/>
      </c>
      <c r="BK702" s="140" t="str">
        <f t="shared" si="141"/>
        <v/>
      </c>
      <c r="BP702" s="5"/>
      <c r="BQ702" s="4" t="str">
        <f>IF(IFERROR(VLOOKUP(C702,C703:C$1993,1,0),"")="","",COUNTIF(C:C,C702))</f>
        <v/>
      </c>
      <c r="BR702" s="4"/>
      <c r="BT702" s="5"/>
      <c r="BU702" s="5"/>
      <c r="BV702" s="5" t="str">
        <f>IF(B702="","",IF(BQ702="",1+(MAX(BV$2:BV701)),""))</f>
        <v/>
      </c>
      <c r="BW702" s="5" t="str">
        <f t="shared" si="137"/>
        <v/>
      </c>
      <c r="BX702" s="5" t="str">
        <f t="shared" si="138"/>
        <v/>
      </c>
      <c r="BY702" s="14" t="str">
        <f t="shared" si="139"/>
        <v/>
      </c>
      <c r="BZ702" s="28"/>
      <c r="CA702" s="15"/>
      <c r="CB702" s="5" t="str">
        <f t="shared" si="143"/>
        <v/>
      </c>
      <c r="CD702" s="5"/>
      <c r="CE702" s="5" t="str">
        <f t="shared" si="140"/>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c r="A703" s="4" t="str">
        <f t="shared" si="133"/>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S703"/>
      <c r="T703" s="2" t="str">
        <f>IFERROR(INDEX('padron cfe'!D:D,MATCH(DATOS!C703,'padron cfe'!A:A,0),1),"")</f>
        <v/>
      </c>
      <c r="X703" s="6"/>
      <c r="Z703" s="4" t="str">
        <f t="shared" si="134"/>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35"/>
        <v/>
      </c>
      <c r="BI703" s="4" t="str">
        <f t="shared" si="142"/>
        <v/>
      </c>
      <c r="BJ703" s="123" t="str">
        <f t="shared" si="136"/>
        <v/>
      </c>
      <c r="BK703" s="140" t="str">
        <f t="shared" si="141"/>
        <v/>
      </c>
      <c r="BP703" s="5"/>
      <c r="BQ703" s="4" t="str">
        <f>IF(IFERROR(VLOOKUP(C703,C704:C$1993,1,0),"")="","",COUNTIF(C:C,C703))</f>
        <v/>
      </c>
      <c r="BR703" s="4"/>
      <c r="BT703" s="5"/>
      <c r="BU703" s="5"/>
      <c r="BV703" s="5" t="str">
        <f>IF(B703="","",IF(BQ703="",1+(MAX(BV$2:BV702)),""))</f>
        <v/>
      </c>
      <c r="BW703" s="5" t="str">
        <f t="shared" si="137"/>
        <v/>
      </c>
      <c r="BX703" s="5" t="str">
        <f t="shared" si="138"/>
        <v/>
      </c>
      <c r="BY703" s="14" t="str">
        <f t="shared" si="139"/>
        <v/>
      </c>
      <c r="BZ703" s="28"/>
      <c r="CA703" s="15"/>
      <c r="CB703" s="5" t="str">
        <f t="shared" si="143"/>
        <v/>
      </c>
      <c r="CD703" s="5"/>
      <c r="CE703" s="5" t="str">
        <f t="shared" si="140"/>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c r="A704" s="4" t="str">
        <f t="shared" si="133"/>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S704"/>
      <c r="T704" s="2" t="str">
        <f>IFERROR(INDEX('padron cfe'!D:D,MATCH(DATOS!C704,'padron cfe'!A:A,0),1),"")</f>
        <v/>
      </c>
      <c r="X704" s="6"/>
      <c r="Z704" s="4" t="str">
        <f t="shared" si="134"/>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35"/>
        <v/>
      </c>
      <c r="BI704" s="4" t="str">
        <f t="shared" si="142"/>
        <v/>
      </c>
      <c r="BJ704" s="123" t="str">
        <f t="shared" si="136"/>
        <v/>
      </c>
      <c r="BK704" s="140" t="str">
        <f t="shared" si="141"/>
        <v/>
      </c>
      <c r="BP704" s="5"/>
      <c r="BQ704" s="4" t="str">
        <f>IF(IFERROR(VLOOKUP(C704,C705:C$1993,1,0),"")="","",COUNTIF(C:C,C704))</f>
        <v/>
      </c>
      <c r="BR704" s="4"/>
      <c r="BT704" s="5"/>
      <c r="BU704" s="5"/>
      <c r="BV704" s="5" t="str">
        <f>IF(B704="","",IF(BQ704="",1+(MAX(BV$2:BV703)),""))</f>
        <v/>
      </c>
      <c r="BW704" s="5" t="str">
        <f t="shared" si="137"/>
        <v/>
      </c>
      <c r="BX704" s="5" t="str">
        <f t="shared" si="138"/>
        <v/>
      </c>
      <c r="BY704" s="14" t="str">
        <f t="shared" si="139"/>
        <v/>
      </c>
      <c r="BZ704" s="28"/>
      <c r="CA704" s="15"/>
      <c r="CB704" s="5" t="str">
        <f t="shared" si="143"/>
        <v/>
      </c>
      <c r="CD704" s="5"/>
      <c r="CE704" s="5" t="str">
        <f t="shared" si="140"/>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c r="A705" s="4" t="str">
        <f t="shared" si="133"/>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S705"/>
      <c r="T705" s="2" t="str">
        <f>IFERROR(INDEX('padron cfe'!D:D,MATCH(DATOS!C705,'padron cfe'!A:A,0),1),"")</f>
        <v/>
      </c>
      <c r="X705" s="6"/>
      <c r="Z705" s="4" t="str">
        <f t="shared" si="134"/>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35"/>
        <v/>
      </c>
      <c r="BI705" s="4" t="str">
        <f t="shared" si="142"/>
        <v/>
      </c>
      <c r="BJ705" s="123" t="str">
        <f t="shared" si="136"/>
        <v/>
      </c>
      <c r="BK705" s="140" t="str">
        <f t="shared" si="141"/>
        <v/>
      </c>
      <c r="BP705" s="5"/>
      <c r="BQ705" s="4" t="str">
        <f>IF(IFERROR(VLOOKUP(C705,C706:C$1993,1,0),"")="","",COUNTIF(C:C,C705))</f>
        <v/>
      </c>
      <c r="BR705" s="4"/>
      <c r="BT705" s="5"/>
      <c r="BU705" s="5"/>
      <c r="BV705" s="5" t="str">
        <f>IF(B705="","",IF(BQ705="",1+(MAX(BV$2:BV704)),""))</f>
        <v/>
      </c>
      <c r="BW705" s="5" t="str">
        <f t="shared" si="137"/>
        <v/>
      </c>
      <c r="BX705" s="5" t="str">
        <f t="shared" si="138"/>
        <v/>
      </c>
      <c r="BY705" s="14" t="str">
        <f t="shared" si="139"/>
        <v/>
      </c>
      <c r="BZ705" s="28"/>
      <c r="CA705" s="15"/>
      <c r="CB705" s="5" t="str">
        <f t="shared" si="143"/>
        <v/>
      </c>
      <c r="CD705" s="5"/>
      <c r="CE705" s="5" t="str">
        <f t="shared" si="140"/>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c r="A706" s="4" t="str">
        <f t="shared" ref="A706:A769" si="144">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S706"/>
      <c r="T706" s="2" t="str">
        <f>IFERROR(INDEX('padron cfe'!D:D,MATCH(DATOS!C706,'padron cfe'!A:A,0),1),"")</f>
        <v/>
      </c>
      <c r="X706" s="6"/>
      <c r="Z706" s="4" t="str">
        <f t="shared" ref="Z706:Z743" si="14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46">IFERROR(IF(BE706="","",IF(BA706=5,"",IF(BE706-TODAY()&gt;0,"VIGENTE","VENCIDO"))),"")</f>
        <v/>
      </c>
      <c r="BI706" s="4" t="str">
        <f t="shared" si="142"/>
        <v/>
      </c>
      <c r="BJ706" s="123" t="str">
        <f t="shared" ref="BJ706:BJ769" si="147">IFERROR(IF(AA706="","",AA706/V706),"")</f>
        <v/>
      </c>
      <c r="BK706" s="140" t="str">
        <f t="shared" si="141"/>
        <v/>
      </c>
      <c r="BP706" s="5"/>
      <c r="BQ706" s="4" t="str">
        <f>IF(IFERROR(VLOOKUP(C706,C707:C$1993,1,0),"")="","",COUNTIF(C:C,C706))</f>
        <v/>
      </c>
      <c r="BR706" s="4"/>
      <c r="BT706" s="5"/>
      <c r="BU706" s="5"/>
      <c r="BV706" s="5" t="str">
        <f>IF(B706="","",IF(BQ706="",1+(MAX(BV$2:BV705)),""))</f>
        <v/>
      </c>
      <c r="BW706" s="5" t="str">
        <f t="shared" ref="BW706:BW769" si="148">IF(BV706="","",Z706)</f>
        <v/>
      </c>
      <c r="BX706" s="5" t="str">
        <f t="shared" ref="BX706:BX769" si="149">IF(BV706="","",H706)</f>
        <v/>
      </c>
      <c r="BY706" s="14" t="str">
        <f t="shared" ref="BY706:BY769" si="150">IF(BV706="","",C706)</f>
        <v/>
      </c>
      <c r="BZ706" s="28"/>
      <c r="CA706" s="15"/>
      <c r="CB706" s="5" t="str">
        <f t="shared" si="143"/>
        <v/>
      </c>
      <c r="CD706" s="5"/>
      <c r="CE706" s="5" t="str">
        <f t="shared" ref="CE706:CE744" si="15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c r="A707" s="4" t="str">
        <f t="shared" si="144"/>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S707"/>
      <c r="T707" s="2" t="str">
        <f>IFERROR(INDEX('padron cfe'!D:D,MATCH(DATOS!C707,'padron cfe'!A:A,0),1),"")</f>
        <v/>
      </c>
      <c r="X707" s="6"/>
      <c r="Z707" s="4" t="str">
        <f t="shared" si="14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46"/>
        <v/>
      </c>
      <c r="BI707" s="4" t="str">
        <f t="shared" si="142"/>
        <v/>
      </c>
      <c r="BJ707" s="123" t="str">
        <f t="shared" si="147"/>
        <v/>
      </c>
      <c r="BK707" s="140" t="str">
        <f t="shared" ref="BK707:BK770" si="152">IFERROR(IF(AA707/Z707=0,"",AA707/Z707),"")</f>
        <v/>
      </c>
      <c r="BP707" s="5"/>
      <c r="BQ707" s="4" t="str">
        <f>IF(IFERROR(VLOOKUP(C707,C708:C$1993,1,0),"")="","",COUNTIF(C:C,C707))</f>
        <v/>
      </c>
      <c r="BR707" s="4"/>
      <c r="BT707" s="5"/>
      <c r="BU707" s="5"/>
      <c r="BV707" s="5" t="str">
        <f>IF(B707="","",IF(BQ707="",1+(MAX(BV$2:BV706)),""))</f>
        <v/>
      </c>
      <c r="BW707" s="5" t="str">
        <f t="shared" si="148"/>
        <v/>
      </c>
      <c r="BX707" s="5" t="str">
        <f t="shared" si="149"/>
        <v/>
      </c>
      <c r="BY707" s="14" t="str">
        <f t="shared" si="150"/>
        <v/>
      </c>
      <c r="BZ707" s="28"/>
      <c r="CA707" s="15"/>
      <c r="CB707" s="5" t="str">
        <f t="shared" si="143"/>
        <v/>
      </c>
      <c r="CD707" s="5"/>
      <c r="CE707" s="5" t="str">
        <f t="shared" si="15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c r="A708" s="4" t="str">
        <f t="shared" si="144"/>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S708"/>
      <c r="T708" s="2" t="str">
        <f>IFERROR(INDEX('padron cfe'!D:D,MATCH(DATOS!C708,'padron cfe'!A:A,0),1),"")</f>
        <v/>
      </c>
      <c r="X708" s="6"/>
      <c r="Z708" s="4" t="str">
        <f t="shared" si="14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46"/>
        <v/>
      </c>
      <c r="BI708" s="4" t="str">
        <f t="shared" si="142"/>
        <v/>
      </c>
      <c r="BJ708" s="123" t="str">
        <f t="shared" si="147"/>
        <v/>
      </c>
      <c r="BK708" s="140" t="str">
        <f t="shared" si="152"/>
        <v/>
      </c>
      <c r="BP708" s="5"/>
      <c r="BQ708" s="4" t="str">
        <f>IF(IFERROR(VLOOKUP(C708,C709:C$1993,1,0),"")="","",COUNTIF(C:C,C708))</f>
        <v/>
      </c>
      <c r="BR708" s="4"/>
      <c r="BT708" s="5"/>
      <c r="BU708" s="5"/>
      <c r="BV708" s="5" t="str">
        <f>IF(B708="","",IF(BQ708="",1+(MAX(BV$2:BV707)),""))</f>
        <v/>
      </c>
      <c r="BW708" s="5" t="str">
        <f t="shared" si="148"/>
        <v/>
      </c>
      <c r="BX708" s="5" t="str">
        <f t="shared" si="149"/>
        <v/>
      </c>
      <c r="BY708" s="14" t="str">
        <f t="shared" si="150"/>
        <v/>
      </c>
      <c r="BZ708" s="28"/>
      <c r="CA708" s="15"/>
      <c r="CB708" s="5" t="str">
        <f t="shared" si="143"/>
        <v/>
      </c>
      <c r="CD708" s="5"/>
      <c r="CE708" s="5" t="str">
        <f t="shared" si="15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c r="A709" s="4" t="str">
        <f t="shared" si="144"/>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S709"/>
      <c r="T709" s="2" t="str">
        <f>IFERROR(INDEX('padron cfe'!D:D,MATCH(DATOS!C709,'padron cfe'!A:A,0),1),"")</f>
        <v/>
      </c>
      <c r="X709" s="6"/>
      <c r="Z709" s="4" t="str">
        <f t="shared" si="14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46"/>
        <v/>
      </c>
      <c r="BI709" s="4" t="str">
        <f t="shared" si="142"/>
        <v/>
      </c>
      <c r="BJ709" s="123" t="str">
        <f t="shared" si="147"/>
        <v/>
      </c>
      <c r="BK709" s="140" t="str">
        <f t="shared" si="152"/>
        <v/>
      </c>
      <c r="BP709" s="5"/>
      <c r="BQ709" s="4" t="str">
        <f>IF(IFERROR(VLOOKUP(C709,C710:C$1993,1,0),"")="","",COUNTIF(C:C,C709))</f>
        <v/>
      </c>
      <c r="BR709" s="4"/>
      <c r="BT709" s="5"/>
      <c r="BU709" s="5"/>
      <c r="BV709" s="5" t="str">
        <f>IF(B709="","",IF(BQ709="",1+(MAX(BV$2:BV708)),""))</f>
        <v/>
      </c>
      <c r="BW709" s="5" t="str">
        <f t="shared" si="148"/>
        <v/>
      </c>
      <c r="BX709" s="5" t="str">
        <f t="shared" si="149"/>
        <v/>
      </c>
      <c r="BY709" s="14" t="str">
        <f t="shared" si="150"/>
        <v/>
      </c>
      <c r="BZ709" s="28"/>
      <c r="CA709" s="15"/>
      <c r="CB709" s="5" t="str">
        <f t="shared" si="143"/>
        <v/>
      </c>
      <c r="CD709" s="5"/>
      <c r="CE709" s="5" t="str">
        <f t="shared" si="15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c r="A710" s="4" t="str">
        <f t="shared" si="144"/>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S710"/>
      <c r="T710" s="2" t="str">
        <f>IFERROR(INDEX('padron cfe'!D:D,MATCH(DATOS!C710,'padron cfe'!A:A,0),1),"")</f>
        <v/>
      </c>
      <c r="X710" s="6"/>
      <c r="Z710" s="4" t="str">
        <f t="shared" si="14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46"/>
        <v/>
      </c>
      <c r="BI710" s="4" t="str">
        <f t="shared" si="142"/>
        <v/>
      </c>
      <c r="BJ710" s="123" t="str">
        <f t="shared" si="147"/>
        <v/>
      </c>
      <c r="BK710" s="140" t="str">
        <f t="shared" si="152"/>
        <v/>
      </c>
      <c r="BP710" s="5"/>
      <c r="BQ710" s="4" t="str">
        <f>IF(IFERROR(VLOOKUP(C710,C711:C$1993,1,0),"")="","",COUNTIF(C:C,C710))</f>
        <v/>
      </c>
      <c r="BR710" s="4"/>
      <c r="BT710" s="5"/>
      <c r="BU710" s="5"/>
      <c r="BV710" s="5" t="str">
        <f>IF(B710="","",IF(BQ710="",1+(MAX(BV$2:BV709)),""))</f>
        <v/>
      </c>
      <c r="BW710" s="5" t="str">
        <f t="shared" si="148"/>
        <v/>
      </c>
      <c r="BX710" s="5" t="str">
        <f t="shared" si="149"/>
        <v/>
      </c>
      <c r="BY710" s="14" t="str">
        <f t="shared" si="150"/>
        <v/>
      </c>
      <c r="BZ710" s="28"/>
      <c r="CA710" s="15"/>
      <c r="CB710" s="5" t="str">
        <f t="shared" si="143"/>
        <v/>
      </c>
      <c r="CD710" s="5"/>
      <c r="CE710" s="5" t="str">
        <f t="shared" si="15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c r="A711" s="4" t="str">
        <f t="shared" si="144"/>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S711"/>
      <c r="T711" s="2" t="str">
        <f>IFERROR(INDEX('padron cfe'!D:D,MATCH(DATOS!C711,'padron cfe'!A:A,0),1),"")</f>
        <v/>
      </c>
      <c r="X711" s="6"/>
      <c r="Z711" s="4" t="str">
        <f t="shared" si="14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46"/>
        <v/>
      </c>
      <c r="BI711" s="4" t="str">
        <f t="shared" si="142"/>
        <v/>
      </c>
      <c r="BJ711" s="123" t="str">
        <f t="shared" si="147"/>
        <v/>
      </c>
      <c r="BK711" s="140" t="str">
        <f t="shared" si="152"/>
        <v/>
      </c>
      <c r="BP711" s="5"/>
      <c r="BQ711" s="4" t="str">
        <f>IF(IFERROR(VLOOKUP(C711,C712:C$1993,1,0),"")="","",COUNTIF(C:C,C711))</f>
        <v/>
      </c>
      <c r="BR711" s="4"/>
      <c r="BT711" s="5"/>
      <c r="BU711" s="5"/>
      <c r="BV711" s="5" t="str">
        <f>IF(B711="","",IF(BQ711="",1+(MAX(BV$2:BV710)),""))</f>
        <v/>
      </c>
      <c r="BW711" s="5" t="str">
        <f t="shared" si="148"/>
        <v/>
      </c>
      <c r="BX711" s="5" t="str">
        <f t="shared" si="149"/>
        <v/>
      </c>
      <c r="BY711" s="14" t="str">
        <f t="shared" si="150"/>
        <v/>
      </c>
      <c r="BZ711" s="28"/>
      <c r="CA711" s="15"/>
      <c r="CB711" s="5" t="str">
        <f t="shared" si="143"/>
        <v/>
      </c>
      <c r="CD711" s="5"/>
      <c r="CE711" s="5" t="str">
        <f t="shared" si="15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c r="A712" s="4" t="str">
        <f t="shared" si="144"/>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S712"/>
      <c r="T712" s="2" t="str">
        <f>IFERROR(INDEX('padron cfe'!D:D,MATCH(DATOS!C712,'padron cfe'!A:A,0),1),"")</f>
        <v/>
      </c>
      <c r="X712" s="6"/>
      <c r="Z712" s="4" t="str">
        <f t="shared" si="14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46"/>
        <v/>
      </c>
      <c r="BI712" s="4" t="str">
        <f t="shared" si="142"/>
        <v/>
      </c>
      <c r="BJ712" s="123" t="str">
        <f t="shared" si="147"/>
        <v/>
      </c>
      <c r="BK712" s="140" t="str">
        <f t="shared" si="152"/>
        <v/>
      </c>
      <c r="BP712" s="5"/>
      <c r="BQ712" s="4" t="str">
        <f>IF(IFERROR(VLOOKUP(C712,C713:C$1993,1,0),"")="","",COUNTIF(C:C,C712))</f>
        <v/>
      </c>
      <c r="BR712" s="4"/>
      <c r="BT712" s="5"/>
      <c r="BU712" s="5"/>
      <c r="BV712" s="5" t="str">
        <f>IF(B712="","",IF(BQ712="",1+(MAX(BV$2:BV711)),""))</f>
        <v/>
      </c>
      <c r="BW712" s="5" t="str">
        <f t="shared" si="148"/>
        <v/>
      </c>
      <c r="BX712" s="5" t="str">
        <f t="shared" si="149"/>
        <v/>
      </c>
      <c r="BY712" s="14" t="str">
        <f t="shared" si="150"/>
        <v/>
      </c>
      <c r="BZ712" s="28"/>
      <c r="CA712" s="15"/>
      <c r="CB712" s="5" t="str">
        <f t="shared" si="143"/>
        <v/>
      </c>
      <c r="CD712" s="5"/>
      <c r="CE712" s="5" t="str">
        <f t="shared" si="15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c r="A713" s="4" t="str">
        <f t="shared" si="144"/>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S713"/>
      <c r="T713" s="2" t="str">
        <f>IFERROR(INDEX('padron cfe'!D:D,MATCH(DATOS!C713,'padron cfe'!A:A,0),1),"")</f>
        <v/>
      </c>
      <c r="X713" s="6"/>
      <c r="Z713" s="4" t="str">
        <f t="shared" si="14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46"/>
        <v/>
      </c>
      <c r="BI713" s="4" t="str">
        <f t="shared" si="142"/>
        <v/>
      </c>
      <c r="BJ713" s="123" t="str">
        <f t="shared" si="147"/>
        <v/>
      </c>
      <c r="BK713" s="140" t="str">
        <f t="shared" si="152"/>
        <v/>
      </c>
      <c r="BP713" s="5"/>
      <c r="BQ713" s="4" t="str">
        <f>IF(IFERROR(VLOOKUP(C713,C714:C$1993,1,0),"")="","",COUNTIF(C:C,C713))</f>
        <v/>
      </c>
      <c r="BR713" s="4"/>
      <c r="BT713" s="5"/>
      <c r="BU713" s="5"/>
      <c r="BV713" s="5" t="str">
        <f>IF(B713="","",IF(BQ713="",1+(MAX(BV$2:BV712)),""))</f>
        <v/>
      </c>
      <c r="BW713" s="5" t="str">
        <f t="shared" si="148"/>
        <v/>
      </c>
      <c r="BX713" s="5" t="str">
        <f t="shared" si="149"/>
        <v/>
      </c>
      <c r="BY713" s="14" t="str">
        <f t="shared" si="150"/>
        <v/>
      </c>
      <c r="BZ713" s="28"/>
      <c r="CA713" s="15"/>
      <c r="CB713" s="5" t="str">
        <f t="shared" si="143"/>
        <v/>
      </c>
      <c r="CD713" s="5"/>
      <c r="CE713" s="5" t="str">
        <f t="shared" si="15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c r="A714" s="4" t="str">
        <f t="shared" si="144"/>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S714"/>
      <c r="T714" s="2" t="str">
        <f>IFERROR(INDEX('padron cfe'!D:D,MATCH(DATOS!C714,'padron cfe'!A:A,0),1),"")</f>
        <v/>
      </c>
      <c r="X714" s="6"/>
      <c r="Z714" s="4" t="str">
        <f t="shared" si="14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46"/>
        <v/>
      </c>
      <c r="BI714" s="4" t="str">
        <f t="shared" si="142"/>
        <v/>
      </c>
      <c r="BJ714" s="123" t="str">
        <f t="shared" si="147"/>
        <v/>
      </c>
      <c r="BK714" s="140" t="str">
        <f t="shared" si="152"/>
        <v/>
      </c>
      <c r="BP714" s="5"/>
      <c r="BQ714" s="4" t="str">
        <f>IF(IFERROR(VLOOKUP(C714,C715:C$1993,1,0),"")="","",COUNTIF(C:C,C714))</f>
        <v/>
      </c>
      <c r="BR714" s="4"/>
      <c r="BT714" s="5"/>
      <c r="BU714" s="5"/>
      <c r="BV714" s="5" t="str">
        <f>IF(B714="","",IF(BQ714="",1+(MAX(BV$2:BV713)),""))</f>
        <v/>
      </c>
      <c r="BW714" s="5" t="str">
        <f t="shared" si="148"/>
        <v/>
      </c>
      <c r="BX714" s="5" t="str">
        <f t="shared" si="149"/>
        <v/>
      </c>
      <c r="BY714" s="14" t="str">
        <f t="shared" si="150"/>
        <v/>
      </c>
      <c r="BZ714" s="28"/>
      <c r="CA714" s="15"/>
      <c r="CB714" s="5" t="str">
        <f t="shared" si="143"/>
        <v/>
      </c>
      <c r="CD714" s="5"/>
      <c r="CE714" s="5" t="str">
        <f t="shared" si="15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c r="A715" s="4" t="str">
        <f t="shared" si="144"/>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S715"/>
      <c r="T715" s="2" t="str">
        <f>IFERROR(INDEX('padron cfe'!D:D,MATCH(DATOS!C715,'padron cfe'!A:A,0),1),"")</f>
        <v/>
      </c>
      <c r="X715" s="6"/>
      <c r="Z715" s="4" t="str">
        <f t="shared" si="14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46"/>
        <v/>
      </c>
      <c r="BI715" s="4" t="str">
        <f t="shared" si="142"/>
        <v/>
      </c>
      <c r="BJ715" s="123" t="str">
        <f t="shared" si="147"/>
        <v/>
      </c>
      <c r="BK715" s="140" t="str">
        <f t="shared" si="152"/>
        <v/>
      </c>
      <c r="BP715" s="5"/>
      <c r="BQ715" s="4" t="str">
        <f>IF(IFERROR(VLOOKUP(C715,C716:C$1993,1,0),"")="","",COUNTIF(C:C,C715))</f>
        <v/>
      </c>
      <c r="BR715" s="4"/>
      <c r="BT715" s="5"/>
      <c r="BU715" s="5"/>
      <c r="BV715" s="5" t="str">
        <f>IF(B715="","",IF(BQ715="",1+(MAX(BV$2:BV714)),""))</f>
        <v/>
      </c>
      <c r="BW715" s="5" t="str">
        <f t="shared" si="148"/>
        <v/>
      </c>
      <c r="BX715" s="5" t="str">
        <f t="shared" si="149"/>
        <v/>
      </c>
      <c r="BY715" s="14" t="str">
        <f t="shared" si="150"/>
        <v/>
      </c>
      <c r="BZ715" s="28"/>
      <c r="CA715" s="15"/>
      <c r="CB715" s="5" t="str">
        <f t="shared" si="143"/>
        <v/>
      </c>
      <c r="CD715" s="5"/>
      <c r="CE715" s="5" t="str">
        <f t="shared" si="15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c r="A716" s="4" t="str">
        <f t="shared" si="144"/>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S716"/>
      <c r="T716" s="2" t="str">
        <f>IFERROR(INDEX('padron cfe'!D:D,MATCH(DATOS!C716,'padron cfe'!A:A,0),1),"")</f>
        <v/>
      </c>
      <c r="X716" s="6"/>
      <c r="Z716" s="4" t="str">
        <f t="shared" si="14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46"/>
        <v/>
      </c>
      <c r="BI716" s="4" t="str">
        <f t="shared" si="142"/>
        <v/>
      </c>
      <c r="BJ716" s="123" t="str">
        <f t="shared" si="147"/>
        <v/>
      </c>
      <c r="BK716" s="140" t="str">
        <f t="shared" si="152"/>
        <v/>
      </c>
      <c r="BP716" s="5"/>
      <c r="BQ716" s="4" t="str">
        <f>IF(IFERROR(VLOOKUP(C716,C717:C$1993,1,0),"")="","",COUNTIF(C:C,C716))</f>
        <v/>
      </c>
      <c r="BR716" s="4"/>
      <c r="BT716" s="5"/>
      <c r="BU716" s="5"/>
      <c r="BV716" s="5" t="str">
        <f>IF(B716="","",IF(BQ716="",1+(MAX(BV$2:BV715)),""))</f>
        <v/>
      </c>
      <c r="BW716" s="5" t="str">
        <f t="shared" si="148"/>
        <v/>
      </c>
      <c r="BX716" s="5" t="str">
        <f t="shared" si="149"/>
        <v/>
      </c>
      <c r="BY716" s="14" t="str">
        <f t="shared" si="150"/>
        <v/>
      </c>
      <c r="BZ716" s="28"/>
      <c r="CA716" s="15"/>
      <c r="CB716" s="5" t="str">
        <f t="shared" si="143"/>
        <v/>
      </c>
      <c r="CD716" s="5"/>
      <c r="CE716" s="5" t="str">
        <f t="shared" si="15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c r="A717" s="4" t="str">
        <f t="shared" si="144"/>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S717"/>
      <c r="T717" s="2" t="str">
        <f>IFERROR(INDEX('padron cfe'!D:D,MATCH(DATOS!C717,'padron cfe'!A:A,0),1),"")</f>
        <v/>
      </c>
      <c r="X717" s="6"/>
      <c r="Z717" s="4" t="str">
        <f t="shared" si="14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46"/>
        <v/>
      </c>
      <c r="BI717" s="4" t="str">
        <f t="shared" si="142"/>
        <v/>
      </c>
      <c r="BJ717" s="123" t="str">
        <f t="shared" si="147"/>
        <v/>
      </c>
      <c r="BK717" s="140" t="str">
        <f t="shared" si="152"/>
        <v/>
      </c>
      <c r="BP717" s="5"/>
      <c r="BQ717" s="4" t="str">
        <f>IF(IFERROR(VLOOKUP(C717,C718:C$1993,1,0),"")="","",COUNTIF(C:C,C717))</f>
        <v/>
      </c>
      <c r="BR717" s="4"/>
      <c r="BT717" s="5"/>
      <c r="BU717" s="5"/>
      <c r="BV717" s="5" t="str">
        <f>IF(B717="","",IF(BQ717="",1+(MAX(BV$2:BV716)),""))</f>
        <v/>
      </c>
      <c r="BW717" s="5" t="str">
        <f t="shared" si="148"/>
        <v/>
      </c>
      <c r="BX717" s="5" t="str">
        <f t="shared" si="149"/>
        <v/>
      </c>
      <c r="BY717" s="14" t="str">
        <f t="shared" si="150"/>
        <v/>
      </c>
      <c r="BZ717" s="28"/>
      <c r="CA717" s="15"/>
      <c r="CB717" s="5" t="str">
        <f t="shared" si="143"/>
        <v/>
      </c>
      <c r="CD717" s="5"/>
      <c r="CE717" s="5" t="str">
        <f t="shared" si="15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c r="A718" s="4" t="str">
        <f t="shared" si="144"/>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S718"/>
      <c r="T718" s="2" t="str">
        <f>IFERROR(INDEX('padron cfe'!D:D,MATCH(DATOS!C718,'padron cfe'!A:A,0),1),"")</f>
        <v/>
      </c>
      <c r="X718" s="6"/>
      <c r="Z718" s="4" t="str">
        <f t="shared" si="14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46"/>
        <v/>
      </c>
      <c r="BI718" s="4" t="str">
        <f t="shared" si="142"/>
        <v/>
      </c>
      <c r="BJ718" s="123" t="str">
        <f t="shared" si="147"/>
        <v/>
      </c>
      <c r="BK718" s="140" t="str">
        <f t="shared" si="152"/>
        <v/>
      </c>
      <c r="BP718" s="5"/>
      <c r="BQ718" s="4" t="str">
        <f>IF(IFERROR(VLOOKUP(C718,C719:C$1993,1,0),"")="","",COUNTIF(C:C,C718))</f>
        <v/>
      </c>
      <c r="BR718" s="4"/>
      <c r="BT718" s="5"/>
      <c r="BU718" s="5"/>
      <c r="BV718" s="5" t="str">
        <f>IF(B718="","",IF(BQ718="",1+(MAX(BV$2:BV717)),""))</f>
        <v/>
      </c>
      <c r="BW718" s="5" t="str">
        <f t="shared" si="148"/>
        <v/>
      </c>
      <c r="BX718" s="5" t="str">
        <f t="shared" si="149"/>
        <v/>
      </c>
      <c r="BY718" s="14" t="str">
        <f t="shared" si="150"/>
        <v/>
      </c>
      <c r="BZ718" s="28"/>
      <c r="CA718" s="15"/>
      <c r="CB718" s="5" t="str">
        <f t="shared" si="143"/>
        <v/>
      </c>
      <c r="CD718" s="5"/>
      <c r="CE718" s="5" t="str">
        <f t="shared" si="15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c r="A719" s="4" t="str">
        <f t="shared" si="144"/>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S719"/>
      <c r="T719" s="2" t="str">
        <f>IFERROR(INDEX('padron cfe'!D:D,MATCH(DATOS!C719,'padron cfe'!A:A,0),1),"")</f>
        <v/>
      </c>
      <c r="X719" s="6"/>
      <c r="Z719" s="4" t="str">
        <f t="shared" si="14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46"/>
        <v/>
      </c>
      <c r="BI719" s="4" t="str">
        <f t="shared" si="142"/>
        <v/>
      </c>
      <c r="BJ719" s="123" t="str">
        <f t="shared" si="147"/>
        <v/>
      </c>
      <c r="BK719" s="140" t="str">
        <f t="shared" si="152"/>
        <v/>
      </c>
      <c r="BP719" s="5"/>
      <c r="BQ719" s="4" t="str">
        <f>IF(IFERROR(VLOOKUP(C719,C720:C$1993,1,0),"")="","",COUNTIF(C:C,C719))</f>
        <v/>
      </c>
      <c r="BR719" s="4"/>
      <c r="BT719" s="5"/>
      <c r="BU719" s="5"/>
      <c r="BV719" s="5" t="str">
        <f>IF(B719="","",IF(BQ719="",1+(MAX(BV$2:BV718)),""))</f>
        <v/>
      </c>
      <c r="BW719" s="5" t="str">
        <f t="shared" si="148"/>
        <v/>
      </c>
      <c r="BX719" s="5" t="str">
        <f t="shared" si="149"/>
        <v/>
      </c>
      <c r="BY719" s="14" t="str">
        <f t="shared" si="150"/>
        <v/>
      </c>
      <c r="BZ719" s="28"/>
      <c r="CA719" s="15"/>
      <c r="CB719" s="5" t="str">
        <f t="shared" si="143"/>
        <v/>
      </c>
      <c r="CD719" s="5"/>
      <c r="CE719" s="5" t="str">
        <f t="shared" si="15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c r="A720" s="4" t="str">
        <f t="shared" si="144"/>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S720"/>
      <c r="T720" s="2" t="str">
        <f>IFERROR(INDEX('padron cfe'!D:D,MATCH(DATOS!C720,'padron cfe'!A:A,0),1),"")</f>
        <v/>
      </c>
      <c r="X720" s="6"/>
      <c r="Z720" s="4" t="str">
        <f t="shared" si="14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46"/>
        <v/>
      </c>
      <c r="BI720" s="4" t="str">
        <f t="shared" si="142"/>
        <v/>
      </c>
      <c r="BJ720" s="123" t="str">
        <f t="shared" si="147"/>
        <v/>
      </c>
      <c r="BK720" s="140" t="str">
        <f t="shared" si="152"/>
        <v/>
      </c>
      <c r="BP720" s="5"/>
      <c r="BQ720" s="4" t="str">
        <f>IF(IFERROR(VLOOKUP(C720,C721:C$1993,1,0),"")="","",COUNTIF(C:C,C720))</f>
        <v/>
      </c>
      <c r="BR720" s="4"/>
      <c r="BT720" s="5"/>
      <c r="BU720" s="5"/>
      <c r="BV720" s="5" t="str">
        <f>IF(B720="","",IF(BQ720="",1+(MAX(BV$2:BV719)),""))</f>
        <v/>
      </c>
      <c r="BW720" s="5" t="str">
        <f t="shared" si="148"/>
        <v/>
      </c>
      <c r="BX720" s="5" t="str">
        <f t="shared" si="149"/>
        <v/>
      </c>
      <c r="BY720" s="14" t="str">
        <f t="shared" si="150"/>
        <v/>
      </c>
      <c r="BZ720" s="28"/>
      <c r="CA720" s="15"/>
      <c r="CB720" s="5" t="str">
        <f t="shared" si="143"/>
        <v/>
      </c>
      <c r="CD720" s="5"/>
      <c r="CE720" s="5" t="str">
        <f t="shared" si="15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c r="A721" s="4" t="str">
        <f t="shared" si="144"/>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S721"/>
      <c r="T721" s="2" t="str">
        <f>IFERROR(INDEX('padron cfe'!D:D,MATCH(DATOS!C721,'padron cfe'!A:A,0),1),"")</f>
        <v/>
      </c>
      <c r="X721" s="6"/>
      <c r="Z721" s="4" t="str">
        <f t="shared" si="14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46"/>
        <v/>
      </c>
      <c r="BI721" s="4" t="str">
        <f t="shared" si="142"/>
        <v/>
      </c>
      <c r="BJ721" s="123" t="str">
        <f t="shared" si="147"/>
        <v/>
      </c>
      <c r="BK721" s="140" t="str">
        <f t="shared" si="152"/>
        <v/>
      </c>
      <c r="BP721" s="5"/>
      <c r="BQ721" s="4" t="str">
        <f>IF(IFERROR(VLOOKUP(C721,C722:C$1993,1,0),"")="","",COUNTIF(C:C,C721))</f>
        <v/>
      </c>
      <c r="BR721" s="4"/>
      <c r="BT721" s="5"/>
      <c r="BU721" s="5"/>
      <c r="BV721" s="5" t="str">
        <f>IF(B721="","",IF(BQ721="",1+(MAX(BV$2:BV720)),""))</f>
        <v/>
      </c>
      <c r="BW721" s="5" t="str">
        <f t="shared" si="148"/>
        <v/>
      </c>
      <c r="BX721" s="5" t="str">
        <f t="shared" si="149"/>
        <v/>
      </c>
      <c r="BY721" s="14" t="str">
        <f t="shared" si="150"/>
        <v/>
      </c>
      <c r="BZ721" s="28"/>
      <c r="CA721" s="15"/>
      <c r="CB721" s="5" t="str">
        <f t="shared" si="143"/>
        <v/>
      </c>
      <c r="CD721" s="5"/>
      <c r="CE721" s="5" t="str">
        <f t="shared" si="15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c r="A722" s="4" t="str">
        <f t="shared" si="144"/>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S722"/>
      <c r="T722" s="2" t="str">
        <f>IFERROR(INDEX('padron cfe'!D:D,MATCH(DATOS!C722,'padron cfe'!A:A,0),1),"")</f>
        <v/>
      </c>
      <c r="X722" s="6"/>
      <c r="Z722" s="4" t="str">
        <f t="shared" si="14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46"/>
        <v/>
      </c>
      <c r="BI722" s="4" t="str">
        <f t="shared" si="142"/>
        <v/>
      </c>
      <c r="BJ722" s="123" t="str">
        <f t="shared" si="147"/>
        <v/>
      </c>
      <c r="BK722" s="140" t="str">
        <f t="shared" si="152"/>
        <v/>
      </c>
      <c r="BP722" s="5"/>
      <c r="BQ722" s="4" t="str">
        <f>IF(IFERROR(VLOOKUP(C722,C723:C$1993,1,0),"")="","",COUNTIF(C:C,C722))</f>
        <v/>
      </c>
      <c r="BR722" s="4"/>
      <c r="BT722" s="5"/>
      <c r="BU722" s="5"/>
      <c r="BV722" s="5" t="str">
        <f>IF(B722="","",IF(BQ722="",1+(MAX(BV$2:BV721)),""))</f>
        <v/>
      </c>
      <c r="BW722" s="5" t="str">
        <f t="shared" si="148"/>
        <v/>
      </c>
      <c r="BX722" s="5" t="str">
        <f t="shared" si="149"/>
        <v/>
      </c>
      <c r="BY722" s="14" t="str">
        <f t="shared" si="150"/>
        <v/>
      </c>
      <c r="BZ722" s="28"/>
      <c r="CA722" s="15"/>
      <c r="CB722" s="5" t="str">
        <f t="shared" si="143"/>
        <v/>
      </c>
      <c r="CD722" s="5"/>
      <c r="CE722" s="5" t="str">
        <f t="shared" si="15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c r="A723" s="4" t="str">
        <f t="shared" si="144"/>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S723"/>
      <c r="T723" s="2" t="str">
        <f>IFERROR(INDEX('padron cfe'!D:D,MATCH(DATOS!C723,'padron cfe'!A:A,0),1),"")</f>
        <v/>
      </c>
      <c r="X723" s="6"/>
      <c r="Z723" s="4" t="str">
        <f t="shared" si="14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46"/>
        <v/>
      </c>
      <c r="BI723" s="4" t="str">
        <f t="shared" ref="BI723:BI786" si="153">IFERROR(IF(AA723=0,"",AA723/BB723),"")</f>
        <v/>
      </c>
      <c r="BJ723" s="123" t="str">
        <f t="shared" si="147"/>
        <v/>
      </c>
      <c r="BK723" s="140" t="str">
        <f t="shared" si="152"/>
        <v/>
      </c>
      <c r="BP723" s="5"/>
      <c r="BQ723" s="4" t="str">
        <f>IF(IFERROR(VLOOKUP(C723,C724:C$1993,1,0),"")="","",COUNTIF(C:C,C723))</f>
        <v/>
      </c>
      <c r="BR723" s="4"/>
      <c r="BT723" s="5"/>
      <c r="BU723" s="5"/>
      <c r="BV723" s="5" t="str">
        <f>IF(B723="","",IF(BQ723="",1+(MAX(BV$2:BV722)),""))</f>
        <v/>
      </c>
      <c r="BW723" s="5" t="str">
        <f t="shared" si="148"/>
        <v/>
      </c>
      <c r="BX723" s="5" t="str">
        <f t="shared" si="149"/>
        <v/>
      </c>
      <c r="BY723" s="14" t="str">
        <f t="shared" si="150"/>
        <v/>
      </c>
      <c r="BZ723" s="28"/>
      <c r="CA723" s="15"/>
      <c r="CB723" s="5" t="str">
        <f t="shared" si="143"/>
        <v/>
      </c>
      <c r="CD723" s="5"/>
      <c r="CE723" s="5" t="str">
        <f t="shared" si="15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c r="A724" s="4" t="str">
        <f t="shared" si="144"/>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S724"/>
      <c r="T724" s="2" t="str">
        <f>IFERROR(INDEX('padron cfe'!D:D,MATCH(DATOS!C724,'padron cfe'!A:A,0),1),"")</f>
        <v/>
      </c>
      <c r="X724" s="6"/>
      <c r="Z724" s="4" t="str">
        <f t="shared" si="14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46"/>
        <v/>
      </c>
      <c r="BI724" s="4" t="str">
        <f t="shared" si="153"/>
        <v/>
      </c>
      <c r="BJ724" s="123" t="str">
        <f t="shared" si="147"/>
        <v/>
      </c>
      <c r="BK724" s="140" t="str">
        <f t="shared" si="152"/>
        <v/>
      </c>
      <c r="BP724" s="5"/>
      <c r="BQ724" s="4" t="str">
        <f>IF(IFERROR(VLOOKUP(C724,C725:C$1993,1,0),"")="","",COUNTIF(C:C,C724))</f>
        <v/>
      </c>
      <c r="BR724" s="4"/>
      <c r="BT724" s="5"/>
      <c r="BU724" s="5"/>
      <c r="BV724" s="5" t="str">
        <f>IF(B724="","",IF(BQ724="",1+(MAX(BV$2:BV723)),""))</f>
        <v/>
      </c>
      <c r="BW724" s="5" t="str">
        <f t="shared" si="148"/>
        <v/>
      </c>
      <c r="BX724" s="5" t="str">
        <f t="shared" si="149"/>
        <v/>
      </c>
      <c r="BY724" s="14" t="str">
        <f t="shared" si="150"/>
        <v/>
      </c>
      <c r="BZ724" s="28"/>
      <c r="CA724" s="15"/>
      <c r="CB724" s="5" t="str">
        <f t="shared" si="143"/>
        <v/>
      </c>
      <c r="CD724" s="5"/>
      <c r="CE724" s="5" t="str">
        <f t="shared" si="15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c r="A725" s="4" t="str">
        <f t="shared" si="144"/>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S725"/>
      <c r="T725" s="2" t="str">
        <f>IFERROR(INDEX('padron cfe'!D:D,MATCH(DATOS!C725,'padron cfe'!A:A,0),1),"")</f>
        <v/>
      </c>
      <c r="X725" s="6"/>
      <c r="Z725" s="4" t="str">
        <f t="shared" si="14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46"/>
        <v/>
      </c>
      <c r="BI725" s="4" t="str">
        <f t="shared" si="153"/>
        <v/>
      </c>
      <c r="BJ725" s="123" t="str">
        <f t="shared" si="147"/>
        <v/>
      </c>
      <c r="BK725" s="140" t="str">
        <f t="shared" si="152"/>
        <v/>
      </c>
      <c r="BP725" s="5"/>
      <c r="BQ725" s="4" t="str">
        <f>IF(IFERROR(VLOOKUP(C725,C726:C$1993,1,0),"")="","",COUNTIF(C:C,C725))</f>
        <v/>
      </c>
      <c r="BR725" s="4"/>
      <c r="BT725" s="5"/>
      <c r="BU725" s="5"/>
      <c r="BV725" s="5" t="str">
        <f>IF(B725="","",IF(BQ725="",1+(MAX(BV$2:BV724)),""))</f>
        <v/>
      </c>
      <c r="BW725" s="5" t="str">
        <f t="shared" si="148"/>
        <v/>
      </c>
      <c r="BX725" s="5" t="str">
        <f t="shared" si="149"/>
        <v/>
      </c>
      <c r="BY725" s="14" t="str">
        <f t="shared" si="150"/>
        <v/>
      </c>
      <c r="BZ725" s="28"/>
      <c r="CA725" s="15"/>
      <c r="CB725" s="5" t="str">
        <f t="shared" si="143"/>
        <v/>
      </c>
      <c r="CD725" s="5"/>
      <c r="CE725" s="5" t="str">
        <f t="shared" si="15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c r="A726" s="4" t="str">
        <f t="shared" si="144"/>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S726"/>
      <c r="T726" s="2" t="str">
        <f>IFERROR(INDEX('padron cfe'!D:D,MATCH(DATOS!C726,'padron cfe'!A:A,0),1),"")</f>
        <v/>
      </c>
      <c r="X726" s="6"/>
      <c r="Z726" s="4" t="str">
        <f t="shared" si="14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46"/>
        <v/>
      </c>
      <c r="BI726" s="4" t="str">
        <f t="shared" si="153"/>
        <v/>
      </c>
      <c r="BJ726" s="123" t="str">
        <f t="shared" si="147"/>
        <v/>
      </c>
      <c r="BK726" s="140" t="str">
        <f t="shared" si="152"/>
        <v/>
      </c>
      <c r="BP726" s="5"/>
      <c r="BQ726" s="4" t="str">
        <f>IF(IFERROR(VLOOKUP(C726,C727:C$1993,1,0),"")="","",COUNTIF(C:C,C726))</f>
        <v/>
      </c>
      <c r="BR726" s="4"/>
      <c r="BT726" s="5"/>
      <c r="BU726" s="5"/>
      <c r="BV726" s="5" t="str">
        <f>IF(B726="","",IF(BQ726="",1+(MAX(BV$2:BV725)),""))</f>
        <v/>
      </c>
      <c r="BW726" s="5" t="str">
        <f t="shared" si="148"/>
        <v/>
      </c>
      <c r="BX726" s="5" t="str">
        <f t="shared" si="149"/>
        <v/>
      </c>
      <c r="BY726" s="14" t="str">
        <f t="shared" si="150"/>
        <v/>
      </c>
      <c r="BZ726" s="28"/>
      <c r="CA726" s="15"/>
      <c r="CB726" s="5" t="str">
        <f t="shared" ref="CB726:CB789" si="154">CONCATENATE(AI726,AJ726,AK726,AL726,AM726)</f>
        <v/>
      </c>
      <c r="CD726" s="5"/>
      <c r="CE726" s="5" t="str">
        <f t="shared" si="15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c r="A727" s="4" t="str">
        <f t="shared" si="144"/>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S727"/>
      <c r="T727" s="2" t="str">
        <f>IFERROR(INDEX('padron cfe'!D:D,MATCH(DATOS!C727,'padron cfe'!A:A,0),1),"")</f>
        <v/>
      </c>
      <c r="X727" s="6"/>
      <c r="Z727" s="4" t="str">
        <f t="shared" si="14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46"/>
        <v/>
      </c>
      <c r="BI727" s="4" t="str">
        <f t="shared" si="153"/>
        <v/>
      </c>
      <c r="BJ727" s="123" t="str">
        <f t="shared" si="147"/>
        <v/>
      </c>
      <c r="BK727" s="140" t="str">
        <f t="shared" si="152"/>
        <v/>
      </c>
      <c r="BP727" s="5"/>
      <c r="BQ727" s="4" t="str">
        <f>IF(IFERROR(VLOOKUP(C727,C728:C$1993,1,0),"")="","",COUNTIF(C:C,C727))</f>
        <v/>
      </c>
      <c r="BR727" s="4"/>
      <c r="BT727" s="5"/>
      <c r="BU727" s="5"/>
      <c r="BV727" s="5" t="str">
        <f>IF(B727="","",IF(BQ727="",1+(MAX(BV$2:BV726)),""))</f>
        <v/>
      </c>
      <c r="BW727" s="5" t="str">
        <f t="shared" si="148"/>
        <v/>
      </c>
      <c r="BX727" s="5" t="str">
        <f t="shared" si="149"/>
        <v/>
      </c>
      <c r="BY727" s="14" t="str">
        <f t="shared" si="150"/>
        <v/>
      </c>
      <c r="BZ727" s="28"/>
      <c r="CA727" s="15"/>
      <c r="CB727" s="5" t="str">
        <f t="shared" si="154"/>
        <v/>
      </c>
      <c r="CD727" s="5"/>
      <c r="CE727" s="5" t="str">
        <f t="shared" si="15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c r="A728" s="4" t="str">
        <f t="shared" si="144"/>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S728"/>
      <c r="T728" s="2" t="str">
        <f>IFERROR(INDEX('padron cfe'!D:D,MATCH(DATOS!C728,'padron cfe'!A:A,0),1),"")</f>
        <v/>
      </c>
      <c r="X728" s="6"/>
      <c r="Z728" s="4" t="str">
        <f t="shared" si="14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46"/>
        <v/>
      </c>
      <c r="BI728" s="4" t="str">
        <f t="shared" si="153"/>
        <v/>
      </c>
      <c r="BJ728" s="123" t="str">
        <f t="shared" si="147"/>
        <v/>
      </c>
      <c r="BK728" s="140" t="str">
        <f t="shared" si="152"/>
        <v/>
      </c>
      <c r="BP728" s="5"/>
      <c r="BQ728" s="4" t="str">
        <f>IF(IFERROR(VLOOKUP(C728,C729:C$1993,1,0),"")="","",COUNTIF(C:C,C728))</f>
        <v/>
      </c>
      <c r="BR728" s="4"/>
      <c r="BT728" s="5"/>
      <c r="BU728" s="5"/>
      <c r="BV728" s="5" t="str">
        <f>IF(B728="","",IF(BQ728="",1+(MAX(BV$2:BV727)),""))</f>
        <v/>
      </c>
      <c r="BW728" s="5" t="str">
        <f t="shared" si="148"/>
        <v/>
      </c>
      <c r="BX728" s="5" t="str">
        <f t="shared" si="149"/>
        <v/>
      </c>
      <c r="BY728" s="14" t="str">
        <f t="shared" si="150"/>
        <v/>
      </c>
      <c r="BZ728" s="28"/>
      <c r="CA728" s="15"/>
      <c r="CB728" s="5" t="str">
        <f t="shared" si="154"/>
        <v/>
      </c>
      <c r="CD728" s="5"/>
      <c r="CE728" s="5" t="str">
        <f t="shared" si="15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c r="A729" s="4" t="str">
        <f t="shared" si="144"/>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S729"/>
      <c r="T729" s="2" t="str">
        <f>IFERROR(INDEX('padron cfe'!D:D,MATCH(DATOS!C729,'padron cfe'!A:A,0),1),"")</f>
        <v/>
      </c>
      <c r="X729" s="6"/>
      <c r="Z729" s="4" t="str">
        <f t="shared" si="14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46"/>
        <v/>
      </c>
      <c r="BI729" s="4" t="str">
        <f t="shared" si="153"/>
        <v/>
      </c>
      <c r="BJ729" s="123" t="str">
        <f t="shared" si="147"/>
        <v/>
      </c>
      <c r="BK729" s="140" t="str">
        <f t="shared" si="152"/>
        <v/>
      </c>
      <c r="BP729" s="5"/>
      <c r="BQ729" s="4" t="str">
        <f>IF(IFERROR(VLOOKUP(C729,C730:C$1993,1,0),"")="","",COUNTIF(C:C,C729))</f>
        <v/>
      </c>
      <c r="BR729" s="4"/>
      <c r="BT729" s="5"/>
      <c r="BU729" s="5"/>
      <c r="BV729" s="5" t="str">
        <f>IF(B729="","",IF(BQ729="",1+(MAX(BV$2:BV728)),""))</f>
        <v/>
      </c>
      <c r="BW729" s="5" t="str">
        <f t="shared" si="148"/>
        <v/>
      </c>
      <c r="BX729" s="5" t="str">
        <f t="shared" si="149"/>
        <v/>
      </c>
      <c r="BY729" s="14" t="str">
        <f t="shared" si="150"/>
        <v/>
      </c>
      <c r="BZ729" s="28"/>
      <c r="CA729" s="15"/>
      <c r="CB729" s="5" t="str">
        <f t="shared" si="154"/>
        <v/>
      </c>
      <c r="CD729" s="5"/>
      <c r="CE729" s="5" t="str">
        <f t="shared" si="15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c r="A730" s="4" t="str">
        <f t="shared" si="144"/>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S730"/>
      <c r="T730" s="2" t="str">
        <f>IFERROR(INDEX('padron cfe'!D:D,MATCH(DATOS!C730,'padron cfe'!A:A,0),1),"")</f>
        <v/>
      </c>
      <c r="X730" s="6"/>
      <c r="Z730" s="4" t="str">
        <f t="shared" si="14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46"/>
        <v/>
      </c>
      <c r="BI730" s="4" t="str">
        <f t="shared" si="153"/>
        <v/>
      </c>
      <c r="BJ730" s="123" t="str">
        <f t="shared" si="147"/>
        <v/>
      </c>
      <c r="BK730" s="140" t="str">
        <f t="shared" si="152"/>
        <v/>
      </c>
      <c r="BP730" s="5"/>
      <c r="BQ730" s="4" t="str">
        <f>IF(IFERROR(VLOOKUP(C730,C731:C$1993,1,0),"")="","",COUNTIF(C:C,C730))</f>
        <v/>
      </c>
      <c r="BR730" s="4"/>
      <c r="BT730" s="5"/>
      <c r="BU730" s="5"/>
      <c r="BV730" s="5" t="str">
        <f>IF(B730="","",IF(BQ730="",1+(MAX(BV$2:BV729)),""))</f>
        <v/>
      </c>
      <c r="BW730" s="5" t="str">
        <f t="shared" si="148"/>
        <v/>
      </c>
      <c r="BX730" s="5" t="str">
        <f t="shared" si="149"/>
        <v/>
      </c>
      <c r="BY730" s="14" t="str">
        <f t="shared" si="150"/>
        <v/>
      </c>
      <c r="BZ730" s="28"/>
      <c r="CA730" s="15"/>
      <c r="CB730" s="5" t="str">
        <f t="shared" si="154"/>
        <v/>
      </c>
      <c r="CD730" s="5"/>
      <c r="CE730" s="5" t="str">
        <f t="shared" si="15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c r="A731" s="4" t="str">
        <f t="shared" si="144"/>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S731"/>
      <c r="T731" s="2" t="str">
        <f>IFERROR(INDEX('padron cfe'!D:D,MATCH(DATOS!C731,'padron cfe'!A:A,0),1),"")</f>
        <v/>
      </c>
      <c r="X731" s="6"/>
      <c r="Z731" s="4" t="str">
        <f t="shared" si="14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46"/>
        <v/>
      </c>
      <c r="BI731" s="4" t="str">
        <f t="shared" si="153"/>
        <v/>
      </c>
      <c r="BJ731" s="123" t="str">
        <f t="shared" si="147"/>
        <v/>
      </c>
      <c r="BK731" s="140" t="str">
        <f t="shared" si="152"/>
        <v/>
      </c>
      <c r="BP731" s="5"/>
      <c r="BQ731" s="4" t="str">
        <f>IF(IFERROR(VLOOKUP(C731,C732:C$1993,1,0),"")="","",COUNTIF(C:C,C731))</f>
        <v/>
      </c>
      <c r="BR731" s="4"/>
      <c r="BT731" s="5"/>
      <c r="BU731" s="5"/>
      <c r="BV731" s="5" t="str">
        <f>IF(B731="","",IF(BQ731="",1+(MAX(BV$2:BV730)),""))</f>
        <v/>
      </c>
      <c r="BW731" s="5" t="str">
        <f t="shared" si="148"/>
        <v/>
      </c>
      <c r="BX731" s="5" t="str">
        <f t="shared" si="149"/>
        <v/>
      </c>
      <c r="BY731" s="14" t="str">
        <f t="shared" si="150"/>
        <v/>
      </c>
      <c r="BZ731" s="28"/>
      <c r="CA731" s="15"/>
      <c r="CB731" s="5" t="str">
        <f t="shared" si="154"/>
        <v/>
      </c>
      <c r="CD731" s="5"/>
      <c r="CE731" s="5" t="str">
        <f t="shared" si="15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c r="A732" s="4" t="str">
        <f t="shared" si="144"/>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L732" s="4" t="str">
        <f>IFERROR(IF(VLOOKUP(J732,J$2:L731,4,0)=0,"",VLOOKUP(J732,J$2:L731,4,0)),"")</f>
        <v/>
      </c>
      <c r="M732" s="4" t="str">
        <f>IFERROR(IF(VLOOKUP(J732,J$2:M731,5,0)=0,"",VLOOKUP(J732,J$2:M731,5,0)),"")</f>
        <v/>
      </c>
      <c r="S732"/>
      <c r="X732" s="6"/>
      <c r="Z732" s="4" t="str">
        <f t="shared" si="14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46"/>
        <v/>
      </c>
      <c r="BI732" s="4" t="str">
        <f t="shared" si="153"/>
        <v/>
      </c>
      <c r="BJ732" s="123" t="str">
        <f t="shared" si="147"/>
        <v/>
      </c>
      <c r="BK732" s="140" t="str">
        <f t="shared" si="152"/>
        <v/>
      </c>
      <c r="BP732" s="5"/>
      <c r="BQ732" s="4" t="str">
        <f>IF(IFERROR(VLOOKUP(C732,C733:C$1993,1,0),"")="","",COUNTIF(C:C,C732))</f>
        <v/>
      </c>
      <c r="BR732" s="4"/>
      <c r="BT732" s="5"/>
      <c r="BU732" s="5"/>
      <c r="BV732" s="5" t="str">
        <f>IF(B732="","",IF(BQ732="",1+(MAX(BV$2:BV731)),""))</f>
        <v/>
      </c>
      <c r="BW732" s="5" t="str">
        <f t="shared" si="148"/>
        <v/>
      </c>
      <c r="BX732" s="5" t="str">
        <f t="shared" si="149"/>
        <v/>
      </c>
      <c r="BY732" s="14" t="str">
        <f t="shared" si="150"/>
        <v/>
      </c>
      <c r="BZ732" s="28"/>
      <c r="CA732" s="15"/>
      <c r="CB732" s="5" t="str">
        <f t="shared" si="154"/>
        <v/>
      </c>
      <c r="CD732" s="5"/>
      <c r="CE732" s="5" t="str">
        <f t="shared" si="15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c r="A733" s="4" t="str">
        <f t="shared" si="144"/>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L733" s="4" t="str">
        <f>IFERROR(IF(VLOOKUP(J733,J$2:L732,4,0)=0,"",VLOOKUP(J733,J$2:L732,4,0)),"")</f>
        <v/>
      </c>
      <c r="M733" s="4" t="str">
        <f>IFERROR(IF(VLOOKUP(J733,J$2:M732,5,0)=0,"",VLOOKUP(J733,J$2:M732,5,0)),"")</f>
        <v/>
      </c>
      <c r="S733"/>
      <c r="X733" s="6"/>
      <c r="Z733" s="4" t="str">
        <f t="shared" si="14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46"/>
        <v/>
      </c>
      <c r="BI733" s="4" t="str">
        <f t="shared" si="153"/>
        <v/>
      </c>
      <c r="BJ733" s="123" t="str">
        <f t="shared" si="147"/>
        <v/>
      </c>
      <c r="BK733" s="140" t="str">
        <f t="shared" si="152"/>
        <v/>
      </c>
      <c r="BP733" s="5"/>
      <c r="BQ733" s="4" t="str">
        <f>IF(IFERROR(VLOOKUP(C733,C734:C$1993,1,0),"")="","",COUNTIF(C:C,C733))</f>
        <v/>
      </c>
      <c r="BR733" s="4"/>
      <c r="BT733" s="5"/>
      <c r="BU733" s="5"/>
      <c r="BV733" s="5" t="str">
        <f>IF(B733="","",IF(BQ733="",1+(MAX(BV$2:BV732)),""))</f>
        <v/>
      </c>
      <c r="BW733" s="5" t="str">
        <f t="shared" si="148"/>
        <v/>
      </c>
      <c r="BX733" s="5" t="str">
        <f t="shared" si="149"/>
        <v/>
      </c>
      <c r="BY733" s="14" t="str">
        <f t="shared" si="150"/>
        <v/>
      </c>
      <c r="BZ733" s="28"/>
      <c r="CA733" s="15"/>
      <c r="CB733" s="5" t="str">
        <f t="shared" si="154"/>
        <v/>
      </c>
      <c r="CD733" s="5"/>
      <c r="CE733" s="5" t="str">
        <f t="shared" si="15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c r="A734" s="4" t="str">
        <f t="shared" si="144"/>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L734" s="4" t="str">
        <f>IFERROR(IF(VLOOKUP(J734,J$2:L733,4,0)=0,"",VLOOKUP(J734,J$2:L733,4,0)),"")</f>
        <v/>
      </c>
      <c r="M734" s="4" t="str">
        <f>IFERROR(IF(VLOOKUP(J734,J$2:M733,5,0)=0,"",VLOOKUP(J734,J$2:M733,5,0)),"")</f>
        <v/>
      </c>
      <c r="S734"/>
      <c r="X734" s="6"/>
      <c r="Z734" s="4" t="str">
        <f t="shared" si="14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46"/>
        <v/>
      </c>
      <c r="BI734" s="4" t="str">
        <f t="shared" si="153"/>
        <v/>
      </c>
      <c r="BJ734" s="123" t="str">
        <f t="shared" si="147"/>
        <v/>
      </c>
      <c r="BK734" s="140" t="str">
        <f t="shared" si="152"/>
        <v/>
      </c>
      <c r="BP734" s="5"/>
      <c r="BQ734" s="4" t="str">
        <f>IF(IFERROR(VLOOKUP(C734,C735:C$1993,1,0),"")="","",COUNTIF(C:C,C734))</f>
        <v/>
      </c>
      <c r="BR734" s="4"/>
      <c r="BT734" s="5"/>
      <c r="BU734" s="5"/>
      <c r="BV734" s="5" t="str">
        <f>IF(B734="","",IF(BQ734="",1+(MAX(BV$2:BV733)),""))</f>
        <v/>
      </c>
      <c r="BW734" s="5" t="str">
        <f t="shared" si="148"/>
        <v/>
      </c>
      <c r="BX734" s="5" t="str">
        <f t="shared" si="149"/>
        <v/>
      </c>
      <c r="BY734" s="14" t="str">
        <f t="shared" si="150"/>
        <v/>
      </c>
      <c r="BZ734" s="28"/>
      <c r="CA734" s="15"/>
      <c r="CB734" s="5" t="str">
        <f t="shared" si="154"/>
        <v/>
      </c>
      <c r="CD734" s="5"/>
      <c r="CE734" s="5" t="str">
        <f t="shared" si="15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c r="A735" s="4" t="str">
        <f t="shared" si="144"/>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L735" s="4" t="str">
        <f>IFERROR(IF(VLOOKUP(J735,J$2:L734,4,0)=0,"",VLOOKUP(J735,J$2:L734,4,0)),"")</f>
        <v/>
      </c>
      <c r="M735" s="4" t="str">
        <f>IFERROR(IF(VLOOKUP(J735,J$2:M734,5,0)=0,"",VLOOKUP(J735,J$2:M734,5,0)),"")</f>
        <v/>
      </c>
      <c r="S735"/>
      <c r="X735" s="6"/>
      <c r="Z735" s="4" t="str">
        <f t="shared" si="14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46"/>
        <v/>
      </c>
      <c r="BI735" s="4" t="str">
        <f t="shared" si="153"/>
        <v/>
      </c>
      <c r="BJ735" s="123" t="str">
        <f t="shared" si="147"/>
        <v/>
      </c>
      <c r="BK735" s="140" t="str">
        <f t="shared" si="152"/>
        <v/>
      </c>
      <c r="BP735" s="5"/>
      <c r="BQ735" s="4" t="str">
        <f>IF(IFERROR(VLOOKUP(C735,C736:C$1993,1,0),"")="","",COUNTIF(C:C,C735))</f>
        <v/>
      </c>
      <c r="BR735" s="4"/>
      <c r="BT735" s="5"/>
      <c r="BU735" s="5"/>
      <c r="BV735" s="5" t="str">
        <f>IF(B735="","",IF(BQ735="",1+(MAX(BV$2:BV734)),""))</f>
        <v/>
      </c>
      <c r="BW735" s="5" t="str">
        <f t="shared" si="148"/>
        <v/>
      </c>
      <c r="BX735" s="5" t="str">
        <f t="shared" si="149"/>
        <v/>
      </c>
      <c r="BY735" s="14" t="str">
        <f t="shared" si="150"/>
        <v/>
      </c>
      <c r="BZ735" s="28"/>
      <c r="CA735" s="15"/>
      <c r="CB735" s="5" t="str">
        <f t="shared" si="154"/>
        <v/>
      </c>
      <c r="CD735" s="5"/>
      <c r="CE735" s="5" t="str">
        <f t="shared" si="15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c r="A736" s="4" t="str">
        <f t="shared" si="144"/>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L736" s="4" t="str">
        <f>IFERROR(IF(VLOOKUP(J736,J$2:L735,4,0)=0,"",VLOOKUP(J736,J$2:L735,4,0)),"")</f>
        <v/>
      </c>
      <c r="M736" s="4" t="str">
        <f>IFERROR(IF(VLOOKUP(J736,J$2:M735,5,0)=0,"",VLOOKUP(J736,J$2:M735,5,0)),"")</f>
        <v/>
      </c>
      <c r="S736"/>
      <c r="X736" s="6"/>
      <c r="Z736" s="4" t="str">
        <f t="shared" si="14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46"/>
        <v/>
      </c>
      <c r="BI736" s="4" t="str">
        <f t="shared" si="153"/>
        <v/>
      </c>
      <c r="BJ736" s="123" t="str">
        <f t="shared" si="147"/>
        <v/>
      </c>
      <c r="BK736" s="140" t="str">
        <f t="shared" si="152"/>
        <v/>
      </c>
      <c r="BP736" s="5"/>
      <c r="BQ736" s="4" t="str">
        <f>IF(IFERROR(VLOOKUP(C736,C737:C$1993,1,0),"")="","",COUNTIF(C:C,C736))</f>
        <v/>
      </c>
      <c r="BR736" s="4"/>
      <c r="BT736" s="5"/>
      <c r="BU736" s="5"/>
      <c r="BV736" s="5" t="str">
        <f>IF(B736="","",IF(BQ736="",1+(MAX(BV$2:BV735)),""))</f>
        <v/>
      </c>
      <c r="BW736" s="5" t="str">
        <f t="shared" si="148"/>
        <v/>
      </c>
      <c r="BX736" s="5" t="str">
        <f t="shared" si="149"/>
        <v/>
      </c>
      <c r="BY736" s="14" t="str">
        <f t="shared" si="150"/>
        <v/>
      </c>
      <c r="BZ736" s="28"/>
      <c r="CA736" s="15"/>
      <c r="CB736" s="5" t="str">
        <f t="shared" si="154"/>
        <v/>
      </c>
      <c r="CD736" s="5"/>
      <c r="CE736" s="5" t="str">
        <f t="shared" si="15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c r="A737" s="4" t="str">
        <f t="shared" si="144"/>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L737" s="4" t="str">
        <f>IFERROR(IF(VLOOKUP(J737,J$2:L736,4,0)=0,"",VLOOKUP(J737,J$2:L736,4,0)),"")</f>
        <v/>
      </c>
      <c r="M737" s="4" t="str">
        <f>IFERROR(IF(VLOOKUP(J737,J$2:M736,5,0)=0,"",VLOOKUP(J737,J$2:M736,5,0)),"")</f>
        <v/>
      </c>
      <c r="S737"/>
      <c r="X737" s="6"/>
      <c r="Z737" s="4" t="str">
        <f t="shared" si="14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46"/>
        <v/>
      </c>
      <c r="BI737" s="4" t="str">
        <f t="shared" si="153"/>
        <v/>
      </c>
      <c r="BJ737" s="123" t="str">
        <f t="shared" si="147"/>
        <v/>
      </c>
      <c r="BK737" s="140" t="str">
        <f t="shared" si="152"/>
        <v/>
      </c>
      <c r="BP737" s="5"/>
      <c r="BQ737" s="4" t="str">
        <f>IF(IFERROR(VLOOKUP(C737,C738:C$1993,1,0),"")="","",COUNTIF(C:C,C737))</f>
        <v/>
      </c>
      <c r="BR737" s="4"/>
      <c r="BT737" s="5"/>
      <c r="BU737" s="5"/>
      <c r="BV737" s="5" t="str">
        <f>IF(B737="","",IF(BQ737="",1+(MAX(BV$2:BV736)),""))</f>
        <v/>
      </c>
      <c r="BW737" s="5" t="str">
        <f t="shared" si="148"/>
        <v/>
      </c>
      <c r="BX737" s="5" t="str">
        <f t="shared" si="149"/>
        <v/>
      </c>
      <c r="BY737" s="14" t="str">
        <f t="shared" si="150"/>
        <v/>
      </c>
      <c r="BZ737" s="28"/>
      <c r="CA737" s="15"/>
      <c r="CB737" s="5" t="str">
        <f t="shared" si="154"/>
        <v/>
      </c>
      <c r="CD737" s="5"/>
      <c r="CE737" s="5" t="str">
        <f t="shared" si="15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c r="A738" s="4" t="str">
        <f t="shared" si="144"/>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L738" s="4" t="str">
        <f>IFERROR(IF(VLOOKUP(J738,J$2:L737,4,0)=0,"",VLOOKUP(J738,J$2:L737,4,0)),"")</f>
        <v/>
      </c>
      <c r="M738" s="4" t="str">
        <f>IFERROR(IF(VLOOKUP(J738,J$2:M737,5,0)=0,"",VLOOKUP(J738,J$2:M737,5,0)),"")</f>
        <v/>
      </c>
      <c r="S738"/>
      <c r="X738" s="6"/>
      <c r="Z738" s="4" t="str">
        <f t="shared" si="14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46"/>
        <v/>
      </c>
      <c r="BI738" s="4" t="str">
        <f t="shared" si="153"/>
        <v/>
      </c>
      <c r="BJ738" s="123" t="str">
        <f t="shared" si="147"/>
        <v/>
      </c>
      <c r="BK738" s="140" t="str">
        <f t="shared" si="152"/>
        <v/>
      </c>
      <c r="BP738" s="5"/>
      <c r="BQ738" s="4" t="str">
        <f>IF(IFERROR(VLOOKUP(C738,C739:C$1993,1,0),"")="","",COUNTIF(C:C,C738))</f>
        <v/>
      </c>
      <c r="BR738" s="4"/>
      <c r="BT738" s="5"/>
      <c r="BU738" s="5"/>
      <c r="BV738" s="5" t="str">
        <f>IF(B738="","",IF(BQ738="",1+(MAX(BV$2:BV737)),""))</f>
        <v/>
      </c>
      <c r="BW738" s="5" t="str">
        <f t="shared" si="148"/>
        <v/>
      </c>
      <c r="BX738" s="5" t="str">
        <f t="shared" si="149"/>
        <v/>
      </c>
      <c r="BY738" s="14" t="str">
        <f t="shared" si="150"/>
        <v/>
      </c>
      <c r="BZ738" s="28"/>
      <c r="CA738" s="15"/>
      <c r="CB738" s="5" t="str">
        <f t="shared" si="154"/>
        <v/>
      </c>
      <c r="CD738" s="5"/>
      <c r="CE738" s="5" t="str">
        <f t="shared" si="15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c r="A739" s="4" t="str">
        <f t="shared" si="144"/>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L739" s="4" t="str">
        <f>IFERROR(IF(VLOOKUP(J739,J$2:L738,4,0)=0,"",VLOOKUP(J739,J$2:L738,4,0)),"")</f>
        <v/>
      </c>
      <c r="M739" s="4" t="str">
        <f>IFERROR(IF(VLOOKUP(J739,J$2:M738,5,0)=0,"",VLOOKUP(J739,J$2:M738,5,0)),"")</f>
        <v/>
      </c>
      <c r="S739"/>
      <c r="X739" s="6"/>
      <c r="Z739" s="4" t="str">
        <f t="shared" si="14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46"/>
        <v/>
      </c>
      <c r="BI739" s="4" t="str">
        <f t="shared" si="153"/>
        <v/>
      </c>
      <c r="BJ739" s="123" t="str">
        <f t="shared" si="147"/>
        <v/>
      </c>
      <c r="BK739" s="140" t="str">
        <f t="shared" si="152"/>
        <v/>
      </c>
      <c r="BP739" s="5"/>
      <c r="BQ739" s="4" t="str">
        <f>IF(IFERROR(VLOOKUP(C739,C$2:C738,1,0),"")="","",COUNTIF(C:C,C739))</f>
        <v/>
      </c>
      <c r="BR739" s="4"/>
      <c r="BT739" s="5"/>
      <c r="BU739" s="5"/>
      <c r="BV739" s="5" t="str">
        <f>IF(B739="","",IF(BQ739="",1+(MAX(BV$2:BV738)),""))</f>
        <v/>
      </c>
      <c r="BW739" s="5" t="str">
        <f t="shared" si="148"/>
        <v/>
      </c>
      <c r="BX739" s="5" t="str">
        <f t="shared" si="149"/>
        <v/>
      </c>
      <c r="BY739" s="14" t="str">
        <f t="shared" si="150"/>
        <v/>
      </c>
      <c r="BZ739" s="28"/>
      <c r="CA739" s="15"/>
      <c r="CB739" s="5" t="str">
        <f t="shared" si="154"/>
        <v/>
      </c>
      <c r="CD739" s="5"/>
      <c r="CE739" s="5" t="str">
        <f t="shared" si="15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c r="A740" s="4" t="str">
        <f t="shared" si="144"/>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L740" s="4" t="str">
        <f>IFERROR(IF(VLOOKUP(J740,J$2:L739,4,0)=0,"",VLOOKUP(J740,J$2:L739,4,0)),"")</f>
        <v/>
      </c>
      <c r="M740" s="4" t="str">
        <f>IFERROR(IF(VLOOKUP(J740,J$2:M739,5,0)=0,"",VLOOKUP(J740,J$2:M739,5,0)),"")</f>
        <v/>
      </c>
      <c r="S740"/>
      <c r="X740" s="6"/>
      <c r="Z740" s="4" t="str">
        <f t="shared" si="14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46"/>
        <v/>
      </c>
      <c r="BI740" s="4" t="str">
        <f t="shared" si="153"/>
        <v/>
      </c>
      <c r="BJ740" s="123" t="str">
        <f t="shared" si="147"/>
        <v/>
      </c>
      <c r="BK740" s="140" t="str">
        <f t="shared" si="152"/>
        <v/>
      </c>
      <c r="BP740" s="5"/>
      <c r="BQ740" s="4" t="str">
        <f>IF(IFERROR(VLOOKUP(C740,C$2:C739,1,0),"")="","",COUNTIF(C:C,C740))</f>
        <v/>
      </c>
      <c r="BR740" s="4"/>
      <c r="BT740" s="5"/>
      <c r="BU740" s="5"/>
      <c r="BV740" s="5" t="str">
        <f>IF(B740="","",IF(BQ740="",1+(MAX(BV$2:BV739)),""))</f>
        <v/>
      </c>
      <c r="BW740" s="5" t="str">
        <f t="shared" si="148"/>
        <v/>
      </c>
      <c r="BX740" s="5" t="str">
        <f t="shared" si="149"/>
        <v/>
      </c>
      <c r="BY740" s="14" t="str">
        <f t="shared" si="150"/>
        <v/>
      </c>
      <c r="BZ740" s="28"/>
      <c r="CA740" s="15"/>
      <c r="CB740" s="5" t="str">
        <f t="shared" si="154"/>
        <v/>
      </c>
      <c r="CD740" s="5"/>
      <c r="CE740" s="5" t="str">
        <f t="shared" si="15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c r="A741" s="4" t="str">
        <f t="shared" si="144"/>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L741" s="4" t="str">
        <f>IFERROR(IF(VLOOKUP(J741,J$2:L740,4,0)=0,"",VLOOKUP(J741,J$2:L740,4,0)),"")</f>
        <v/>
      </c>
      <c r="M741" s="4" t="str">
        <f>IFERROR(IF(VLOOKUP(J741,J$2:M740,5,0)=0,"",VLOOKUP(J741,J$2:M740,5,0)),"")</f>
        <v/>
      </c>
      <c r="S741"/>
      <c r="X741" s="6"/>
      <c r="Z741" s="4" t="str">
        <f t="shared" si="14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46"/>
        <v/>
      </c>
      <c r="BI741" s="4" t="str">
        <f t="shared" si="153"/>
        <v/>
      </c>
      <c r="BJ741" s="123" t="str">
        <f t="shared" si="147"/>
        <v/>
      </c>
      <c r="BK741" s="140" t="str">
        <f t="shared" si="152"/>
        <v/>
      </c>
      <c r="BP741" s="5"/>
      <c r="BQ741" s="4" t="str">
        <f>IF(IFERROR(VLOOKUP(C741,C$2:C740,1,0),"")="","",COUNTIF(C:C,C741))</f>
        <v/>
      </c>
      <c r="BR741" s="4"/>
      <c r="BT741" s="5"/>
      <c r="BU741" s="5"/>
      <c r="BV741" s="5" t="str">
        <f>IF(B741="","",IF(BQ741="",1+(MAX(BV$2:BV740)),""))</f>
        <v/>
      </c>
      <c r="BW741" s="5" t="str">
        <f t="shared" si="148"/>
        <v/>
      </c>
      <c r="BX741" s="5" t="str">
        <f t="shared" si="149"/>
        <v/>
      </c>
      <c r="BY741" s="14" t="str">
        <f t="shared" si="150"/>
        <v/>
      </c>
      <c r="BZ741" s="28"/>
      <c r="CA741" s="15"/>
      <c r="CB741" s="5" t="str">
        <f t="shared" si="154"/>
        <v/>
      </c>
      <c r="CD741" s="5"/>
      <c r="CE741" s="5" t="str">
        <f t="shared" si="15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c r="A742" s="4" t="str">
        <f t="shared" si="144"/>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L742" s="4" t="str">
        <f>IFERROR(IF(VLOOKUP(J742,J$2:L741,4,0)=0,"",VLOOKUP(J742,J$2:L741,4,0)),"")</f>
        <v/>
      </c>
      <c r="M742" s="4" t="str">
        <f>IFERROR(IF(VLOOKUP(J742,J$2:M741,5,0)=0,"",VLOOKUP(J742,J$2:M741,5,0)),"")</f>
        <v/>
      </c>
      <c r="S742"/>
      <c r="X742" s="6"/>
      <c r="Z742" s="4" t="str">
        <f t="shared" si="14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46"/>
        <v/>
      </c>
      <c r="BI742" s="4" t="str">
        <f t="shared" si="153"/>
        <v/>
      </c>
      <c r="BJ742" s="123" t="str">
        <f t="shared" si="147"/>
        <v/>
      </c>
      <c r="BK742" s="140" t="str">
        <f t="shared" si="152"/>
        <v/>
      </c>
      <c r="BP742" s="5"/>
      <c r="BQ742" s="4" t="str">
        <f>IF(IFERROR(VLOOKUP(C742,C$2:C741,1,0),"")="","",COUNTIF(C:C,C742))</f>
        <v/>
      </c>
      <c r="BR742" s="4"/>
      <c r="BT742" s="5"/>
      <c r="BU742" s="5"/>
      <c r="BV742" s="5" t="str">
        <f>IF(B742="","",IF(BQ742="",1+(MAX(BV$2:BV741)),""))</f>
        <v/>
      </c>
      <c r="BW742" s="5" t="str">
        <f t="shared" si="148"/>
        <v/>
      </c>
      <c r="BX742" s="5" t="str">
        <f t="shared" si="149"/>
        <v/>
      </c>
      <c r="BY742" s="14" t="str">
        <f t="shared" si="150"/>
        <v/>
      </c>
      <c r="BZ742" s="28"/>
      <c r="CA742" s="15"/>
      <c r="CB742" s="5" t="str">
        <f t="shared" si="154"/>
        <v/>
      </c>
      <c r="CD742" s="5"/>
      <c r="CE742" s="5" t="str">
        <f t="shared" si="15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c r="A743" s="4" t="str">
        <f t="shared" si="144"/>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L743" s="4" t="str">
        <f>IFERROR(IF(VLOOKUP(J743,J$2:L742,4,0)=0,"",VLOOKUP(J743,J$2:L742,4,0)),"")</f>
        <v/>
      </c>
      <c r="M743" s="4" t="str">
        <f>IFERROR(IF(VLOOKUP(J743,J$2:M742,5,0)=0,"",VLOOKUP(J743,J$2:M742,5,0)),"")</f>
        <v/>
      </c>
      <c r="S743"/>
      <c r="X743" s="3"/>
      <c r="Z743" s="4" t="str">
        <f t="shared" si="14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46"/>
        <v/>
      </c>
      <c r="BI743" s="4" t="str">
        <f t="shared" si="153"/>
        <v/>
      </c>
      <c r="BJ743" s="123" t="str">
        <f t="shared" si="147"/>
        <v/>
      </c>
      <c r="BK743" s="140" t="str">
        <f t="shared" si="152"/>
        <v/>
      </c>
      <c r="BP743" s="5"/>
      <c r="BQ743" s="4" t="str">
        <f>IF(IFERROR(VLOOKUP(C743,C$2:C742,1,0),"")="","",COUNTIF(C:C,C743))</f>
        <v/>
      </c>
      <c r="BR743" s="4"/>
      <c r="BT743" s="5"/>
      <c r="BU743" s="5"/>
      <c r="BV743" s="5" t="str">
        <f>IF(B743="","",IF(BQ743="",1+(MAX(BV$2:BV742)),""))</f>
        <v/>
      </c>
      <c r="BW743" s="5" t="str">
        <f t="shared" si="148"/>
        <v/>
      </c>
      <c r="BX743" s="5" t="str">
        <f t="shared" si="149"/>
        <v/>
      </c>
      <c r="BY743" s="14" t="str">
        <f t="shared" si="150"/>
        <v/>
      </c>
      <c r="BZ743" s="28"/>
      <c r="CA743" s="15"/>
      <c r="CB743" s="5" t="str">
        <f t="shared" si="154"/>
        <v/>
      </c>
      <c r="CD743" s="5"/>
      <c r="CE743" s="5" t="str">
        <f t="shared" si="15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c r="A744" s="4" t="str">
        <f t="shared" si="144"/>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L744" s="4" t="str">
        <f>IFERROR(IF(VLOOKUP(J744,J$2:L743,4,0)=0,"",VLOOKUP(J744,J$2:L743,4,0)),"")</f>
        <v/>
      </c>
      <c r="M744" s="4" t="str">
        <f>IFERROR(IF(VLOOKUP(J744,J$2:M743,5,0)=0,"",VLOOKUP(J744,J$2:M743,5,0)),"")</f>
        <v/>
      </c>
      <c r="S744"/>
      <c r="X744" s="3"/>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46"/>
        <v/>
      </c>
      <c r="BI744" s="4" t="str">
        <f t="shared" si="153"/>
        <v/>
      </c>
      <c r="BJ744" s="123" t="str">
        <f t="shared" si="147"/>
        <v/>
      </c>
      <c r="BK744" s="140" t="str">
        <f t="shared" si="152"/>
        <v/>
      </c>
      <c r="BP744" s="5"/>
      <c r="BQ744" s="4" t="str">
        <f>IF(IFERROR(VLOOKUP(C744,C$2:C743,1,0),"")="","",COUNTIF(C:C,C744))</f>
        <v/>
      </c>
      <c r="BR744" s="4"/>
      <c r="BT744" s="5"/>
      <c r="BU744" s="5"/>
      <c r="BV744" s="5" t="str">
        <f>IF(B744="","",IF(BQ744="",1+(MAX(BV$2:BV743)),""))</f>
        <v/>
      </c>
      <c r="BW744" s="5" t="str">
        <f t="shared" si="148"/>
        <v/>
      </c>
      <c r="BX744" s="5" t="str">
        <f t="shared" si="149"/>
        <v/>
      </c>
      <c r="BY744" s="14" t="str">
        <f t="shared" si="150"/>
        <v/>
      </c>
      <c r="BZ744" s="28"/>
      <c r="CA744" s="15"/>
      <c r="CB744" s="5" t="str">
        <f t="shared" si="154"/>
        <v/>
      </c>
      <c r="CD744" s="5"/>
      <c r="CE744" s="5" t="str">
        <f t="shared" si="15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c r="A745" s="4" t="str">
        <f t="shared" si="144"/>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L745" s="4" t="str">
        <f>IFERROR(IF(VLOOKUP(J745,J$2:L744,4,0)=0,"",VLOOKUP(J745,J$2:L744,4,0)),"")</f>
        <v/>
      </c>
      <c r="M745" s="4" t="str">
        <f>IFERROR(IF(VLOOKUP(J745,J$2:M744,5,0)=0,"",VLOOKUP(J745,J$2:M744,5,0)),"")</f>
        <v/>
      </c>
      <c r="S745"/>
      <c r="X745" s="3"/>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46"/>
        <v/>
      </c>
      <c r="BI745" s="4" t="str">
        <f t="shared" si="153"/>
        <v/>
      </c>
      <c r="BJ745" s="123" t="str">
        <f t="shared" si="147"/>
        <v/>
      </c>
      <c r="BK745" s="140" t="str">
        <f t="shared" si="152"/>
        <v/>
      </c>
      <c r="BP745" s="5"/>
      <c r="BQ745" s="4" t="str">
        <f>IF(IFERROR(VLOOKUP(C745,C$2:C744,1,0),"")="","",COUNTIF(C:C,C745))</f>
        <v/>
      </c>
      <c r="BR745" s="4"/>
      <c r="BT745" s="5"/>
      <c r="BU745" s="5"/>
      <c r="BV745" s="5" t="str">
        <f>IF(B745="","",IF(BQ745="",1+(MAX(BV$2:BV744)),""))</f>
        <v/>
      </c>
      <c r="BW745" s="5" t="str">
        <f t="shared" si="148"/>
        <v/>
      </c>
      <c r="BX745" s="5" t="str">
        <f t="shared" si="149"/>
        <v/>
      </c>
      <c r="BY745" s="14" t="str">
        <f t="shared" si="150"/>
        <v/>
      </c>
      <c r="BZ745" s="28"/>
      <c r="CA745" s="15"/>
      <c r="CB745" s="5" t="str">
        <f t="shared" si="154"/>
        <v/>
      </c>
      <c r="CD745" s="5"/>
      <c r="CE745" s="5" t="str">
        <f t="shared" ref="CE745:CE769" si="15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c r="A746" s="4" t="str">
        <f t="shared" si="144"/>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L746" s="4" t="str">
        <f>IFERROR(IF(VLOOKUP(J746,J$2:L745,4,0)=0,"",VLOOKUP(J746,J$2:L745,4,0)),"")</f>
        <v/>
      </c>
      <c r="M746" s="4" t="str">
        <f>IFERROR(IF(VLOOKUP(J746,J$2:M745,5,0)=0,"",VLOOKUP(J746,J$2:M745,5,0)),"")</f>
        <v/>
      </c>
      <c r="S746"/>
      <c r="X746" s="3"/>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46"/>
        <v/>
      </c>
      <c r="BI746" s="4" t="str">
        <f t="shared" si="153"/>
        <v/>
      </c>
      <c r="BJ746" s="123" t="str">
        <f t="shared" si="147"/>
        <v/>
      </c>
      <c r="BK746" s="140" t="str">
        <f t="shared" si="152"/>
        <v/>
      </c>
      <c r="BP746" s="5"/>
      <c r="BQ746" s="4" t="str">
        <f>IF(IFERROR(VLOOKUP(C746,C$2:C745,1,0),"")="","",COUNTIF(C:C,C746))</f>
        <v/>
      </c>
      <c r="BR746" s="4"/>
      <c r="BT746" s="5"/>
      <c r="BU746" s="5"/>
      <c r="BV746" s="5" t="str">
        <f>IF(B746="","",IF(BQ746="",1+(MAX(BV$2:BV745)),""))</f>
        <v/>
      </c>
      <c r="BW746" s="5" t="str">
        <f t="shared" si="148"/>
        <v/>
      </c>
      <c r="BX746" s="5" t="str">
        <f t="shared" si="149"/>
        <v/>
      </c>
      <c r="BY746" s="14" t="str">
        <f t="shared" si="150"/>
        <v/>
      </c>
      <c r="BZ746" s="28"/>
      <c r="CA746" s="15"/>
      <c r="CB746" s="5" t="str">
        <f t="shared" si="154"/>
        <v/>
      </c>
      <c r="CD746" s="5"/>
      <c r="CE746" s="5" t="str">
        <f t="shared" si="15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c r="A747" s="4" t="str">
        <f t="shared" si="144"/>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L747" s="4" t="str">
        <f>IFERROR(IF(VLOOKUP(J747,J$2:L746,4,0)=0,"",VLOOKUP(J747,J$2:L746,4,0)),"")</f>
        <v/>
      </c>
      <c r="M747" s="4" t="str">
        <f>IFERROR(IF(VLOOKUP(J747,J$2:M746,5,0)=0,"",VLOOKUP(J747,J$2:M746,5,0)),"")</f>
        <v/>
      </c>
      <c r="S747"/>
      <c r="X747" s="3"/>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46"/>
        <v/>
      </c>
      <c r="BI747" s="4" t="str">
        <f t="shared" si="153"/>
        <v/>
      </c>
      <c r="BJ747" s="123" t="str">
        <f t="shared" si="147"/>
        <v/>
      </c>
      <c r="BK747" s="140" t="str">
        <f t="shared" si="152"/>
        <v/>
      </c>
      <c r="BP747" s="5"/>
      <c r="BR747" s="4"/>
      <c r="BT747" s="5"/>
      <c r="BU747" s="5"/>
      <c r="BV747" s="5" t="str">
        <f>IF(B747="","",IF(BQ747="",1+(MAX(BV$2:BV746)),""))</f>
        <v/>
      </c>
      <c r="BW747" s="5" t="str">
        <f t="shared" si="148"/>
        <v/>
      </c>
      <c r="BX747" s="5" t="str">
        <f t="shared" si="149"/>
        <v/>
      </c>
      <c r="BY747" s="14" t="str">
        <f t="shared" si="150"/>
        <v/>
      </c>
      <c r="BZ747" s="28"/>
      <c r="CA747" s="15"/>
      <c r="CB747" s="5" t="str">
        <f t="shared" si="154"/>
        <v/>
      </c>
      <c r="CD747" s="5"/>
      <c r="CE747" s="5" t="str">
        <f t="shared" si="15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c r="A748" s="4" t="str">
        <f t="shared" si="144"/>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L748" s="4" t="str">
        <f>IFERROR(IF(VLOOKUP(J748,J$2:L747,4,0)=0,"",VLOOKUP(J748,J$2:L747,4,0)),"")</f>
        <v/>
      </c>
      <c r="M748" s="4" t="str">
        <f>IFERROR(IF(VLOOKUP(J748,J$2:M747,5,0)=0,"",VLOOKUP(J748,J$2:M747,5,0)),"")</f>
        <v/>
      </c>
      <c r="S748"/>
      <c r="X748" s="3"/>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46"/>
        <v/>
      </c>
      <c r="BI748" s="4" t="str">
        <f t="shared" si="153"/>
        <v/>
      </c>
      <c r="BJ748" s="123" t="str">
        <f t="shared" si="147"/>
        <v/>
      </c>
      <c r="BK748" s="140" t="str">
        <f t="shared" si="152"/>
        <v/>
      </c>
      <c r="BP748" s="5"/>
      <c r="BR748" s="4"/>
      <c r="BT748" s="5"/>
      <c r="BU748" s="5"/>
      <c r="BV748" s="5" t="str">
        <f>IF(B748="","",IF(BQ748="",1+(MAX(BV$2:BV747)),""))</f>
        <v/>
      </c>
      <c r="BW748" s="5" t="str">
        <f t="shared" si="148"/>
        <v/>
      </c>
      <c r="BX748" s="5" t="str">
        <f t="shared" si="149"/>
        <v/>
      </c>
      <c r="BY748" s="14" t="str">
        <f t="shared" si="150"/>
        <v/>
      </c>
      <c r="BZ748" s="28"/>
      <c r="CA748" s="15"/>
      <c r="CB748" s="5" t="str">
        <f t="shared" si="154"/>
        <v/>
      </c>
      <c r="CD748" s="5"/>
      <c r="CE748" s="5" t="str">
        <f t="shared" si="15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c r="A749" s="4" t="str">
        <f t="shared" si="144"/>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L749" s="4" t="str">
        <f>IFERROR(IF(VLOOKUP(J749,J$2:L748,4,0)=0,"",VLOOKUP(J749,J$2:L748,4,0)),"")</f>
        <v/>
      </c>
      <c r="M749" s="4" t="str">
        <f>IFERROR(IF(VLOOKUP(J749,J$2:M748,5,0)=0,"",VLOOKUP(J749,J$2:M748,5,0)),"")</f>
        <v/>
      </c>
      <c r="S749"/>
      <c r="X749" s="3"/>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46"/>
        <v/>
      </c>
      <c r="BI749" s="4" t="str">
        <f t="shared" si="153"/>
        <v/>
      </c>
      <c r="BJ749" s="123" t="str">
        <f t="shared" si="147"/>
        <v/>
      </c>
      <c r="BK749" s="140" t="str">
        <f t="shared" si="152"/>
        <v/>
      </c>
      <c r="BP749" s="5"/>
      <c r="BR749" s="4"/>
      <c r="BT749" s="5"/>
      <c r="BU749" s="5"/>
      <c r="BV749" s="5" t="str">
        <f>IF(B749="","",IF(BQ749="",1+(MAX(BV$2:BV748)),""))</f>
        <v/>
      </c>
      <c r="BW749" s="5" t="str">
        <f t="shared" si="148"/>
        <v/>
      </c>
      <c r="BX749" s="5" t="str">
        <f t="shared" si="149"/>
        <v/>
      </c>
      <c r="BY749" s="14" t="str">
        <f t="shared" si="150"/>
        <v/>
      </c>
      <c r="BZ749" s="28"/>
      <c r="CA749" s="15"/>
      <c r="CB749" s="5" t="str">
        <f t="shared" si="154"/>
        <v/>
      </c>
      <c r="CD749" s="5"/>
      <c r="CE749" s="5" t="str">
        <f t="shared" si="15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c r="A750" s="4" t="str">
        <f t="shared" si="144"/>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L750" s="4" t="str">
        <f>IFERROR(IF(VLOOKUP(J750,J$2:L749,4,0)=0,"",VLOOKUP(J750,J$2:L749,4,0)),"")</f>
        <v/>
      </c>
      <c r="M750" s="4" t="str">
        <f>IFERROR(IF(VLOOKUP(J750,J$2:M749,5,0)=0,"",VLOOKUP(J750,J$2:M749,5,0)),"")</f>
        <v/>
      </c>
      <c r="S750"/>
      <c r="X750" s="3"/>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46"/>
        <v/>
      </c>
      <c r="BI750" s="4" t="str">
        <f t="shared" si="153"/>
        <v/>
      </c>
      <c r="BJ750" s="123" t="str">
        <f t="shared" si="147"/>
        <v/>
      </c>
      <c r="BK750" s="140" t="str">
        <f t="shared" si="152"/>
        <v/>
      </c>
      <c r="BP750" s="5"/>
      <c r="BR750" s="4"/>
      <c r="BT750" s="5"/>
      <c r="BU750" s="5"/>
      <c r="BV750" s="5" t="str">
        <f>IF(B750="","",IF(BQ750="",1+(MAX(BV$2:BV749)),""))</f>
        <v/>
      </c>
      <c r="BW750" s="5" t="str">
        <f t="shared" si="148"/>
        <v/>
      </c>
      <c r="BX750" s="5" t="str">
        <f t="shared" si="149"/>
        <v/>
      </c>
      <c r="BY750" s="14" t="str">
        <f t="shared" si="150"/>
        <v/>
      </c>
      <c r="BZ750" s="28"/>
      <c r="CA750" s="15"/>
      <c r="CB750" s="5" t="str">
        <f t="shared" si="154"/>
        <v/>
      </c>
      <c r="CD750" s="5"/>
      <c r="CE750" s="5" t="str">
        <f t="shared" si="15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c r="A751" s="4" t="str">
        <f t="shared" si="144"/>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L751" s="4" t="str">
        <f>IFERROR(IF(VLOOKUP(J751,J$2:L750,4,0)=0,"",VLOOKUP(J751,J$2:L750,4,0)),"")</f>
        <v/>
      </c>
      <c r="M751" s="4" t="str">
        <f>IFERROR(IF(VLOOKUP(J751,J$2:M750,5,0)=0,"",VLOOKUP(J751,J$2:M750,5,0)),"")</f>
        <v/>
      </c>
      <c r="S751"/>
      <c r="X751" s="3"/>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46"/>
        <v/>
      </c>
      <c r="BI751" s="4" t="str">
        <f t="shared" si="153"/>
        <v/>
      </c>
      <c r="BJ751" s="123" t="str">
        <f t="shared" si="147"/>
        <v/>
      </c>
      <c r="BK751" s="140" t="str">
        <f t="shared" si="152"/>
        <v/>
      </c>
      <c r="BP751" s="5"/>
      <c r="BR751" s="4"/>
      <c r="BT751" s="5"/>
      <c r="BU751" s="5"/>
      <c r="BV751" s="5" t="str">
        <f>IF(B751="","",IF(BQ751="",1+(MAX(BV$2:BV750)),""))</f>
        <v/>
      </c>
      <c r="BW751" s="5" t="str">
        <f t="shared" si="148"/>
        <v/>
      </c>
      <c r="BX751" s="5" t="str">
        <f t="shared" si="149"/>
        <v/>
      </c>
      <c r="BY751" s="14" t="str">
        <f t="shared" si="150"/>
        <v/>
      </c>
      <c r="BZ751" s="28"/>
      <c r="CA751" s="15"/>
      <c r="CB751" s="5" t="str">
        <f t="shared" si="154"/>
        <v/>
      </c>
      <c r="CD751" s="5"/>
      <c r="CE751" s="5" t="str">
        <f t="shared" si="15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c r="A752" s="4" t="str">
        <f t="shared" si="144"/>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L752" s="4" t="str">
        <f>IFERROR(IF(VLOOKUP(J752,J$2:L751,4,0)=0,"",VLOOKUP(J752,J$2:L751,4,0)),"")</f>
        <v/>
      </c>
      <c r="M752" s="4" t="str">
        <f>IFERROR(IF(VLOOKUP(J752,J$2:M751,5,0)=0,"",VLOOKUP(J752,J$2:M751,5,0)),"")</f>
        <v/>
      </c>
      <c r="S752"/>
      <c r="X752" s="3"/>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46"/>
        <v/>
      </c>
      <c r="BI752" s="4" t="str">
        <f t="shared" si="153"/>
        <v/>
      </c>
      <c r="BJ752" s="123" t="str">
        <f t="shared" si="147"/>
        <v/>
      </c>
      <c r="BK752" s="140" t="str">
        <f t="shared" si="152"/>
        <v/>
      </c>
      <c r="BP752" s="5"/>
      <c r="BR752" s="4"/>
      <c r="BT752" s="5"/>
      <c r="BU752" s="5"/>
      <c r="BV752" s="5" t="str">
        <f>IF(B752="","",IF(BQ752="",1+(MAX(BV$2:BV751)),""))</f>
        <v/>
      </c>
      <c r="BW752" s="5" t="str">
        <f t="shared" si="148"/>
        <v/>
      </c>
      <c r="BX752" s="5" t="str">
        <f t="shared" si="149"/>
        <v/>
      </c>
      <c r="BY752" s="14" t="str">
        <f t="shared" si="150"/>
        <v/>
      </c>
      <c r="BZ752" s="28"/>
      <c r="CA752" s="15"/>
      <c r="CB752" s="5" t="str">
        <f t="shared" si="154"/>
        <v/>
      </c>
      <c r="CD752" s="5"/>
      <c r="CE752" s="5" t="str">
        <f t="shared" si="15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c r="A753" s="4" t="str">
        <f t="shared" si="144"/>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L753" s="4" t="str">
        <f>IFERROR(IF(VLOOKUP(J753,J$2:L752,4,0)=0,"",VLOOKUP(J753,J$2:L752,4,0)),"")</f>
        <v/>
      </c>
      <c r="M753" s="4" t="str">
        <f>IFERROR(IF(VLOOKUP(J753,J$2:M752,5,0)=0,"",VLOOKUP(J753,J$2:M752,5,0)),"")</f>
        <v/>
      </c>
      <c r="S753"/>
      <c r="X753" s="3"/>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46"/>
        <v/>
      </c>
      <c r="BI753" s="4" t="str">
        <f t="shared" si="153"/>
        <v/>
      </c>
      <c r="BJ753" s="123" t="str">
        <f t="shared" si="147"/>
        <v/>
      </c>
      <c r="BK753" s="140" t="str">
        <f t="shared" si="152"/>
        <v/>
      </c>
      <c r="BP753" s="5"/>
      <c r="BR753" s="4"/>
      <c r="BT753" s="5"/>
      <c r="BU753" s="5"/>
      <c r="BV753" s="5" t="str">
        <f>IF(B753="","",IF(BQ753="",1+(MAX(BV$2:BV752)),""))</f>
        <v/>
      </c>
      <c r="BW753" s="5" t="str">
        <f t="shared" si="148"/>
        <v/>
      </c>
      <c r="BX753" s="5" t="str">
        <f t="shared" si="149"/>
        <v/>
      </c>
      <c r="BY753" s="14" t="str">
        <f t="shared" si="150"/>
        <v/>
      </c>
      <c r="BZ753" s="28"/>
      <c r="CA753" s="15"/>
      <c r="CB753" s="5" t="str">
        <f t="shared" si="154"/>
        <v/>
      </c>
      <c r="CD753" s="5"/>
      <c r="CE753" s="5" t="str">
        <f t="shared" si="15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c r="A754" s="4" t="str">
        <f t="shared" si="144"/>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L754" s="4" t="str">
        <f>IFERROR(IF(VLOOKUP(J754,J$2:L753,4,0)=0,"",VLOOKUP(J754,J$2:L753,4,0)),"")</f>
        <v/>
      </c>
      <c r="M754" s="4" t="str">
        <f>IFERROR(IF(VLOOKUP(J754,J$2:M753,5,0)=0,"",VLOOKUP(J754,J$2:M753,5,0)),"")</f>
        <v/>
      </c>
      <c r="S754"/>
      <c r="X754" s="3"/>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46"/>
        <v/>
      </c>
      <c r="BI754" s="4" t="str">
        <f t="shared" si="153"/>
        <v/>
      </c>
      <c r="BJ754" s="123" t="str">
        <f t="shared" si="147"/>
        <v/>
      </c>
      <c r="BK754" s="140" t="str">
        <f t="shared" si="152"/>
        <v/>
      </c>
      <c r="BP754" s="5"/>
      <c r="BR754" s="4"/>
      <c r="BT754" s="5"/>
      <c r="BU754" s="5"/>
      <c r="BV754" s="5" t="str">
        <f>IF(B754="","",IF(BQ754="",1+(MAX(BV$2:BV753)),""))</f>
        <v/>
      </c>
      <c r="BW754" s="5" t="str">
        <f t="shared" si="148"/>
        <v/>
      </c>
      <c r="BX754" s="5" t="str">
        <f t="shared" si="149"/>
        <v/>
      </c>
      <c r="BY754" s="14" t="str">
        <f t="shared" si="150"/>
        <v/>
      </c>
      <c r="BZ754" s="28"/>
      <c r="CA754" s="15"/>
      <c r="CB754" s="5" t="str">
        <f t="shared" si="154"/>
        <v/>
      </c>
      <c r="CD754" s="5"/>
      <c r="CE754" s="5" t="str">
        <f t="shared" si="15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c r="A755" s="4" t="str">
        <f t="shared" si="144"/>
        <v/>
      </c>
      <c r="B755" s="3"/>
      <c r="H755" s="5" t="str">
        <f>IF(F755="","",IFERROR(CONCATENATE("PEUA",VLOOKUP(ESTADO,REPORTE!AV755:AW786,2,0),CLAVE_DISTRITO,CLAVE_CADER,IFERROR(VLOOKUP(DAY(F755),$BN$3:$BO$11,2,0),DAY(F755)),IFERROR(VLOOKUP(MONTH(F755),$BN$3:$BO$11,2,0),MONTH(F755)),YEAR(F755),G755),""))</f>
        <v/>
      </c>
      <c r="L755" s="4" t="str">
        <f>IFERROR(IF(VLOOKUP(J755,J$2:L754,4,0)=0,"",VLOOKUP(J755,J$2:L754,4,0)),"")</f>
        <v/>
      </c>
      <c r="M755" s="4" t="str">
        <f>IFERROR(IF(VLOOKUP(J755,J$2:M754,5,0)=0,"",VLOOKUP(J755,J$2:M754,5,0)),"")</f>
        <v/>
      </c>
      <c r="S755"/>
      <c r="X755" s="3"/>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46"/>
        <v/>
      </c>
      <c r="BI755" s="4" t="str">
        <f t="shared" si="153"/>
        <v/>
      </c>
      <c r="BJ755" s="123" t="str">
        <f t="shared" si="147"/>
        <v/>
      </c>
      <c r="BK755" s="140" t="str">
        <f t="shared" si="152"/>
        <v/>
      </c>
      <c r="BP755" s="5"/>
      <c r="BR755" s="4"/>
      <c r="BT755" s="5"/>
      <c r="BU755" s="5"/>
      <c r="BV755" s="5" t="str">
        <f>IF(B755="","",IF(BQ755="",1+(MAX(BV$2:BV754)),""))</f>
        <v/>
      </c>
      <c r="BW755" s="5" t="str">
        <f t="shared" si="148"/>
        <v/>
      </c>
      <c r="BX755" s="5" t="str">
        <f t="shared" si="149"/>
        <v/>
      </c>
      <c r="BY755" s="14" t="str">
        <f t="shared" si="150"/>
        <v/>
      </c>
      <c r="BZ755" s="28"/>
      <c r="CA755" s="15"/>
      <c r="CB755" s="5" t="str">
        <f t="shared" si="154"/>
        <v/>
      </c>
      <c r="CD755" s="5"/>
      <c r="CE755" s="5" t="str">
        <f t="shared" si="15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c r="A756" s="4" t="str">
        <f t="shared" si="144"/>
        <v/>
      </c>
      <c r="B756" s="3"/>
      <c r="H756" s="5" t="str">
        <f>IF(F756="","",IFERROR(CONCATENATE("PEUA",VLOOKUP(ESTADO,REPORTE!AV756:AW787,2,0),CLAVE_DISTRITO,CLAVE_CADER,IFERROR(VLOOKUP(DAY(F756),$BN$3:$BO$11,2,0),DAY(F756)),IFERROR(VLOOKUP(MONTH(F756),$BN$3:$BO$11,2,0),MONTH(F756)),YEAR(F756),G756),""))</f>
        <v/>
      </c>
      <c r="L756" s="4" t="str">
        <f>IFERROR(IF(VLOOKUP(J756,J$2:L755,4,0)=0,"",VLOOKUP(J756,J$2:L755,4,0)),"")</f>
        <v/>
      </c>
      <c r="M756" s="4" t="str">
        <f>IFERROR(IF(VLOOKUP(J756,J$2:M755,5,0)=0,"",VLOOKUP(J756,J$2:M755,5,0)),"")</f>
        <v/>
      </c>
      <c r="S756"/>
      <c r="X756" s="3"/>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46"/>
        <v/>
      </c>
      <c r="BI756" s="4" t="str">
        <f t="shared" si="153"/>
        <v/>
      </c>
      <c r="BJ756" s="123" t="str">
        <f t="shared" si="147"/>
        <v/>
      </c>
      <c r="BK756" s="140" t="str">
        <f t="shared" si="152"/>
        <v/>
      </c>
      <c r="BP756" s="5"/>
      <c r="BR756" s="4"/>
      <c r="BT756" s="5"/>
      <c r="BU756" s="5"/>
      <c r="BV756" s="5" t="str">
        <f>IF(B756="","",IF(BQ756="",1+(MAX(BV$2:BV755)),""))</f>
        <v/>
      </c>
      <c r="BW756" s="5" t="str">
        <f t="shared" si="148"/>
        <v/>
      </c>
      <c r="BX756" s="5" t="str">
        <f t="shared" si="149"/>
        <v/>
      </c>
      <c r="BY756" s="14" t="str">
        <f t="shared" si="150"/>
        <v/>
      </c>
      <c r="BZ756" s="28"/>
      <c r="CA756" s="15"/>
      <c r="CB756" s="5" t="str">
        <f t="shared" si="154"/>
        <v/>
      </c>
      <c r="CD756" s="5"/>
      <c r="CE756" s="5" t="str">
        <f t="shared" si="15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c r="A757" s="4" t="str">
        <f t="shared" si="144"/>
        <v/>
      </c>
      <c r="B757" s="3"/>
      <c r="H757" s="5" t="str">
        <f>IF(F757="","",IFERROR(CONCATENATE("PEUA",VLOOKUP(ESTADO,REPORTE!AV757:AW788,2,0),CLAVE_DISTRITO,CLAVE_CADER,IFERROR(VLOOKUP(DAY(F757),$BN$3:$BO$11,2,0),DAY(F757)),IFERROR(VLOOKUP(MONTH(F757),$BN$3:$BO$11,2,0),MONTH(F757)),YEAR(F757),G757),""))</f>
        <v/>
      </c>
      <c r="L757" s="4" t="str">
        <f>IFERROR(IF(VLOOKUP(J757,J$2:L756,4,0)=0,"",VLOOKUP(J757,J$2:L756,4,0)),"")</f>
        <v/>
      </c>
      <c r="M757" s="4" t="str">
        <f>IFERROR(IF(VLOOKUP(J757,J$2:M756,5,0)=0,"",VLOOKUP(J757,J$2:M756,5,0)),"")</f>
        <v/>
      </c>
      <c r="S757"/>
      <c r="X757" s="3"/>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46"/>
        <v/>
      </c>
      <c r="BI757" s="4" t="str">
        <f t="shared" si="153"/>
        <v/>
      </c>
      <c r="BJ757" s="123" t="str">
        <f t="shared" si="147"/>
        <v/>
      </c>
      <c r="BK757" s="140" t="str">
        <f t="shared" si="152"/>
        <v/>
      </c>
      <c r="BP757" s="5"/>
      <c r="BR757" s="4"/>
      <c r="BT757" s="5"/>
      <c r="BU757" s="5"/>
      <c r="BV757" s="5" t="str">
        <f>IF(B757="","",IF(BQ757="",1+(MAX(BV$2:BV756)),""))</f>
        <v/>
      </c>
      <c r="BW757" s="5" t="str">
        <f t="shared" si="148"/>
        <v/>
      </c>
      <c r="BX757" s="5" t="str">
        <f t="shared" si="149"/>
        <v/>
      </c>
      <c r="BY757" s="14" t="str">
        <f t="shared" si="150"/>
        <v/>
      </c>
      <c r="BZ757" s="28"/>
      <c r="CA757" s="15"/>
      <c r="CB757" s="5" t="str">
        <f t="shared" si="154"/>
        <v/>
      </c>
      <c r="CD757" s="5"/>
      <c r="CE757" s="5" t="str">
        <f t="shared" si="15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c r="A758" s="4" t="str">
        <f t="shared" si="144"/>
        <v/>
      </c>
      <c r="B758" s="3"/>
      <c r="H758" s="5" t="str">
        <f>IF(F758="","",IFERROR(CONCATENATE("PEUA",VLOOKUP(ESTADO,REPORTE!AV758:AW789,2,0),CLAVE_DISTRITO,CLAVE_CADER,IFERROR(VLOOKUP(DAY(F758),$BN$3:$BO$11,2,0),DAY(F758)),IFERROR(VLOOKUP(MONTH(F758),$BN$3:$BO$11,2,0),MONTH(F758)),YEAR(F758),G758),""))</f>
        <v/>
      </c>
      <c r="L758" s="4" t="str">
        <f>IFERROR(IF(VLOOKUP(J758,J$2:L757,4,0)=0,"",VLOOKUP(J758,J$2:L757,4,0)),"")</f>
        <v/>
      </c>
      <c r="M758" s="4" t="str">
        <f>IFERROR(IF(VLOOKUP(J758,J$2:M757,5,0)=0,"",VLOOKUP(J758,J$2:M757,5,0)),"")</f>
        <v/>
      </c>
      <c r="S758"/>
      <c r="X758" s="3"/>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46"/>
        <v/>
      </c>
      <c r="BI758" s="4" t="str">
        <f t="shared" si="153"/>
        <v/>
      </c>
      <c r="BJ758" s="123" t="str">
        <f t="shared" si="147"/>
        <v/>
      </c>
      <c r="BK758" s="140" t="str">
        <f t="shared" si="152"/>
        <v/>
      </c>
      <c r="BP758" s="5"/>
      <c r="BR758" s="4"/>
      <c r="BT758" s="5"/>
      <c r="BU758" s="5"/>
      <c r="BV758" s="5" t="str">
        <f>IF(B758="","",IF(BQ758="",1+(MAX(BV$2:BV757)),""))</f>
        <v/>
      </c>
      <c r="BW758" s="5" t="str">
        <f t="shared" si="148"/>
        <v/>
      </c>
      <c r="BX758" s="5" t="str">
        <f t="shared" si="149"/>
        <v/>
      </c>
      <c r="BY758" s="14" t="str">
        <f t="shared" si="150"/>
        <v/>
      </c>
      <c r="BZ758" s="28"/>
      <c r="CA758" s="15"/>
      <c r="CB758" s="5" t="str">
        <f t="shared" si="154"/>
        <v/>
      </c>
      <c r="CD758" s="5"/>
      <c r="CE758" s="5" t="str">
        <f t="shared" si="15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c r="A759" s="4" t="str">
        <f t="shared" si="144"/>
        <v/>
      </c>
      <c r="B759" s="3"/>
      <c r="H759" s="5" t="str">
        <f>IF(F759="","",IFERROR(CONCATENATE("PEUA",VLOOKUP(ESTADO,REPORTE!AV759:AW790,2,0),CLAVE_DISTRITO,CLAVE_CADER,IFERROR(VLOOKUP(DAY(F759),$BN$3:$BO$11,2,0),DAY(F759)),IFERROR(VLOOKUP(MONTH(F759),$BN$3:$BO$11,2,0),MONTH(F759)),YEAR(F759),G759),""))</f>
        <v/>
      </c>
      <c r="L759" s="4" t="str">
        <f>IFERROR(IF(VLOOKUP(J759,J$2:L758,4,0)=0,"",VLOOKUP(J759,J$2:L758,4,0)),"")</f>
        <v/>
      </c>
      <c r="M759" s="4" t="str">
        <f>IFERROR(IF(VLOOKUP(J759,J$2:M758,5,0)=0,"",VLOOKUP(J759,J$2:M758,5,0)),"")</f>
        <v/>
      </c>
      <c r="S759"/>
      <c r="X759" s="3"/>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46"/>
        <v/>
      </c>
      <c r="BI759" s="4" t="str">
        <f t="shared" si="153"/>
        <v/>
      </c>
      <c r="BJ759" s="123" t="str">
        <f t="shared" si="147"/>
        <v/>
      </c>
      <c r="BK759" s="140" t="str">
        <f t="shared" si="152"/>
        <v/>
      </c>
      <c r="BP759" s="5"/>
      <c r="BR759" s="4"/>
      <c r="BT759" s="5"/>
      <c r="BU759" s="5"/>
      <c r="BV759" s="5" t="str">
        <f>IF(B759="","",IF(BQ759="",1+(MAX(BV$2:BV758)),""))</f>
        <v/>
      </c>
      <c r="BW759" s="5" t="str">
        <f t="shared" si="148"/>
        <v/>
      </c>
      <c r="BX759" s="5" t="str">
        <f t="shared" si="149"/>
        <v/>
      </c>
      <c r="BY759" s="14" t="str">
        <f t="shared" si="150"/>
        <v/>
      </c>
      <c r="BZ759" s="28"/>
      <c r="CA759" s="15"/>
      <c r="CB759" s="5" t="str">
        <f t="shared" si="154"/>
        <v/>
      </c>
      <c r="CD759" s="5"/>
      <c r="CE759" s="5" t="str">
        <f t="shared" si="15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c r="A760" s="4" t="str">
        <f t="shared" si="144"/>
        <v/>
      </c>
      <c r="H760" s="5" t="str">
        <f>IF(F760="","",IFERROR(CONCATENATE("PEUA",VLOOKUP(ESTADO,REPORTE!AV760:AW791,2,0),CLAVE_DISTRITO,CLAVE_CADER,IFERROR(VLOOKUP(DAY(F760),$BN$3:$BO$11,2,0),DAY(F760)),IFERROR(VLOOKUP(MONTH(F760),$BN$3:$BO$11,2,0),MONTH(F760)),YEAR(F760),G760),""))</f>
        <v/>
      </c>
      <c r="L760" s="4" t="str">
        <f>IFERROR(IF(VLOOKUP(J760,J$2:L759,4,0)=0,"",VLOOKUP(J760,J$2:L759,4,0)),"")</f>
        <v/>
      </c>
      <c r="M760" s="4" t="str">
        <f>IFERROR(IF(VLOOKUP(J760,J$2:M759,5,0)=0,"",VLOOKUP(J760,J$2:M759,5,0)),"")</f>
        <v/>
      </c>
      <c r="S760"/>
      <c r="X760" s="3"/>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46"/>
        <v/>
      </c>
      <c r="BI760" s="4" t="str">
        <f t="shared" si="153"/>
        <v/>
      </c>
      <c r="BJ760" s="123" t="str">
        <f t="shared" si="147"/>
        <v/>
      </c>
      <c r="BK760" s="140" t="str">
        <f t="shared" si="152"/>
        <v/>
      </c>
      <c r="BP760" s="5"/>
      <c r="BR760" s="4"/>
      <c r="BT760" s="5"/>
      <c r="BU760" s="5"/>
      <c r="BV760" s="5" t="str">
        <f>IF(B761="","",IF(BQ760="",1+(MAX(BV$2:BV759)),""))</f>
        <v/>
      </c>
      <c r="BW760" s="5" t="str">
        <f t="shared" si="148"/>
        <v/>
      </c>
      <c r="BX760" s="5" t="str">
        <f t="shared" si="149"/>
        <v/>
      </c>
      <c r="BY760" s="14" t="str">
        <f t="shared" si="150"/>
        <v/>
      </c>
      <c r="BZ760" s="28"/>
      <c r="CA760" s="15"/>
      <c r="CB760" s="5" t="str">
        <f t="shared" si="154"/>
        <v/>
      </c>
      <c r="CD760" s="5"/>
      <c r="CE760" s="5" t="str">
        <f t="shared" si="15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c r="A761" s="4" t="str">
        <f t="shared" si="144"/>
        <v/>
      </c>
      <c r="B761" s="3"/>
      <c r="H761" s="5" t="str">
        <f>IF(F761="","",IFERROR(CONCATENATE("PEUA",VLOOKUP(ESTADO,REPORTE!AV761:AW792,2,0),CLAVE_DISTRITO,CLAVE_CADER,IFERROR(VLOOKUP(DAY(F761),$BN$3:$BO$11,2,0),DAY(F761)),IFERROR(VLOOKUP(MONTH(F761),$BN$3:$BO$11,2,0),MONTH(F761)),YEAR(F761),G761),""))</f>
        <v/>
      </c>
      <c r="L761" s="4" t="str">
        <f>IFERROR(IF(VLOOKUP(J761,J$2:L760,4,0)=0,"",VLOOKUP(J761,J$2:L760,4,0)),"")</f>
        <v/>
      </c>
      <c r="M761" s="4" t="str">
        <f>IFERROR(IF(VLOOKUP(J761,J$2:M760,5,0)=0,"",VLOOKUP(J761,J$2:M760,5,0)),"")</f>
        <v/>
      </c>
      <c r="S761"/>
      <c r="X761" s="3"/>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46"/>
        <v/>
      </c>
      <c r="BI761" s="4" t="str">
        <f t="shared" si="153"/>
        <v/>
      </c>
      <c r="BJ761" s="123" t="str">
        <f t="shared" si="147"/>
        <v/>
      </c>
      <c r="BK761" s="140" t="str">
        <f t="shared" si="152"/>
        <v/>
      </c>
      <c r="BP761" s="5"/>
      <c r="BR761" s="4"/>
      <c r="BT761" s="5"/>
      <c r="BU761" s="5"/>
      <c r="BV761" s="5" t="str">
        <f>IF(B762="","",IF(BQ761="",1+(MAX(BV$2:BV760)),""))</f>
        <v/>
      </c>
      <c r="BW761" s="5" t="str">
        <f t="shared" si="148"/>
        <v/>
      </c>
      <c r="BX761" s="5" t="str">
        <f t="shared" si="149"/>
        <v/>
      </c>
      <c r="BY761" s="14" t="str">
        <f t="shared" si="150"/>
        <v/>
      </c>
      <c r="BZ761" s="28"/>
      <c r="CA761" s="15"/>
      <c r="CB761" s="5" t="str">
        <f t="shared" si="154"/>
        <v/>
      </c>
      <c r="CD761" s="5"/>
      <c r="CE761" s="5" t="str">
        <f t="shared" si="15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c r="A762" s="4" t="str">
        <f t="shared" si="144"/>
        <v/>
      </c>
      <c r="B762" s="3"/>
      <c r="H762" s="5" t="str">
        <f>IF(F762="","",IFERROR(CONCATENATE("PEUA",VLOOKUP(ESTADO,REPORTE!AV762:AW793,2,0),CLAVE_DISTRITO,CLAVE_CADER,IFERROR(VLOOKUP(DAY(F762),$BN$3:$BO$11,2,0),DAY(F762)),IFERROR(VLOOKUP(MONTH(F762),$BN$3:$BO$11,2,0),MONTH(F762)),YEAR(F762),G762),""))</f>
        <v/>
      </c>
      <c r="L762" s="4" t="str">
        <f>IFERROR(IF(VLOOKUP(J762,J$2:L761,4,0)=0,"",VLOOKUP(J762,J$2:L761,4,0)),"")</f>
        <v/>
      </c>
      <c r="M762" s="4" t="str">
        <f>IFERROR(IF(VLOOKUP(J762,J$2:M761,5,0)=0,"",VLOOKUP(J762,J$2:M761,5,0)),"")</f>
        <v/>
      </c>
      <c r="S762"/>
      <c r="X762" s="3"/>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46"/>
        <v/>
      </c>
      <c r="BI762" s="4" t="str">
        <f t="shared" si="153"/>
        <v/>
      </c>
      <c r="BJ762" s="123" t="str">
        <f t="shared" si="147"/>
        <v/>
      </c>
      <c r="BK762" s="140" t="str">
        <f t="shared" si="152"/>
        <v/>
      </c>
      <c r="BP762" s="5"/>
      <c r="BR762" s="4"/>
      <c r="BT762" s="5"/>
      <c r="BU762" s="5"/>
      <c r="BV762" s="5" t="str">
        <f>IF(B762="","",IF(BQ762="",1+(MAX(BV$2:BV761)),""))</f>
        <v/>
      </c>
      <c r="BW762" s="5" t="str">
        <f t="shared" si="148"/>
        <v/>
      </c>
      <c r="BX762" s="5" t="str">
        <f t="shared" si="149"/>
        <v/>
      </c>
      <c r="BY762" s="14" t="str">
        <f t="shared" si="150"/>
        <v/>
      </c>
      <c r="BZ762" s="28"/>
      <c r="CA762" s="15"/>
      <c r="CB762" s="5" t="str">
        <f t="shared" si="154"/>
        <v/>
      </c>
      <c r="CD762" s="5"/>
      <c r="CE762" s="5" t="str">
        <f t="shared" si="15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c r="A763" s="4" t="str">
        <f t="shared" si="144"/>
        <v/>
      </c>
      <c r="B763" s="3"/>
      <c r="H763" s="5" t="str">
        <f>IF(F763="","",IFERROR(CONCATENATE("PEUA",VLOOKUP(ESTADO,REPORTE!AV763:AW794,2,0),CLAVE_DISTRITO,CLAVE_CADER,IFERROR(VLOOKUP(DAY(F763),$BN$3:$BO$11,2,0),DAY(F763)),IFERROR(VLOOKUP(MONTH(F763),$BN$3:$BO$11,2,0),MONTH(F763)),YEAR(F763),G763),""))</f>
        <v/>
      </c>
      <c r="L763" s="4" t="str">
        <f>IFERROR(IF(VLOOKUP(J763,J$2:L762,4,0)=0,"",VLOOKUP(J763,J$2:L762,4,0)),"")</f>
        <v/>
      </c>
      <c r="M763" s="4" t="str">
        <f>IFERROR(IF(VLOOKUP(J763,J$2:M762,5,0)=0,"",VLOOKUP(J763,J$2:M762,5,0)),"")</f>
        <v/>
      </c>
      <c r="S763"/>
      <c r="X763" s="3"/>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46"/>
        <v/>
      </c>
      <c r="BI763" s="4" t="str">
        <f t="shared" si="153"/>
        <v/>
      </c>
      <c r="BJ763" s="123" t="str">
        <f t="shared" si="147"/>
        <v/>
      </c>
      <c r="BK763" s="140" t="str">
        <f t="shared" si="152"/>
        <v/>
      </c>
      <c r="BP763" s="5"/>
      <c r="BR763" s="4"/>
      <c r="BT763" s="5"/>
      <c r="BU763" s="5"/>
      <c r="BV763" s="5" t="str">
        <f>IF(B763="","",IF(BQ763="",1+(MAX(BV$2:BV762)),""))</f>
        <v/>
      </c>
      <c r="BW763" s="5" t="str">
        <f t="shared" si="148"/>
        <v/>
      </c>
      <c r="BX763" s="5" t="str">
        <f t="shared" si="149"/>
        <v/>
      </c>
      <c r="BY763" s="14" t="str">
        <f t="shared" si="150"/>
        <v/>
      </c>
      <c r="BZ763" s="28"/>
      <c r="CA763" s="15"/>
      <c r="CB763" s="5" t="str">
        <f t="shared" si="154"/>
        <v/>
      </c>
      <c r="CD763" s="5"/>
      <c r="CE763" s="5" t="str">
        <f t="shared" si="15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c r="A764" s="4" t="str">
        <f t="shared" si="144"/>
        <v/>
      </c>
      <c r="B764" s="3"/>
      <c r="H764" s="5" t="str">
        <f>IF(F764="","",IFERROR(CONCATENATE("PEUA",VLOOKUP(ESTADO,REPORTE!AV764:AW795,2,0),CLAVE_DISTRITO,CLAVE_CADER,IFERROR(VLOOKUP(DAY(F764),$BN$3:$BO$11,2,0),DAY(F764)),IFERROR(VLOOKUP(MONTH(F764),$BN$3:$BO$11,2,0),MONTH(F764)),YEAR(F764),G764),""))</f>
        <v/>
      </c>
      <c r="L764" s="4" t="str">
        <f>IFERROR(IF(VLOOKUP(J764,J$2:L763,4,0)=0,"",VLOOKUP(J764,J$2:L763,4,0)),"")</f>
        <v/>
      </c>
      <c r="M764" s="4" t="str">
        <f>IFERROR(IF(VLOOKUP(J764,J$2:M763,5,0)=0,"",VLOOKUP(J764,J$2:M763,5,0)),"")</f>
        <v/>
      </c>
      <c r="S764"/>
      <c r="X764" s="3"/>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46"/>
        <v/>
      </c>
      <c r="BI764" s="4" t="str">
        <f t="shared" si="153"/>
        <v/>
      </c>
      <c r="BJ764" s="123" t="str">
        <f t="shared" si="147"/>
        <v/>
      </c>
      <c r="BK764" s="140" t="str">
        <f t="shared" si="152"/>
        <v/>
      </c>
      <c r="BP764" s="5"/>
      <c r="BR764" s="4"/>
      <c r="BT764" s="5"/>
      <c r="BU764" s="5"/>
      <c r="BV764" s="5" t="str">
        <f>IF(B764="","",IF(BQ764="",1+(MAX(BV$2:BV763)),""))</f>
        <v/>
      </c>
      <c r="BW764" s="5" t="str">
        <f t="shared" si="148"/>
        <v/>
      </c>
      <c r="BX764" s="5" t="str">
        <f t="shared" si="149"/>
        <v/>
      </c>
      <c r="BY764" s="14" t="str">
        <f t="shared" si="150"/>
        <v/>
      </c>
      <c r="BZ764" s="28"/>
      <c r="CA764" s="15"/>
      <c r="CB764" s="5" t="str">
        <f t="shared" si="154"/>
        <v/>
      </c>
      <c r="CD764" s="5"/>
      <c r="CE764" s="5" t="str">
        <f t="shared" si="15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c r="A765" s="4" t="str">
        <f t="shared" si="144"/>
        <v/>
      </c>
      <c r="B765" s="3"/>
      <c r="H765" s="5" t="str">
        <f>IF(F765="","",IFERROR(CONCATENATE("PEUA",VLOOKUP(ESTADO,REPORTE!AV765:AW796,2,0),CLAVE_DISTRITO,CLAVE_CADER,IFERROR(VLOOKUP(DAY(F765),$BN$3:$BO$11,2,0),DAY(F765)),IFERROR(VLOOKUP(MONTH(F765),$BN$3:$BO$11,2,0),MONTH(F765)),YEAR(F765),G765),""))</f>
        <v/>
      </c>
      <c r="L765" s="4" t="str">
        <f>IFERROR(IF(VLOOKUP(J765,J$2:L764,4,0)=0,"",VLOOKUP(J765,J$2:L764,4,0)),"")</f>
        <v/>
      </c>
      <c r="M765" s="4" t="str">
        <f>IFERROR(IF(VLOOKUP(J765,J$2:M764,5,0)=0,"",VLOOKUP(J765,J$2:M764,5,0)),"")</f>
        <v/>
      </c>
      <c r="S765"/>
      <c r="X765" s="3"/>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46"/>
        <v/>
      </c>
      <c r="BI765" s="4" t="str">
        <f t="shared" si="153"/>
        <v/>
      </c>
      <c r="BJ765" s="123" t="str">
        <f t="shared" si="147"/>
        <v/>
      </c>
      <c r="BK765" s="140" t="str">
        <f t="shared" si="152"/>
        <v/>
      </c>
      <c r="BP765" s="5"/>
      <c r="BR765" s="4"/>
      <c r="BT765" s="5"/>
      <c r="BU765" s="5"/>
      <c r="BV765" s="5" t="str">
        <f>IF(B765="","",IF(BQ765="",1+(MAX(BV$2:BV764)),""))</f>
        <v/>
      </c>
      <c r="BW765" s="5" t="str">
        <f t="shared" si="148"/>
        <v/>
      </c>
      <c r="BX765" s="5" t="str">
        <f t="shared" si="149"/>
        <v/>
      </c>
      <c r="BY765" s="14" t="str">
        <f t="shared" si="150"/>
        <v/>
      </c>
      <c r="BZ765" s="28"/>
      <c r="CA765" s="15"/>
      <c r="CB765" s="5" t="str">
        <f t="shared" si="154"/>
        <v/>
      </c>
      <c r="CD765" s="5"/>
      <c r="CE765" s="5" t="str">
        <f t="shared" si="15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c r="A766" s="4" t="str">
        <f t="shared" si="144"/>
        <v/>
      </c>
      <c r="B766" s="3"/>
      <c r="H766" s="5" t="str">
        <f>IF(F766="","",IFERROR(CONCATENATE("PEUA",VLOOKUP(ESTADO,REPORTE!AV766:AW797,2,0),CLAVE_DISTRITO,CLAVE_CADER,IFERROR(VLOOKUP(DAY(F766),$BN$3:$BO$11,2,0),DAY(F766)),IFERROR(VLOOKUP(MONTH(F766),$BN$3:$BO$11,2,0),MONTH(F766)),YEAR(F766),G766),""))</f>
        <v/>
      </c>
      <c r="L766" s="4" t="str">
        <f>IFERROR(IF(VLOOKUP(J766,J$2:L765,4,0)=0,"",VLOOKUP(J766,J$2:L765,4,0)),"")</f>
        <v/>
      </c>
      <c r="M766" s="4" t="str">
        <f>IFERROR(IF(VLOOKUP(J766,J$2:M765,5,0)=0,"",VLOOKUP(J766,J$2:M765,5,0)),"")</f>
        <v/>
      </c>
      <c r="S766"/>
      <c r="X766" s="3"/>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46"/>
        <v/>
      </c>
      <c r="BI766" s="4" t="str">
        <f t="shared" si="153"/>
        <v/>
      </c>
      <c r="BJ766" s="123" t="str">
        <f t="shared" si="147"/>
        <v/>
      </c>
      <c r="BK766" s="140" t="str">
        <f t="shared" si="152"/>
        <v/>
      </c>
      <c r="BP766" s="5"/>
      <c r="BR766" s="4"/>
      <c r="BT766" s="5"/>
      <c r="BU766" s="5"/>
      <c r="BV766" s="5" t="str">
        <f>IF(B766="","",IF(BQ766="",1+(MAX(BV$2:BV765)),""))</f>
        <v/>
      </c>
      <c r="BW766" s="5" t="str">
        <f t="shared" si="148"/>
        <v/>
      </c>
      <c r="BX766" s="5" t="str">
        <f t="shared" si="149"/>
        <v/>
      </c>
      <c r="BY766" s="14" t="str">
        <f t="shared" si="150"/>
        <v/>
      </c>
      <c r="BZ766" s="28"/>
      <c r="CA766" s="15"/>
      <c r="CB766" s="5" t="str">
        <f t="shared" si="154"/>
        <v/>
      </c>
      <c r="CD766" s="5"/>
      <c r="CE766" s="5" t="str">
        <f t="shared" si="15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c r="A767" s="4" t="str">
        <f t="shared" si="144"/>
        <v/>
      </c>
      <c r="B767" s="3"/>
      <c r="H767" s="5" t="str">
        <f>IF(F767="","",IFERROR(CONCATENATE("PEUA",VLOOKUP(ESTADO,REPORTE!AV767:AW798,2,0),CLAVE_DISTRITO,CLAVE_CADER,IFERROR(VLOOKUP(DAY(F767),$BN$3:$BO$11,2,0),DAY(F767)),IFERROR(VLOOKUP(MONTH(F767),$BN$3:$BO$11,2,0),MONTH(F767)),YEAR(F767),G767),""))</f>
        <v/>
      </c>
      <c r="L767" s="4" t="str">
        <f>IFERROR(IF(VLOOKUP(J767,J$2:L766,4,0)=0,"",VLOOKUP(J767,J$2:L766,4,0)),"")</f>
        <v/>
      </c>
      <c r="M767" s="4" t="str">
        <f>IFERROR(IF(VLOOKUP(J767,J$2:M766,5,0)=0,"",VLOOKUP(J767,J$2:M766,5,0)),"")</f>
        <v/>
      </c>
      <c r="S767"/>
      <c r="X767" s="3"/>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46"/>
        <v/>
      </c>
      <c r="BI767" s="4" t="str">
        <f t="shared" si="153"/>
        <v/>
      </c>
      <c r="BJ767" s="123" t="str">
        <f t="shared" si="147"/>
        <v/>
      </c>
      <c r="BK767" s="140" t="str">
        <f t="shared" si="152"/>
        <v/>
      </c>
      <c r="BP767" s="5"/>
      <c r="BR767" s="4"/>
      <c r="BT767" s="5"/>
      <c r="BU767" s="5"/>
      <c r="BV767" s="5" t="str">
        <f>IF(B767="","",IF(BQ767="",1+(MAX(BV$2:BV766)),""))</f>
        <v/>
      </c>
      <c r="BW767" s="5" t="str">
        <f t="shared" si="148"/>
        <v/>
      </c>
      <c r="BX767" s="5" t="str">
        <f t="shared" si="149"/>
        <v/>
      </c>
      <c r="BY767" s="14" t="str">
        <f t="shared" si="150"/>
        <v/>
      </c>
      <c r="BZ767" s="28"/>
      <c r="CA767" s="15"/>
      <c r="CB767" s="5" t="str">
        <f t="shared" si="154"/>
        <v/>
      </c>
      <c r="CD767" s="5"/>
      <c r="CE767" s="5" t="str">
        <f t="shared" si="15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c r="A768" s="4" t="str">
        <f t="shared" si="144"/>
        <v/>
      </c>
      <c r="B768" s="3"/>
      <c r="H768" s="5" t="str">
        <f>IF(F768="","",IFERROR(CONCATENATE("PEUA",VLOOKUP(ESTADO,REPORTE!AV768:AW799,2,0),CLAVE_DISTRITO,CLAVE_CADER,IFERROR(VLOOKUP(DAY(F768),$BN$3:$BO$11,2,0),DAY(F768)),IFERROR(VLOOKUP(MONTH(F768),$BN$3:$BO$11,2,0),MONTH(F768)),YEAR(F768),G768),""))</f>
        <v/>
      </c>
      <c r="L768" s="4" t="str">
        <f>IFERROR(IF(VLOOKUP(J768,J$2:L767,4,0)=0,"",VLOOKUP(J768,J$2:L767,4,0)),"")</f>
        <v/>
      </c>
      <c r="M768" s="4" t="str">
        <f>IFERROR(IF(VLOOKUP(J768,J$2:M767,5,0)=0,"",VLOOKUP(J768,J$2:M767,5,0)),"")</f>
        <v/>
      </c>
      <c r="S768"/>
      <c r="X768" s="3"/>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46"/>
        <v/>
      </c>
      <c r="BI768" s="4" t="str">
        <f t="shared" si="153"/>
        <v/>
      </c>
      <c r="BJ768" s="123" t="str">
        <f t="shared" si="147"/>
        <v/>
      </c>
      <c r="BK768" s="140" t="str">
        <f t="shared" si="152"/>
        <v/>
      </c>
      <c r="BP768" s="5"/>
      <c r="BR768" s="4"/>
      <c r="BT768" s="5"/>
      <c r="BU768" s="5"/>
      <c r="BV768" s="5" t="str">
        <f>IF(B768="","",IF(BQ768="",1+(MAX(BV$2:BV767)),""))</f>
        <v/>
      </c>
      <c r="BW768" s="5" t="str">
        <f t="shared" si="148"/>
        <v/>
      </c>
      <c r="BX768" s="5" t="str">
        <f t="shared" si="149"/>
        <v/>
      </c>
      <c r="BY768" s="14" t="str">
        <f t="shared" si="150"/>
        <v/>
      </c>
      <c r="BZ768" s="28"/>
      <c r="CA768" s="15"/>
      <c r="CB768" s="5" t="str">
        <f t="shared" si="154"/>
        <v/>
      </c>
      <c r="CD768" s="5"/>
      <c r="CE768" s="5" t="str">
        <f t="shared" si="15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c r="A769" s="4" t="str">
        <f t="shared" si="144"/>
        <v/>
      </c>
      <c r="B769" s="3"/>
      <c r="H769" s="5" t="str">
        <f>IF(F769="","",IFERROR(CONCATENATE("PEUA",VLOOKUP(ESTADO,REPORTE!AV769:AW800,2,0),CLAVE_DISTRITO,CLAVE_CADER,IFERROR(VLOOKUP(DAY(F769),$BN$3:$BO$11,2,0),DAY(F769)),IFERROR(VLOOKUP(MONTH(F769),$BN$3:$BO$11,2,0),MONTH(F769)),YEAR(F769),G769),""))</f>
        <v/>
      </c>
      <c r="L769" s="4" t="str">
        <f>IFERROR(IF(VLOOKUP(J769,J$2:L768,4,0)=0,"",VLOOKUP(J769,J$2:L768,4,0)),"")</f>
        <v/>
      </c>
      <c r="M769" s="4" t="str">
        <f>IFERROR(IF(VLOOKUP(J769,J$2:M768,5,0)=0,"",VLOOKUP(J769,J$2:M768,5,0)),"")</f>
        <v/>
      </c>
      <c r="S769"/>
      <c r="X769" s="3"/>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46"/>
        <v/>
      </c>
      <c r="BI769" s="4" t="str">
        <f t="shared" si="153"/>
        <v/>
      </c>
      <c r="BJ769" s="123" t="str">
        <f t="shared" si="147"/>
        <v/>
      </c>
      <c r="BK769" s="140" t="str">
        <f t="shared" si="152"/>
        <v/>
      </c>
      <c r="BP769" s="5"/>
      <c r="BR769" s="4"/>
      <c r="BT769" s="5"/>
      <c r="BU769" s="5"/>
      <c r="BV769" s="5" t="str">
        <f>IF(B769="","",IF(BQ769="",1+(MAX(BV$2:BV768)),""))</f>
        <v/>
      </c>
      <c r="BW769" s="5" t="str">
        <f t="shared" si="148"/>
        <v/>
      </c>
      <c r="BX769" s="5" t="str">
        <f t="shared" si="149"/>
        <v/>
      </c>
      <c r="BY769" s="14" t="str">
        <f t="shared" si="150"/>
        <v/>
      </c>
      <c r="BZ769" s="28"/>
      <c r="CA769" s="15"/>
      <c r="CB769" s="5" t="str">
        <f t="shared" si="154"/>
        <v/>
      </c>
      <c r="CD769" s="5"/>
      <c r="CE769" s="5" t="str">
        <f t="shared" si="15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c r="A770" s="4" t="str">
        <f t="shared" ref="A770:A833" si="156">IF(AS770="",IF(B770="","",IF(LEN(B770)=1,"000"&amp;B770,IF(LEN(B770)=2,"00"&amp;B770,IF(LEN(B770)=3,"0"&amp;B770,B770)))),C770)</f>
        <v/>
      </c>
      <c r="B770" s="3"/>
      <c r="H770" s="5" t="str">
        <f>IF(F770="","",IFERROR(CONCATENATE("PEUA",VLOOKUP(ESTADO,REPORTE!AV770:AW801,2,0),CLAVE_DISTRITO,CLAVE_CADER,IFERROR(VLOOKUP(DAY(F770),$BN$3:$BO$11,2,0),DAY(F770)),IFERROR(VLOOKUP(MONTH(F770),$BN$3:$BO$11,2,0),MONTH(F770)),YEAR(F770),G770),""))</f>
        <v/>
      </c>
      <c r="L770" s="4" t="str">
        <f>IFERROR(IF(VLOOKUP(J770,J$2:L769,4,0)=0,"",VLOOKUP(J770,J$2:L769,4,0)),"")</f>
        <v/>
      </c>
      <c r="M770" s="4" t="str">
        <f>IFERROR(IF(VLOOKUP(J770,J$2:M769,5,0)=0,"",VLOOKUP(J770,J$2:M769,5,0)),"")</f>
        <v/>
      </c>
      <c r="S770"/>
      <c r="X770" s="3"/>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57">IFERROR(IF(BE770="","",IF(BA770=5,"",IF(BE770-TODAY()&gt;0,"VIGENTE","VENCIDO"))),"")</f>
        <v/>
      </c>
      <c r="BI770" s="4" t="str">
        <f t="shared" si="153"/>
        <v/>
      </c>
      <c r="BJ770" s="123" t="str">
        <f t="shared" ref="BJ770:BJ833" si="158">IFERROR(IF(AA770="","",AA770/V770),"")</f>
        <v/>
      </c>
      <c r="BK770" s="140" t="str">
        <f t="shared" si="152"/>
        <v/>
      </c>
      <c r="BP770" s="5"/>
      <c r="BR770" s="4"/>
      <c r="BT770" s="5"/>
      <c r="BU770" s="5"/>
      <c r="BV770" s="5" t="str">
        <f>IF(B770="","",IF(BQ770="",1+(MAX(BV$2:BV769)),""))</f>
        <v/>
      </c>
      <c r="BW770" s="5" t="str">
        <f t="shared" ref="BW770:BW833" si="159">IF(BV770="","",Z770)</f>
        <v/>
      </c>
      <c r="BX770" s="5" t="str">
        <f t="shared" ref="BX770:BX833" si="160">IF(BV770="","",H770)</f>
        <v/>
      </c>
      <c r="BY770" s="14" t="str">
        <f t="shared" ref="BY770:BY833" si="161">IF(BV770="","",C770)</f>
        <v/>
      </c>
      <c r="BZ770" s="28"/>
      <c r="CA770" s="15"/>
      <c r="CB770" s="5" t="str">
        <f t="shared" si="154"/>
        <v/>
      </c>
      <c r="CD770" s="5"/>
      <c r="CE770" s="5" t="str">
        <f t="shared" ref="CE770:CE833" si="162">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c r="A771" s="4" t="str">
        <f t="shared" si="156"/>
        <v/>
      </c>
      <c r="B771" s="3"/>
      <c r="H771" s="5" t="str">
        <f>IF(F771="","",IFERROR(CONCATENATE("PEUA",VLOOKUP(ESTADO,REPORTE!AV771:AW802,2,0),CLAVE_DISTRITO,CLAVE_CADER,IFERROR(VLOOKUP(DAY(F771),$BN$3:$BO$11,2,0),DAY(F771)),IFERROR(VLOOKUP(MONTH(F771),$BN$3:$BO$11,2,0),MONTH(F771)),YEAR(F771),G771),""))</f>
        <v/>
      </c>
      <c r="L771" s="4" t="str">
        <f>IFERROR(IF(VLOOKUP(J771,J$2:L770,4,0)=0,"",VLOOKUP(J771,J$2:L770,4,0)),"")</f>
        <v/>
      </c>
      <c r="M771" s="4" t="str">
        <f>IFERROR(IF(VLOOKUP(J771,J$2:M770,5,0)=0,"",VLOOKUP(J771,J$2:M770,5,0)),"")</f>
        <v/>
      </c>
      <c r="S771"/>
      <c r="X771" s="3"/>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57"/>
        <v/>
      </c>
      <c r="BI771" s="4" t="str">
        <f t="shared" si="153"/>
        <v/>
      </c>
      <c r="BJ771" s="123" t="str">
        <f t="shared" si="158"/>
        <v/>
      </c>
      <c r="BK771" s="140" t="str">
        <f t="shared" ref="BK771:BK834" si="163">IFERROR(IF(AA771/Z771=0,"",AA771/Z771),"")</f>
        <v/>
      </c>
      <c r="BP771" s="5"/>
      <c r="BR771" s="4"/>
      <c r="BT771" s="5"/>
      <c r="BU771" s="5"/>
      <c r="BV771" s="5" t="str">
        <f>IF(B771="","",IF(BQ771="",1+(MAX(BV$2:BV770)),""))</f>
        <v/>
      </c>
      <c r="BW771" s="5" t="str">
        <f t="shared" si="159"/>
        <v/>
      </c>
      <c r="BX771" s="5" t="str">
        <f t="shared" si="160"/>
        <v/>
      </c>
      <c r="BY771" s="14" t="str">
        <f t="shared" si="161"/>
        <v/>
      </c>
      <c r="BZ771" s="28"/>
      <c r="CA771" s="15"/>
      <c r="CB771" s="5" t="str">
        <f t="shared" si="154"/>
        <v/>
      </c>
      <c r="CD771" s="5"/>
      <c r="CE771" s="5" t="str">
        <f t="shared" si="162"/>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c r="A772" s="4" t="str">
        <f t="shared" si="156"/>
        <v/>
      </c>
      <c r="B772" s="3"/>
      <c r="H772" s="5" t="str">
        <f>IF(F772="","",IFERROR(CONCATENATE("PEUA",VLOOKUP(ESTADO,REPORTE!AV772:AW803,2,0),CLAVE_DISTRITO,CLAVE_CADER,IFERROR(VLOOKUP(DAY(F772),$BN$3:$BO$11,2,0),DAY(F772)),IFERROR(VLOOKUP(MONTH(F772),$BN$3:$BO$11,2,0),MONTH(F772)),YEAR(F772),G772),""))</f>
        <v/>
      </c>
      <c r="L772" s="4" t="str">
        <f>IFERROR(IF(VLOOKUP(J772,J$2:L771,4,0)=0,"",VLOOKUP(J772,J$2:L771,4,0)),"")</f>
        <v/>
      </c>
      <c r="M772" s="4" t="str">
        <f>IFERROR(IF(VLOOKUP(J772,J$2:M771,5,0)=0,"",VLOOKUP(J772,J$2:M771,5,0)),"")</f>
        <v/>
      </c>
      <c r="S772"/>
      <c r="X772" s="3"/>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57"/>
        <v/>
      </c>
      <c r="BI772" s="4" t="str">
        <f t="shared" si="153"/>
        <v/>
      </c>
      <c r="BJ772" s="123" t="str">
        <f t="shared" si="158"/>
        <v/>
      </c>
      <c r="BK772" s="140" t="str">
        <f t="shared" si="163"/>
        <v/>
      </c>
      <c r="BP772" s="5"/>
      <c r="BR772" s="4"/>
      <c r="BT772" s="5"/>
      <c r="BU772" s="5"/>
      <c r="BV772" s="5" t="str">
        <f>IF(B772="","",IF(BQ772="",1+(MAX(BV$2:BV771)),""))</f>
        <v/>
      </c>
      <c r="BW772" s="5" t="str">
        <f t="shared" si="159"/>
        <v/>
      </c>
      <c r="BX772" s="5" t="str">
        <f t="shared" si="160"/>
        <v/>
      </c>
      <c r="BY772" s="14" t="str">
        <f t="shared" si="161"/>
        <v/>
      </c>
      <c r="BZ772" s="28"/>
      <c r="CA772" s="15"/>
      <c r="CB772" s="5" t="str">
        <f t="shared" si="154"/>
        <v/>
      </c>
      <c r="CD772" s="5"/>
      <c r="CE772" s="5" t="str">
        <f t="shared" si="162"/>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c r="A773" s="4" t="str">
        <f t="shared" si="156"/>
        <v/>
      </c>
      <c r="B773" s="3"/>
      <c r="H773" s="5" t="str">
        <f>IF(F773="","",IFERROR(CONCATENATE("PEUA",VLOOKUP(ESTADO,REPORTE!AV773:AW804,2,0),CLAVE_DISTRITO,CLAVE_CADER,IFERROR(VLOOKUP(DAY(F773),$BN$3:$BO$11,2,0),DAY(F773)),IFERROR(VLOOKUP(MONTH(F773),$BN$3:$BO$11,2,0),MONTH(F773)),YEAR(F773),G773),""))</f>
        <v/>
      </c>
      <c r="L773" s="4" t="str">
        <f>IFERROR(IF(VLOOKUP(J773,J$2:L772,4,0)=0,"",VLOOKUP(J773,J$2:L772,4,0)),"")</f>
        <v/>
      </c>
      <c r="M773" s="4" t="str">
        <f>IFERROR(IF(VLOOKUP(J773,J$2:M772,5,0)=0,"",VLOOKUP(J773,J$2:M772,5,0)),"")</f>
        <v/>
      </c>
      <c r="S773"/>
      <c r="X773" s="3"/>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57"/>
        <v/>
      </c>
      <c r="BI773" s="4" t="str">
        <f t="shared" si="153"/>
        <v/>
      </c>
      <c r="BJ773" s="123" t="str">
        <f t="shared" si="158"/>
        <v/>
      </c>
      <c r="BK773" s="140" t="str">
        <f t="shared" si="163"/>
        <v/>
      </c>
      <c r="BP773" s="5"/>
      <c r="BR773" s="4"/>
      <c r="BT773" s="5"/>
      <c r="BU773" s="5"/>
      <c r="BV773" s="5" t="str">
        <f>IF(B773="","",IF(BQ773="",1+(MAX(BV$2:BV772)),""))</f>
        <v/>
      </c>
      <c r="BW773" s="5" t="str">
        <f t="shared" si="159"/>
        <v/>
      </c>
      <c r="BX773" s="5" t="str">
        <f t="shared" si="160"/>
        <v/>
      </c>
      <c r="BY773" s="14" t="str">
        <f t="shared" si="161"/>
        <v/>
      </c>
      <c r="BZ773" s="28"/>
      <c r="CA773" s="15"/>
      <c r="CB773" s="5" t="str">
        <f t="shared" si="154"/>
        <v/>
      </c>
      <c r="CD773" s="5"/>
      <c r="CE773" s="5" t="str">
        <f t="shared" si="162"/>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c r="A774" s="4" t="str">
        <f t="shared" si="156"/>
        <v/>
      </c>
      <c r="B774" s="3"/>
      <c r="H774" s="5" t="str">
        <f>IF(F774="","",IFERROR(CONCATENATE("PEUA",VLOOKUP(ESTADO,REPORTE!AV774:AW805,2,0),CLAVE_DISTRITO,CLAVE_CADER,IFERROR(VLOOKUP(DAY(F774),$BN$3:$BO$11,2,0),DAY(F774)),IFERROR(VLOOKUP(MONTH(F774),$BN$3:$BO$11,2,0),MONTH(F774)),YEAR(F774),G774),""))</f>
        <v/>
      </c>
      <c r="L774" s="4" t="str">
        <f>IFERROR(IF(VLOOKUP(J774,J$2:L773,4,0)=0,"",VLOOKUP(J774,J$2:L773,4,0)),"")</f>
        <v/>
      </c>
      <c r="M774" s="4" t="str">
        <f>IFERROR(IF(VLOOKUP(J774,J$2:M773,5,0)=0,"",VLOOKUP(J774,J$2:M773,5,0)),"")</f>
        <v/>
      </c>
      <c r="S774"/>
      <c r="X774" s="3"/>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57"/>
        <v/>
      </c>
      <c r="BI774" s="4" t="str">
        <f t="shared" si="153"/>
        <v/>
      </c>
      <c r="BJ774" s="123" t="str">
        <f t="shared" si="158"/>
        <v/>
      </c>
      <c r="BK774" s="140" t="str">
        <f t="shared" si="163"/>
        <v/>
      </c>
      <c r="BP774" s="5"/>
      <c r="BR774" s="4"/>
      <c r="BT774" s="5"/>
      <c r="BU774" s="5"/>
      <c r="BV774" s="5" t="str">
        <f>IF(B774="","",IF(BQ774="",1+(MAX(BV$2:BV773)),""))</f>
        <v/>
      </c>
      <c r="BW774" s="5" t="str">
        <f t="shared" si="159"/>
        <v/>
      </c>
      <c r="BX774" s="5" t="str">
        <f t="shared" si="160"/>
        <v/>
      </c>
      <c r="BY774" s="14" t="str">
        <f t="shared" si="161"/>
        <v/>
      </c>
      <c r="BZ774" s="28"/>
      <c r="CA774" s="15"/>
      <c r="CB774" s="5" t="str">
        <f t="shared" si="154"/>
        <v/>
      </c>
      <c r="CD774" s="5"/>
      <c r="CE774" s="5" t="str">
        <f t="shared" si="162"/>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c r="A775" s="4" t="str">
        <f t="shared" si="156"/>
        <v/>
      </c>
      <c r="B775" s="3"/>
      <c r="H775" s="5" t="str">
        <f>IF(F775="","",IFERROR(CONCATENATE("PEUA",VLOOKUP(ESTADO,REPORTE!AV775:AW806,2,0),CLAVE_DISTRITO,CLAVE_CADER,IFERROR(VLOOKUP(DAY(F775),$BN$3:$BO$11,2,0),DAY(F775)),IFERROR(VLOOKUP(MONTH(F775),$BN$3:$BO$11,2,0),MONTH(F775)),YEAR(F775),G775),""))</f>
        <v/>
      </c>
      <c r="L775" s="4" t="str">
        <f>IFERROR(IF(VLOOKUP(J775,J$2:L774,4,0)=0,"",VLOOKUP(J775,J$2:L774,4,0)),"")</f>
        <v/>
      </c>
      <c r="M775" s="4" t="str">
        <f>IFERROR(IF(VLOOKUP(J775,J$2:M774,5,0)=0,"",VLOOKUP(J775,J$2:M774,5,0)),"")</f>
        <v/>
      </c>
      <c r="S775"/>
      <c r="X775" s="3"/>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57"/>
        <v/>
      </c>
      <c r="BI775" s="4" t="str">
        <f t="shared" si="153"/>
        <v/>
      </c>
      <c r="BJ775" s="123" t="str">
        <f t="shared" si="158"/>
        <v/>
      </c>
      <c r="BK775" s="140" t="str">
        <f t="shared" si="163"/>
        <v/>
      </c>
      <c r="BP775" s="5"/>
      <c r="BR775" s="4"/>
      <c r="BT775" s="5"/>
      <c r="BU775" s="5"/>
      <c r="BV775" s="5" t="str">
        <f>IF(B775="","",IF(BQ775="",1+(MAX(BV$2:BV774)),""))</f>
        <v/>
      </c>
      <c r="BW775" s="5" t="str">
        <f t="shared" si="159"/>
        <v/>
      </c>
      <c r="BX775" s="5" t="str">
        <f t="shared" si="160"/>
        <v/>
      </c>
      <c r="BY775" s="14" t="str">
        <f t="shared" si="161"/>
        <v/>
      </c>
      <c r="BZ775" s="28"/>
      <c r="CA775" s="15"/>
      <c r="CB775" s="5" t="str">
        <f t="shared" si="154"/>
        <v/>
      </c>
      <c r="CD775" s="5"/>
      <c r="CE775" s="5" t="str">
        <f t="shared" si="162"/>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c r="A776" s="4" t="str">
        <f t="shared" si="156"/>
        <v/>
      </c>
      <c r="B776" s="3"/>
      <c r="H776" s="5" t="str">
        <f>IF(F776="","",IFERROR(CONCATENATE("PEUA",VLOOKUP(ESTADO,REPORTE!AV776:AW807,2,0),CLAVE_DISTRITO,CLAVE_CADER,IFERROR(VLOOKUP(DAY(F776),$BN$3:$BO$11,2,0),DAY(F776)),IFERROR(VLOOKUP(MONTH(F776),$BN$3:$BO$11,2,0),MONTH(F776)),YEAR(F776),G776),""))</f>
        <v/>
      </c>
      <c r="L776" s="4" t="str">
        <f>IFERROR(IF(VLOOKUP(J776,J$2:L775,4,0)=0,"",VLOOKUP(J776,J$2:L775,4,0)),"")</f>
        <v/>
      </c>
      <c r="M776" s="4" t="str">
        <f>IFERROR(IF(VLOOKUP(J776,J$2:M775,5,0)=0,"",VLOOKUP(J776,J$2:M775,5,0)),"")</f>
        <v/>
      </c>
      <c r="S776"/>
      <c r="X776" s="3"/>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57"/>
        <v/>
      </c>
      <c r="BI776" s="4" t="str">
        <f t="shared" si="153"/>
        <v/>
      </c>
      <c r="BJ776" s="123" t="str">
        <f t="shared" si="158"/>
        <v/>
      </c>
      <c r="BK776" s="140" t="str">
        <f t="shared" si="163"/>
        <v/>
      </c>
      <c r="BP776" s="5"/>
      <c r="BR776" s="4"/>
      <c r="BT776" s="5"/>
      <c r="BU776" s="5"/>
      <c r="BV776" s="5" t="str">
        <f>IF(B776="","",IF(BQ776="",1+(MAX(BV$2:BV775)),""))</f>
        <v/>
      </c>
      <c r="BW776" s="5" t="str">
        <f t="shared" si="159"/>
        <v/>
      </c>
      <c r="BX776" s="5" t="str">
        <f t="shared" si="160"/>
        <v/>
      </c>
      <c r="BY776" s="14" t="str">
        <f t="shared" si="161"/>
        <v/>
      </c>
      <c r="BZ776" s="28"/>
      <c r="CA776" s="15"/>
      <c r="CB776" s="5" t="str">
        <f t="shared" si="154"/>
        <v/>
      </c>
      <c r="CD776" s="5"/>
      <c r="CE776" s="5" t="str">
        <f t="shared" si="162"/>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c r="A777" s="4" t="str">
        <f t="shared" si="156"/>
        <v/>
      </c>
      <c r="B777" s="3"/>
      <c r="H777" s="5" t="str">
        <f>IF(F777="","",IFERROR(CONCATENATE("PEUA",VLOOKUP(ESTADO,REPORTE!AV777:AW808,2,0),CLAVE_DISTRITO,CLAVE_CADER,IFERROR(VLOOKUP(DAY(F777),$BN$3:$BO$11,2,0),DAY(F777)),IFERROR(VLOOKUP(MONTH(F777),$BN$3:$BO$11,2,0),MONTH(F777)),YEAR(F777),G777),""))</f>
        <v/>
      </c>
      <c r="L777" s="4" t="str">
        <f>IFERROR(IF(VLOOKUP(J777,J$2:L776,4,0)=0,"",VLOOKUP(J777,J$2:L776,4,0)),"")</f>
        <v/>
      </c>
      <c r="M777" s="4" t="str">
        <f>IFERROR(IF(VLOOKUP(J777,J$2:M776,5,0)=0,"",VLOOKUP(J777,J$2:M776,5,0)),"")</f>
        <v/>
      </c>
      <c r="S777"/>
      <c r="X777" s="3"/>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57"/>
        <v/>
      </c>
      <c r="BI777" s="4" t="str">
        <f t="shared" si="153"/>
        <v/>
      </c>
      <c r="BJ777" s="123" t="str">
        <f t="shared" si="158"/>
        <v/>
      </c>
      <c r="BK777" s="140" t="str">
        <f t="shared" si="163"/>
        <v/>
      </c>
      <c r="BP777" s="5"/>
      <c r="BR777" s="4"/>
      <c r="BT777" s="5"/>
      <c r="BU777" s="5"/>
      <c r="BV777" s="5" t="str">
        <f>IF(B777="","",IF(BQ777="",1+(MAX(BV$2:BV776)),""))</f>
        <v/>
      </c>
      <c r="BW777" s="5" t="str">
        <f t="shared" si="159"/>
        <v/>
      </c>
      <c r="BX777" s="5" t="str">
        <f t="shared" si="160"/>
        <v/>
      </c>
      <c r="BY777" s="14" t="str">
        <f t="shared" si="161"/>
        <v/>
      </c>
      <c r="BZ777" s="28"/>
      <c r="CA777" s="15"/>
      <c r="CB777" s="5" t="str">
        <f t="shared" si="154"/>
        <v/>
      </c>
      <c r="CD777" s="5"/>
      <c r="CE777" s="5" t="str">
        <f t="shared" si="162"/>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c r="A778" s="4" t="str">
        <f t="shared" si="156"/>
        <v/>
      </c>
      <c r="B778" s="3"/>
      <c r="H778" s="5" t="str">
        <f>IF(F778="","",IFERROR(CONCATENATE("PEUA",VLOOKUP(ESTADO,REPORTE!AV778:AW809,2,0),CLAVE_DISTRITO,CLAVE_CADER,IFERROR(VLOOKUP(DAY(F778),$BN$3:$BO$11,2,0),DAY(F778)),IFERROR(VLOOKUP(MONTH(F778),$BN$3:$BO$11,2,0),MONTH(F778)),YEAR(F778),G778),""))</f>
        <v/>
      </c>
      <c r="L778" s="4" t="str">
        <f>IFERROR(IF(VLOOKUP(J778,J$2:L777,4,0)=0,"",VLOOKUP(J778,J$2:L777,4,0)),"")</f>
        <v/>
      </c>
      <c r="M778" s="4" t="str">
        <f>IFERROR(IF(VLOOKUP(J778,J$2:M777,5,0)=0,"",VLOOKUP(J778,J$2:M777,5,0)),"")</f>
        <v/>
      </c>
      <c r="S778"/>
      <c r="X778" s="3"/>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57"/>
        <v/>
      </c>
      <c r="BI778" s="4" t="str">
        <f t="shared" si="153"/>
        <v/>
      </c>
      <c r="BJ778" s="123" t="str">
        <f t="shared" si="158"/>
        <v/>
      </c>
      <c r="BK778" s="140" t="str">
        <f t="shared" si="163"/>
        <v/>
      </c>
      <c r="BP778" s="5"/>
      <c r="BR778" s="4"/>
      <c r="BT778" s="5"/>
      <c r="BU778" s="5"/>
      <c r="BV778" s="5" t="str">
        <f>IF(B778="","",IF(BQ778="",1+(MAX(BV$2:BV777)),""))</f>
        <v/>
      </c>
      <c r="BW778" s="5" t="str">
        <f t="shared" si="159"/>
        <v/>
      </c>
      <c r="BX778" s="5" t="str">
        <f t="shared" si="160"/>
        <v/>
      </c>
      <c r="BY778" s="14" t="str">
        <f t="shared" si="161"/>
        <v/>
      </c>
      <c r="BZ778" s="28"/>
      <c r="CA778" s="15"/>
      <c r="CB778" s="5" t="str">
        <f t="shared" si="154"/>
        <v/>
      </c>
      <c r="CD778" s="5"/>
      <c r="CE778" s="5" t="str">
        <f t="shared" si="162"/>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c r="A779" s="4" t="str">
        <f t="shared" si="156"/>
        <v/>
      </c>
      <c r="B779" s="3"/>
      <c r="H779" s="5" t="str">
        <f>IF(F779="","",IFERROR(CONCATENATE("PEUA",VLOOKUP(ESTADO,REPORTE!AV779:AW810,2,0),CLAVE_DISTRITO,CLAVE_CADER,IFERROR(VLOOKUP(DAY(F779),$BN$3:$BO$11,2,0),DAY(F779)),IFERROR(VLOOKUP(MONTH(F779),$BN$3:$BO$11,2,0),MONTH(F779)),YEAR(F779),G779),""))</f>
        <v/>
      </c>
      <c r="L779" s="4" t="str">
        <f>IFERROR(IF(VLOOKUP(J779,J$2:L778,4,0)=0,"",VLOOKUP(J779,J$2:L778,4,0)),"")</f>
        <v/>
      </c>
      <c r="M779" s="4" t="str">
        <f>IFERROR(IF(VLOOKUP(J779,J$2:M778,5,0)=0,"",VLOOKUP(J779,J$2:M778,5,0)),"")</f>
        <v/>
      </c>
      <c r="S779"/>
      <c r="X779" s="3"/>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57"/>
        <v/>
      </c>
      <c r="BI779" s="4" t="str">
        <f t="shared" si="153"/>
        <v/>
      </c>
      <c r="BJ779" s="123" t="str">
        <f t="shared" si="158"/>
        <v/>
      </c>
      <c r="BK779" s="140" t="str">
        <f t="shared" si="163"/>
        <v/>
      </c>
      <c r="BP779" s="5"/>
      <c r="BR779" s="4"/>
      <c r="BT779" s="5"/>
      <c r="BU779" s="5"/>
      <c r="BV779" s="5" t="str">
        <f>IF(B779="","",IF(BQ779="",1+(MAX(BV$2:BV778)),""))</f>
        <v/>
      </c>
      <c r="BW779" s="5" t="str">
        <f t="shared" si="159"/>
        <v/>
      </c>
      <c r="BX779" s="5" t="str">
        <f t="shared" si="160"/>
        <v/>
      </c>
      <c r="BY779" s="14" t="str">
        <f t="shared" si="161"/>
        <v/>
      </c>
      <c r="BZ779" s="28"/>
      <c r="CA779" s="15"/>
      <c r="CB779" s="5" t="str">
        <f t="shared" si="154"/>
        <v/>
      </c>
      <c r="CD779" s="5"/>
      <c r="CE779" s="5" t="str">
        <f t="shared" si="162"/>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c r="A780" s="4" t="str">
        <f t="shared" si="156"/>
        <v/>
      </c>
      <c r="B780" s="3"/>
      <c r="H780" s="5" t="str">
        <f>IF(F780="","",IFERROR(CONCATENATE("PEUA",VLOOKUP(ESTADO,REPORTE!AV780:AW811,2,0),CLAVE_DISTRITO,CLAVE_CADER,IFERROR(VLOOKUP(DAY(F780),$BN$3:$BO$11,2,0),DAY(F780)),IFERROR(VLOOKUP(MONTH(F780),$BN$3:$BO$11,2,0),MONTH(F780)),YEAR(F780),G780),""))</f>
        <v/>
      </c>
      <c r="L780" s="4" t="str">
        <f>IFERROR(IF(VLOOKUP(J780,J$2:L779,4,0)=0,"",VLOOKUP(J780,J$2:L779,4,0)),"")</f>
        <v/>
      </c>
      <c r="M780" s="4" t="str">
        <f>IFERROR(IF(VLOOKUP(J780,J$2:M779,5,0)=0,"",VLOOKUP(J780,J$2:M779,5,0)),"")</f>
        <v/>
      </c>
      <c r="S780"/>
      <c r="X780" s="3"/>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57"/>
        <v/>
      </c>
      <c r="BI780" s="4" t="str">
        <f t="shared" si="153"/>
        <v/>
      </c>
      <c r="BJ780" s="123" t="str">
        <f t="shared" si="158"/>
        <v/>
      </c>
      <c r="BK780" s="140" t="str">
        <f t="shared" si="163"/>
        <v/>
      </c>
      <c r="BP780" s="5"/>
      <c r="BR780" s="4"/>
      <c r="BT780" s="5"/>
      <c r="BU780" s="5"/>
      <c r="BV780" s="5" t="str">
        <f>IF(B780="","",IF(BQ780="",1+(MAX(BV$2:BV779)),""))</f>
        <v/>
      </c>
      <c r="BW780" s="5" t="str">
        <f t="shared" si="159"/>
        <v/>
      </c>
      <c r="BX780" s="5" t="str">
        <f t="shared" si="160"/>
        <v/>
      </c>
      <c r="BY780" s="14" t="str">
        <f t="shared" si="161"/>
        <v/>
      </c>
      <c r="BZ780" s="28"/>
      <c r="CA780" s="15"/>
      <c r="CB780" s="5" t="str">
        <f t="shared" si="154"/>
        <v/>
      </c>
      <c r="CD780" s="5"/>
      <c r="CE780" s="5" t="str">
        <f t="shared" si="162"/>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c r="A781" s="4" t="str">
        <f t="shared" si="156"/>
        <v/>
      </c>
      <c r="B781" s="3"/>
      <c r="H781" s="5" t="str">
        <f>IF(F781="","",IFERROR(CONCATENATE("PEUA",VLOOKUP(ESTADO,REPORTE!AV781:AW812,2,0),CLAVE_DISTRITO,CLAVE_CADER,IFERROR(VLOOKUP(DAY(F781),$BN$3:$BO$11,2,0),DAY(F781)),IFERROR(VLOOKUP(MONTH(F781),$BN$3:$BO$11,2,0),MONTH(F781)),YEAR(F781),G781),""))</f>
        <v/>
      </c>
      <c r="L781" s="4" t="str">
        <f>IFERROR(IF(VLOOKUP(J781,J$2:L780,4,0)=0,"",VLOOKUP(J781,J$2:L780,4,0)),"")</f>
        <v/>
      </c>
      <c r="M781" s="4" t="str">
        <f>IFERROR(IF(VLOOKUP(J781,J$2:M780,5,0)=0,"",VLOOKUP(J781,J$2:M780,5,0)),"")</f>
        <v/>
      </c>
      <c r="S781"/>
      <c r="X781" s="3"/>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57"/>
        <v/>
      </c>
      <c r="BI781" s="4" t="str">
        <f t="shared" si="153"/>
        <v/>
      </c>
      <c r="BJ781" s="123" t="str">
        <f t="shared" si="158"/>
        <v/>
      </c>
      <c r="BK781" s="140" t="str">
        <f t="shared" si="163"/>
        <v/>
      </c>
      <c r="BP781" s="5"/>
      <c r="BR781" s="4"/>
      <c r="BT781" s="5"/>
      <c r="BU781" s="5"/>
      <c r="BV781" s="5" t="str">
        <f>IF(B781="","",IF(BQ781="",1+(MAX(BV$2:BV780)),""))</f>
        <v/>
      </c>
      <c r="BW781" s="5" t="str">
        <f t="shared" si="159"/>
        <v/>
      </c>
      <c r="BX781" s="5" t="str">
        <f t="shared" si="160"/>
        <v/>
      </c>
      <c r="BY781" s="14" t="str">
        <f t="shared" si="161"/>
        <v/>
      </c>
      <c r="BZ781" s="28"/>
      <c r="CA781" s="15"/>
      <c r="CB781" s="5" t="str">
        <f t="shared" si="154"/>
        <v/>
      </c>
      <c r="CD781" s="5"/>
      <c r="CE781" s="5" t="str">
        <f t="shared" si="162"/>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c r="A782" s="4" t="str">
        <f t="shared" si="156"/>
        <v/>
      </c>
      <c r="B782" s="3"/>
      <c r="H782" s="5" t="str">
        <f>IF(F782="","",IFERROR(CONCATENATE("PEUA",VLOOKUP(ESTADO,REPORTE!AV782:AW813,2,0),CLAVE_DISTRITO,CLAVE_CADER,IFERROR(VLOOKUP(DAY(F782),$BN$3:$BO$11,2,0),DAY(F782)),IFERROR(VLOOKUP(MONTH(F782),$BN$3:$BO$11,2,0),MONTH(F782)),YEAR(F782),G782),""))</f>
        <v/>
      </c>
      <c r="L782" s="4" t="str">
        <f>IFERROR(IF(VLOOKUP(J782,J$2:L781,4,0)=0,"",VLOOKUP(J782,J$2:L781,4,0)),"")</f>
        <v/>
      </c>
      <c r="M782" s="4" t="str">
        <f>IFERROR(IF(VLOOKUP(J782,J$2:M781,5,0)=0,"",VLOOKUP(J782,J$2:M781,5,0)),"")</f>
        <v/>
      </c>
      <c r="S782"/>
      <c r="X782" s="3"/>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57"/>
        <v/>
      </c>
      <c r="BI782" s="4" t="str">
        <f t="shared" si="153"/>
        <v/>
      </c>
      <c r="BJ782" s="123" t="str">
        <f t="shared" si="158"/>
        <v/>
      </c>
      <c r="BK782" s="140" t="str">
        <f t="shared" si="163"/>
        <v/>
      </c>
      <c r="BP782" s="5"/>
      <c r="BR782" s="4"/>
      <c r="BT782" s="5"/>
      <c r="BU782" s="5"/>
      <c r="BV782" s="5" t="str">
        <f>IF(B782="","",IF(BQ782="",1+(MAX(BV$2:BV781)),""))</f>
        <v/>
      </c>
      <c r="BW782" s="5" t="str">
        <f t="shared" si="159"/>
        <v/>
      </c>
      <c r="BX782" s="5" t="str">
        <f t="shared" si="160"/>
        <v/>
      </c>
      <c r="BY782" s="14" t="str">
        <f t="shared" si="161"/>
        <v/>
      </c>
      <c r="BZ782" s="28"/>
      <c r="CA782" s="15"/>
      <c r="CB782" s="5" t="str">
        <f t="shared" si="154"/>
        <v/>
      </c>
      <c r="CD782" s="5"/>
      <c r="CE782" s="5" t="str">
        <f t="shared" si="162"/>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c r="A783" s="4" t="str">
        <f t="shared" si="156"/>
        <v/>
      </c>
      <c r="B783" s="3"/>
      <c r="H783" s="5" t="str">
        <f>IF(F783="","",IFERROR(CONCATENATE("PEUA",VLOOKUP(ESTADO,REPORTE!AV783:AW814,2,0),CLAVE_DISTRITO,CLAVE_CADER,IFERROR(VLOOKUP(DAY(F783),$BN$3:$BO$11,2,0),DAY(F783)),IFERROR(VLOOKUP(MONTH(F783),$BN$3:$BO$11,2,0),MONTH(F783)),YEAR(F783),G783),""))</f>
        <v/>
      </c>
      <c r="L783" s="4" t="str">
        <f>IFERROR(IF(VLOOKUP(J783,J$2:L782,4,0)=0,"",VLOOKUP(J783,J$2:L782,4,0)),"")</f>
        <v/>
      </c>
      <c r="M783" s="4" t="str">
        <f>IFERROR(IF(VLOOKUP(J783,J$2:M782,5,0)=0,"",VLOOKUP(J783,J$2:M782,5,0)),"")</f>
        <v/>
      </c>
      <c r="S783"/>
      <c r="X783" s="3"/>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57"/>
        <v/>
      </c>
      <c r="BI783" s="4" t="str">
        <f t="shared" si="153"/>
        <v/>
      </c>
      <c r="BJ783" s="123" t="str">
        <f t="shared" si="158"/>
        <v/>
      </c>
      <c r="BK783" s="140" t="str">
        <f t="shared" si="163"/>
        <v/>
      </c>
      <c r="BP783" s="5"/>
      <c r="BR783" s="4"/>
      <c r="BT783" s="5"/>
      <c r="BU783" s="5"/>
      <c r="BV783" s="5" t="str">
        <f>IF(B783="","",IF(BQ783="",1+(MAX(BV$2:BV782)),""))</f>
        <v/>
      </c>
      <c r="BW783" s="5" t="str">
        <f t="shared" si="159"/>
        <v/>
      </c>
      <c r="BX783" s="5" t="str">
        <f t="shared" si="160"/>
        <v/>
      </c>
      <c r="BY783" s="14" t="str">
        <f t="shared" si="161"/>
        <v/>
      </c>
      <c r="BZ783" s="28"/>
      <c r="CA783" s="15"/>
      <c r="CB783" s="5" t="str">
        <f t="shared" si="154"/>
        <v/>
      </c>
      <c r="CD783" s="5"/>
      <c r="CE783" s="5" t="str">
        <f t="shared" si="162"/>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c r="A784" s="4" t="str">
        <f t="shared" si="156"/>
        <v/>
      </c>
      <c r="B784" s="3"/>
      <c r="H784" s="5" t="str">
        <f>IF(F784="","",IFERROR(CONCATENATE("PEUA",VLOOKUP(ESTADO,REPORTE!AV784:AW815,2,0),CLAVE_DISTRITO,CLAVE_CADER,IFERROR(VLOOKUP(DAY(F784),$BN$3:$BO$11,2,0),DAY(F784)),IFERROR(VLOOKUP(MONTH(F784),$BN$3:$BO$11,2,0),MONTH(F784)),YEAR(F784),G784),""))</f>
        <v/>
      </c>
      <c r="L784" s="4" t="str">
        <f>IFERROR(IF(VLOOKUP(J784,J$2:L783,4,0)=0,"",VLOOKUP(J784,J$2:L783,4,0)),"")</f>
        <v/>
      </c>
      <c r="M784" s="4" t="str">
        <f>IFERROR(IF(VLOOKUP(J784,J$2:M783,5,0)=0,"",VLOOKUP(J784,J$2:M783,5,0)),"")</f>
        <v/>
      </c>
      <c r="S784"/>
      <c r="X784" s="3"/>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57"/>
        <v/>
      </c>
      <c r="BI784" s="4" t="str">
        <f t="shared" si="153"/>
        <v/>
      </c>
      <c r="BJ784" s="123" t="str">
        <f t="shared" si="158"/>
        <v/>
      </c>
      <c r="BK784" s="140" t="str">
        <f t="shared" si="163"/>
        <v/>
      </c>
      <c r="BP784" s="5"/>
      <c r="BR784" s="4"/>
      <c r="BT784" s="5"/>
      <c r="BU784" s="5"/>
      <c r="BV784" s="5" t="str">
        <f>IF(B784="","",IF(BQ784="",1+(MAX(BV$2:BV783)),""))</f>
        <v/>
      </c>
      <c r="BW784" s="5" t="str">
        <f t="shared" si="159"/>
        <v/>
      </c>
      <c r="BX784" s="5" t="str">
        <f t="shared" si="160"/>
        <v/>
      </c>
      <c r="BY784" s="14" t="str">
        <f t="shared" si="161"/>
        <v/>
      </c>
      <c r="BZ784" s="28"/>
      <c r="CA784" s="15"/>
      <c r="CB784" s="5" t="str">
        <f t="shared" si="154"/>
        <v/>
      </c>
      <c r="CD784" s="5"/>
      <c r="CE784" s="5" t="str">
        <f t="shared" si="162"/>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c r="A785" s="4" t="str">
        <f t="shared" si="156"/>
        <v/>
      </c>
      <c r="B785" s="3"/>
      <c r="H785" s="5" t="str">
        <f>IF(F785="","",IFERROR(CONCATENATE("PEUA",VLOOKUP(ESTADO,REPORTE!AV785:AW816,2,0),CLAVE_DISTRITO,CLAVE_CADER,IFERROR(VLOOKUP(DAY(F785),$BN$3:$BO$11,2,0),DAY(F785)),IFERROR(VLOOKUP(MONTH(F785),$BN$3:$BO$11,2,0),MONTH(F785)),YEAR(F785),G785),""))</f>
        <v/>
      </c>
      <c r="L785" s="4" t="str">
        <f>IFERROR(IF(VLOOKUP(J785,J$2:L784,4,0)=0,"",VLOOKUP(J785,J$2:L784,4,0)),"")</f>
        <v/>
      </c>
      <c r="M785" s="4" t="str">
        <f>IFERROR(IF(VLOOKUP(J785,J$2:M784,5,0)=0,"",VLOOKUP(J785,J$2:M784,5,0)),"")</f>
        <v/>
      </c>
      <c r="S785"/>
      <c r="X785" s="3"/>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57"/>
        <v/>
      </c>
      <c r="BI785" s="4" t="str">
        <f t="shared" si="153"/>
        <v/>
      </c>
      <c r="BJ785" s="123" t="str">
        <f t="shared" si="158"/>
        <v/>
      </c>
      <c r="BK785" s="140" t="str">
        <f t="shared" si="163"/>
        <v/>
      </c>
      <c r="BP785" s="5"/>
      <c r="BR785" s="4"/>
      <c r="BT785" s="5"/>
      <c r="BU785" s="5"/>
      <c r="BV785" s="5" t="str">
        <f>IF(B785="","",IF(BQ785="",1+(MAX(BV$2:BV784)),""))</f>
        <v/>
      </c>
      <c r="BW785" s="5" t="str">
        <f t="shared" si="159"/>
        <v/>
      </c>
      <c r="BX785" s="5" t="str">
        <f t="shared" si="160"/>
        <v/>
      </c>
      <c r="BY785" s="14" t="str">
        <f t="shared" si="161"/>
        <v/>
      </c>
      <c r="BZ785" s="28"/>
      <c r="CA785" s="15"/>
      <c r="CB785" s="5" t="str">
        <f t="shared" si="154"/>
        <v/>
      </c>
      <c r="CD785" s="5"/>
      <c r="CE785" s="5" t="str">
        <f t="shared" si="162"/>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c r="A786" s="4" t="str">
        <f t="shared" si="156"/>
        <v/>
      </c>
      <c r="B786" s="3"/>
      <c r="H786" s="5" t="str">
        <f>IF(F786="","",IFERROR(CONCATENATE("PEUA",VLOOKUP(ESTADO,REPORTE!AV786:AW817,2,0),CLAVE_DISTRITO,CLAVE_CADER,IFERROR(VLOOKUP(DAY(F786),$BN$3:$BO$11,2,0),DAY(F786)),IFERROR(VLOOKUP(MONTH(F786),$BN$3:$BO$11,2,0),MONTH(F786)),YEAR(F786),G786),""))</f>
        <v/>
      </c>
      <c r="L786" s="4" t="str">
        <f>IFERROR(IF(VLOOKUP(J786,J$2:L785,4,0)=0,"",VLOOKUP(J786,J$2:L785,4,0)),"")</f>
        <v/>
      </c>
      <c r="M786" s="4" t="str">
        <f>IFERROR(IF(VLOOKUP(J786,J$2:M785,5,0)=0,"",VLOOKUP(J786,J$2:M785,5,0)),"")</f>
        <v/>
      </c>
      <c r="S786"/>
      <c r="X786" s="3"/>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57"/>
        <v/>
      </c>
      <c r="BI786" s="4" t="str">
        <f t="shared" si="153"/>
        <v/>
      </c>
      <c r="BJ786" s="123" t="str">
        <f t="shared" si="158"/>
        <v/>
      </c>
      <c r="BK786" s="140" t="str">
        <f t="shared" si="163"/>
        <v/>
      </c>
      <c r="BP786" s="5"/>
      <c r="BR786" s="4"/>
      <c r="BT786" s="5"/>
      <c r="BU786" s="5"/>
      <c r="BV786" s="5" t="str">
        <f>IF(B786="","",IF(BQ786="",1+(MAX(BV$2:BV785)),""))</f>
        <v/>
      </c>
      <c r="BW786" s="5" t="str">
        <f t="shared" si="159"/>
        <v/>
      </c>
      <c r="BX786" s="5" t="str">
        <f t="shared" si="160"/>
        <v/>
      </c>
      <c r="BY786" s="14" t="str">
        <f t="shared" si="161"/>
        <v/>
      </c>
      <c r="BZ786" s="28"/>
      <c r="CA786" s="15"/>
      <c r="CB786" s="5" t="str">
        <f t="shared" si="154"/>
        <v/>
      </c>
      <c r="CD786" s="5"/>
      <c r="CE786" s="5" t="str">
        <f t="shared" si="162"/>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c r="A787" s="4" t="str">
        <f t="shared" si="156"/>
        <v/>
      </c>
      <c r="B787" s="3"/>
      <c r="H787" s="5" t="str">
        <f>IF(F787="","",IFERROR(CONCATENATE("PEUA",VLOOKUP(ESTADO,REPORTE!AV787:AW818,2,0),CLAVE_DISTRITO,CLAVE_CADER,IFERROR(VLOOKUP(DAY(F787),$BN$3:$BO$11,2,0),DAY(F787)),IFERROR(VLOOKUP(MONTH(F787),$BN$3:$BO$11,2,0),MONTH(F787)),YEAR(F787),G787),""))</f>
        <v/>
      </c>
      <c r="L787" s="4" t="str">
        <f>IFERROR(IF(VLOOKUP(J787,J$2:L786,4,0)=0,"",VLOOKUP(J787,J$2:L786,4,0)),"")</f>
        <v/>
      </c>
      <c r="M787" s="4" t="str">
        <f>IFERROR(IF(VLOOKUP(J787,J$2:M786,5,0)=0,"",VLOOKUP(J787,J$2:M786,5,0)),"")</f>
        <v/>
      </c>
      <c r="S787"/>
      <c r="X787" s="3"/>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57"/>
        <v/>
      </c>
      <c r="BI787" s="4" t="str">
        <f t="shared" ref="BI787:BI850" si="164">IFERROR(IF(AA787=0,"",AA787/BB787),"")</f>
        <v/>
      </c>
      <c r="BJ787" s="123" t="str">
        <f t="shared" si="158"/>
        <v/>
      </c>
      <c r="BK787" s="140" t="str">
        <f t="shared" si="163"/>
        <v/>
      </c>
      <c r="BP787" s="5"/>
      <c r="BR787" s="4"/>
      <c r="BT787" s="5"/>
      <c r="BU787" s="5"/>
      <c r="BV787" s="5" t="str">
        <f>IF(B787="","",IF(BQ787="",1+(MAX(BV$2:BV786)),""))</f>
        <v/>
      </c>
      <c r="BW787" s="5" t="str">
        <f t="shared" si="159"/>
        <v/>
      </c>
      <c r="BX787" s="5" t="str">
        <f t="shared" si="160"/>
        <v/>
      </c>
      <c r="BY787" s="14" t="str">
        <f t="shared" si="161"/>
        <v/>
      </c>
      <c r="BZ787" s="28"/>
      <c r="CA787" s="15"/>
      <c r="CB787" s="5" t="str">
        <f t="shared" si="154"/>
        <v/>
      </c>
      <c r="CD787" s="5"/>
      <c r="CE787" s="5" t="str">
        <f t="shared" si="162"/>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c r="A788" s="4" t="str">
        <f t="shared" si="156"/>
        <v/>
      </c>
      <c r="B788" s="3"/>
      <c r="H788" s="5" t="str">
        <f>IF(F788="","",IFERROR(CONCATENATE("PEUA",VLOOKUP(ESTADO,REPORTE!AV788:AW819,2,0),CLAVE_DISTRITO,CLAVE_CADER,IFERROR(VLOOKUP(DAY(F788),$BN$3:$BO$11,2,0),DAY(F788)),IFERROR(VLOOKUP(MONTH(F788),$BN$3:$BO$11,2,0),MONTH(F788)),YEAR(F788),G788),""))</f>
        <v/>
      </c>
      <c r="L788" s="4" t="str">
        <f>IFERROR(IF(VLOOKUP(J788,J$2:L787,4,0)=0,"",VLOOKUP(J788,J$2:L787,4,0)),"")</f>
        <v/>
      </c>
      <c r="M788" s="4" t="str">
        <f>IFERROR(IF(VLOOKUP(J788,J$2:M787,5,0)=0,"",VLOOKUP(J788,J$2:M787,5,0)),"")</f>
        <v/>
      </c>
      <c r="S788"/>
      <c r="X788" s="3"/>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57"/>
        <v/>
      </c>
      <c r="BI788" s="4" t="str">
        <f t="shared" si="164"/>
        <v/>
      </c>
      <c r="BJ788" s="123" t="str">
        <f t="shared" si="158"/>
        <v/>
      </c>
      <c r="BK788" s="140" t="str">
        <f t="shared" si="163"/>
        <v/>
      </c>
      <c r="BP788" s="5"/>
      <c r="BR788" s="4"/>
      <c r="BT788" s="5"/>
      <c r="BU788" s="5"/>
      <c r="BV788" s="5" t="str">
        <f>IF(B788="","",IF(BQ788="",1+(MAX(BV$2:BV787)),""))</f>
        <v/>
      </c>
      <c r="BW788" s="5" t="str">
        <f t="shared" si="159"/>
        <v/>
      </c>
      <c r="BX788" s="5" t="str">
        <f t="shared" si="160"/>
        <v/>
      </c>
      <c r="BY788" s="14" t="str">
        <f t="shared" si="161"/>
        <v/>
      </c>
      <c r="BZ788" s="28"/>
      <c r="CA788" s="15"/>
      <c r="CB788" s="5" t="str">
        <f t="shared" si="154"/>
        <v/>
      </c>
      <c r="CD788" s="5"/>
      <c r="CE788" s="5" t="str">
        <f t="shared" si="162"/>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c r="A789" s="4" t="str">
        <f t="shared" si="156"/>
        <v/>
      </c>
      <c r="B789" s="3"/>
      <c r="H789" s="5" t="str">
        <f>IF(F789="","",IFERROR(CONCATENATE("PEUA",VLOOKUP(ESTADO,REPORTE!AV789:AW820,2,0),CLAVE_DISTRITO,CLAVE_CADER,IFERROR(VLOOKUP(DAY(F789),$BN$3:$BO$11,2,0),DAY(F789)),IFERROR(VLOOKUP(MONTH(F789),$BN$3:$BO$11,2,0),MONTH(F789)),YEAR(F789),G789),""))</f>
        <v/>
      </c>
      <c r="L789" s="4" t="str">
        <f>IFERROR(IF(VLOOKUP(J789,J$2:L788,4,0)=0,"",VLOOKUP(J789,J$2:L788,4,0)),"")</f>
        <v/>
      </c>
      <c r="M789" s="4" t="str">
        <f>IFERROR(IF(VLOOKUP(J789,J$2:M788,5,0)=0,"",VLOOKUP(J789,J$2:M788,5,0)),"")</f>
        <v/>
      </c>
      <c r="S789"/>
      <c r="X789" s="3"/>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57"/>
        <v/>
      </c>
      <c r="BI789" s="4" t="str">
        <f t="shared" si="164"/>
        <v/>
      </c>
      <c r="BJ789" s="123" t="str">
        <f t="shared" si="158"/>
        <v/>
      </c>
      <c r="BK789" s="140" t="str">
        <f t="shared" si="163"/>
        <v/>
      </c>
      <c r="BP789" s="5"/>
      <c r="BR789" s="4"/>
      <c r="BT789" s="5"/>
      <c r="BU789" s="5"/>
      <c r="BV789" s="5" t="str">
        <f>IF(B789="","",IF(BQ789="",1+(MAX(BV$2:BV788)),""))</f>
        <v/>
      </c>
      <c r="BW789" s="5" t="str">
        <f t="shared" si="159"/>
        <v/>
      </c>
      <c r="BX789" s="5" t="str">
        <f t="shared" si="160"/>
        <v/>
      </c>
      <c r="BY789" s="14" t="str">
        <f t="shared" si="161"/>
        <v/>
      </c>
      <c r="BZ789" s="28"/>
      <c r="CA789" s="15"/>
      <c r="CB789" s="5" t="str">
        <f t="shared" si="154"/>
        <v/>
      </c>
      <c r="CD789" s="5"/>
      <c r="CE789" s="5" t="str">
        <f t="shared" si="162"/>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c r="A790" s="4" t="str">
        <f t="shared" si="156"/>
        <v/>
      </c>
      <c r="B790" s="3"/>
      <c r="H790" s="5" t="str">
        <f>IF(F790="","",IFERROR(CONCATENATE("PEUA",VLOOKUP(ESTADO,REPORTE!AV790:AW821,2,0),CLAVE_DISTRITO,CLAVE_CADER,IFERROR(VLOOKUP(DAY(F790),$BN$3:$BO$11,2,0),DAY(F790)),IFERROR(VLOOKUP(MONTH(F790),$BN$3:$BO$11,2,0),MONTH(F790)),YEAR(F790),G790),""))</f>
        <v/>
      </c>
      <c r="L790" s="4" t="str">
        <f>IFERROR(IF(VLOOKUP(J790,J$2:L789,4,0)=0,"",VLOOKUP(J790,J$2:L789,4,0)),"")</f>
        <v/>
      </c>
      <c r="M790" s="4" t="str">
        <f>IFERROR(IF(VLOOKUP(J790,J$2:M789,5,0)=0,"",VLOOKUP(J790,J$2:M789,5,0)),"")</f>
        <v/>
      </c>
      <c r="S790"/>
      <c r="X790" s="3"/>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57"/>
        <v/>
      </c>
      <c r="BI790" s="4" t="str">
        <f t="shared" si="164"/>
        <v/>
      </c>
      <c r="BJ790" s="123" t="str">
        <f t="shared" si="158"/>
        <v/>
      </c>
      <c r="BK790" s="140" t="str">
        <f t="shared" si="163"/>
        <v/>
      </c>
      <c r="BP790" s="5"/>
      <c r="BR790" s="4"/>
      <c r="BT790" s="5"/>
      <c r="BU790" s="5"/>
      <c r="BV790" s="5" t="str">
        <f>IF(B790="","",IF(BQ790="",1+(MAX(BV$2:BV789)),""))</f>
        <v/>
      </c>
      <c r="BW790" s="5" t="str">
        <f t="shared" si="159"/>
        <v/>
      </c>
      <c r="BX790" s="5" t="str">
        <f t="shared" si="160"/>
        <v/>
      </c>
      <c r="BY790" s="14" t="str">
        <f t="shared" si="161"/>
        <v/>
      </c>
      <c r="BZ790" s="28"/>
      <c r="CA790" s="15"/>
      <c r="CB790" s="5" t="str">
        <f t="shared" ref="CB790:CB853" si="165">CONCATENATE(AI790,AJ790,AK790,AL790,AM790)</f>
        <v/>
      </c>
      <c r="CD790" s="5"/>
      <c r="CE790" s="5" t="str">
        <f t="shared" si="162"/>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c r="A791" s="4" t="str">
        <f t="shared" si="156"/>
        <v/>
      </c>
      <c r="B791" s="3"/>
      <c r="H791" s="5" t="str">
        <f>IF(F791="","",IFERROR(CONCATENATE("PEUA",VLOOKUP(ESTADO,REPORTE!AV791:AW822,2,0),CLAVE_DISTRITO,CLAVE_CADER,IFERROR(VLOOKUP(DAY(F791),$BN$3:$BO$11,2,0),DAY(F791)),IFERROR(VLOOKUP(MONTH(F791),$BN$3:$BO$11,2,0),MONTH(F791)),YEAR(F791),G791),""))</f>
        <v/>
      </c>
      <c r="L791" s="4" t="str">
        <f>IFERROR(IF(VLOOKUP(J791,J$2:L790,4,0)=0,"",VLOOKUP(J791,J$2:L790,4,0)),"")</f>
        <v/>
      </c>
      <c r="M791" s="4" t="str">
        <f>IFERROR(IF(VLOOKUP(J791,J$2:M790,5,0)=0,"",VLOOKUP(J791,J$2:M790,5,0)),"")</f>
        <v/>
      </c>
      <c r="S791"/>
      <c r="X791" s="3"/>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57"/>
        <v/>
      </c>
      <c r="BI791" s="4" t="str">
        <f t="shared" si="164"/>
        <v/>
      </c>
      <c r="BJ791" s="123" t="str">
        <f t="shared" si="158"/>
        <v/>
      </c>
      <c r="BK791" s="140" t="str">
        <f t="shared" si="163"/>
        <v/>
      </c>
      <c r="BP791" s="5"/>
      <c r="BR791" s="4"/>
      <c r="BT791" s="5"/>
      <c r="BU791" s="5"/>
      <c r="BV791" s="5" t="str">
        <f>IF(B791="","",IF(BQ791="",1+(MAX(BV$2:BV790)),""))</f>
        <v/>
      </c>
      <c r="BW791" s="5" t="str">
        <f t="shared" si="159"/>
        <v/>
      </c>
      <c r="BX791" s="5" t="str">
        <f t="shared" si="160"/>
        <v/>
      </c>
      <c r="BY791" s="14" t="str">
        <f t="shared" si="161"/>
        <v/>
      </c>
      <c r="BZ791" s="28"/>
      <c r="CA791" s="15"/>
      <c r="CB791" s="5" t="str">
        <f t="shared" si="165"/>
        <v/>
      </c>
      <c r="CD791" s="5"/>
      <c r="CE791" s="5" t="str">
        <f t="shared" si="162"/>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c r="A792" s="4" t="str">
        <f t="shared" si="156"/>
        <v/>
      </c>
      <c r="B792" s="3"/>
      <c r="H792" s="5" t="str">
        <f>IF(F792="","",IFERROR(CONCATENATE("PEUA",VLOOKUP(ESTADO,REPORTE!AV792:AW823,2,0),CLAVE_DISTRITO,CLAVE_CADER,IFERROR(VLOOKUP(DAY(F792),$BN$3:$BO$11,2,0),DAY(F792)),IFERROR(VLOOKUP(MONTH(F792),$BN$3:$BO$11,2,0),MONTH(F792)),YEAR(F792),G792),""))</f>
        <v/>
      </c>
      <c r="L792" s="4" t="str">
        <f>IFERROR(IF(VLOOKUP(J792,J$2:L791,4,0)=0,"",VLOOKUP(J792,J$2:L791,4,0)),"")</f>
        <v/>
      </c>
      <c r="M792" s="4" t="str">
        <f>IFERROR(IF(VLOOKUP(J792,J$2:M791,5,0)=0,"",VLOOKUP(J792,J$2:M791,5,0)),"")</f>
        <v/>
      </c>
      <c r="S792"/>
      <c r="X792" s="3"/>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57"/>
        <v/>
      </c>
      <c r="BI792" s="4" t="str">
        <f t="shared" si="164"/>
        <v/>
      </c>
      <c r="BJ792" s="123" t="str">
        <f t="shared" si="158"/>
        <v/>
      </c>
      <c r="BK792" s="140" t="str">
        <f t="shared" si="163"/>
        <v/>
      </c>
      <c r="BP792" s="5"/>
      <c r="BR792" s="4"/>
      <c r="BT792" s="5"/>
      <c r="BU792" s="5"/>
      <c r="BV792" s="5" t="str">
        <f>IF(B792="","",IF(BQ792="",1+(MAX(BV$2:BV791)),""))</f>
        <v/>
      </c>
      <c r="BW792" s="5" t="str">
        <f t="shared" si="159"/>
        <v/>
      </c>
      <c r="BX792" s="5" t="str">
        <f t="shared" si="160"/>
        <v/>
      </c>
      <c r="BY792" s="14" t="str">
        <f t="shared" si="161"/>
        <v/>
      </c>
      <c r="BZ792" s="28"/>
      <c r="CA792" s="15"/>
      <c r="CB792" s="5" t="str">
        <f t="shared" si="165"/>
        <v/>
      </c>
      <c r="CD792" s="5"/>
      <c r="CE792" s="5" t="str">
        <f t="shared" si="162"/>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c r="A793" s="4" t="str">
        <f t="shared" si="156"/>
        <v/>
      </c>
      <c r="B793" s="3"/>
      <c r="H793" s="5" t="str">
        <f>IF(F793="","",IFERROR(CONCATENATE("PEUA",VLOOKUP(ESTADO,REPORTE!AV793:AW824,2,0),CLAVE_DISTRITO,CLAVE_CADER,IFERROR(VLOOKUP(DAY(F793),$BN$3:$BO$11,2,0),DAY(F793)),IFERROR(VLOOKUP(MONTH(F793),$BN$3:$BO$11,2,0),MONTH(F793)),YEAR(F793),G793),""))</f>
        <v/>
      </c>
      <c r="L793" s="4" t="str">
        <f>IFERROR(IF(VLOOKUP(J793,J$2:L792,4,0)=0,"",VLOOKUP(J793,J$2:L792,4,0)),"")</f>
        <v/>
      </c>
      <c r="M793" s="4" t="str">
        <f>IFERROR(IF(VLOOKUP(J793,J$2:M792,5,0)=0,"",VLOOKUP(J793,J$2:M792,5,0)),"")</f>
        <v/>
      </c>
      <c r="S793"/>
      <c r="X793" s="3"/>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57"/>
        <v/>
      </c>
      <c r="BI793" s="4" t="str">
        <f t="shared" si="164"/>
        <v/>
      </c>
      <c r="BJ793" s="123" t="str">
        <f t="shared" si="158"/>
        <v/>
      </c>
      <c r="BK793" s="140" t="str">
        <f t="shared" si="163"/>
        <v/>
      </c>
      <c r="BP793" s="5"/>
      <c r="BR793" s="4"/>
      <c r="BT793" s="5"/>
      <c r="BU793" s="5"/>
      <c r="BV793" s="5" t="str">
        <f>IF(B793="","",IF(BQ793="",1+(MAX(BV$2:BV792)),""))</f>
        <v/>
      </c>
      <c r="BW793" s="5" t="str">
        <f t="shared" si="159"/>
        <v/>
      </c>
      <c r="BX793" s="5" t="str">
        <f t="shared" si="160"/>
        <v/>
      </c>
      <c r="BY793" s="14" t="str">
        <f t="shared" si="161"/>
        <v/>
      </c>
      <c r="BZ793" s="28"/>
      <c r="CA793" s="15"/>
      <c r="CB793" s="5" t="str">
        <f t="shared" si="165"/>
        <v/>
      </c>
      <c r="CD793" s="5"/>
      <c r="CE793" s="5" t="str">
        <f t="shared" si="162"/>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c r="A794" s="4" t="str">
        <f t="shared" si="156"/>
        <v/>
      </c>
      <c r="B794" s="3"/>
      <c r="H794" s="5" t="str">
        <f>IF(F794="","",IFERROR(CONCATENATE("PEUA",VLOOKUP(ESTADO,REPORTE!AV794:AW825,2,0),CLAVE_DISTRITO,CLAVE_CADER,IFERROR(VLOOKUP(DAY(F794),$BN$3:$BO$11,2,0),DAY(F794)),IFERROR(VLOOKUP(MONTH(F794),$BN$3:$BO$11,2,0),MONTH(F794)),YEAR(F794),G794),""))</f>
        <v/>
      </c>
      <c r="L794" s="4" t="str">
        <f>IFERROR(IF(VLOOKUP(J794,J$2:L793,4,0)=0,"",VLOOKUP(J794,J$2:L793,4,0)),"")</f>
        <v/>
      </c>
      <c r="M794" s="4" t="str">
        <f>IFERROR(IF(VLOOKUP(J794,J$2:M793,5,0)=0,"",VLOOKUP(J794,J$2:M793,5,0)),"")</f>
        <v/>
      </c>
      <c r="S794"/>
      <c r="X794" s="3"/>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57"/>
        <v/>
      </c>
      <c r="BI794" s="4" t="str">
        <f t="shared" si="164"/>
        <v/>
      </c>
      <c r="BJ794" s="123" t="str">
        <f t="shared" si="158"/>
        <v/>
      </c>
      <c r="BK794" s="140" t="str">
        <f t="shared" si="163"/>
        <v/>
      </c>
      <c r="BP794" s="5"/>
      <c r="BR794" s="4"/>
      <c r="BT794" s="5"/>
      <c r="BU794" s="5"/>
      <c r="BV794" s="5" t="str">
        <f>IF(B794="","",IF(BQ794="",1+(MAX(BV$2:BV793)),""))</f>
        <v/>
      </c>
      <c r="BW794" s="5" t="str">
        <f t="shared" si="159"/>
        <v/>
      </c>
      <c r="BX794" s="5" t="str">
        <f t="shared" si="160"/>
        <v/>
      </c>
      <c r="BY794" s="14" t="str">
        <f t="shared" si="161"/>
        <v/>
      </c>
      <c r="BZ794" s="28"/>
      <c r="CA794" s="15"/>
      <c r="CB794" s="5" t="str">
        <f t="shared" si="165"/>
        <v/>
      </c>
      <c r="CD794" s="5"/>
      <c r="CE794" s="5" t="str">
        <f t="shared" si="162"/>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c r="A795" s="4" t="str">
        <f t="shared" si="156"/>
        <v/>
      </c>
      <c r="B795" s="3"/>
      <c r="H795" s="5" t="str">
        <f>IF(F795="","",IFERROR(CONCATENATE("PEUA",VLOOKUP(ESTADO,REPORTE!AV795:AW826,2,0),CLAVE_DISTRITO,CLAVE_CADER,IFERROR(VLOOKUP(DAY(F795),$BN$3:$BO$11,2,0),DAY(F795)),IFERROR(VLOOKUP(MONTH(F795),$BN$3:$BO$11,2,0),MONTH(F795)),YEAR(F795),G795),""))</f>
        <v/>
      </c>
      <c r="L795" s="4" t="str">
        <f>IFERROR(IF(VLOOKUP(J795,J$2:L794,4,0)=0,"",VLOOKUP(J795,J$2:L794,4,0)),"")</f>
        <v/>
      </c>
      <c r="M795" s="4" t="str">
        <f>IFERROR(IF(VLOOKUP(J795,J$2:M794,5,0)=0,"",VLOOKUP(J795,J$2:M794,5,0)),"")</f>
        <v/>
      </c>
      <c r="S795"/>
      <c r="X795" s="3"/>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57"/>
        <v/>
      </c>
      <c r="BI795" s="4" t="str">
        <f t="shared" si="164"/>
        <v/>
      </c>
      <c r="BJ795" s="123" t="str">
        <f t="shared" si="158"/>
        <v/>
      </c>
      <c r="BK795" s="140" t="str">
        <f t="shared" si="163"/>
        <v/>
      </c>
      <c r="BP795" s="5"/>
      <c r="BR795" s="4"/>
      <c r="BT795" s="5"/>
      <c r="BU795" s="5"/>
      <c r="BV795" s="5" t="str">
        <f>IF(B795="","",IF(BQ795="",1+(MAX(BV$2:BV794)),""))</f>
        <v/>
      </c>
      <c r="BW795" s="5" t="str">
        <f t="shared" si="159"/>
        <v/>
      </c>
      <c r="BX795" s="5" t="str">
        <f t="shared" si="160"/>
        <v/>
      </c>
      <c r="BY795" s="14" t="str">
        <f t="shared" si="161"/>
        <v/>
      </c>
      <c r="BZ795" s="28"/>
      <c r="CA795" s="15"/>
      <c r="CB795" s="5" t="str">
        <f t="shared" si="165"/>
        <v/>
      </c>
      <c r="CD795" s="5"/>
      <c r="CE795" s="5" t="str">
        <f t="shared" si="162"/>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c r="A796" s="4" t="str">
        <f t="shared" si="156"/>
        <v/>
      </c>
      <c r="B796" s="3"/>
      <c r="H796" s="5" t="str">
        <f>IF(F796="","",IFERROR(CONCATENATE("PEUA",VLOOKUP(ESTADO,REPORTE!AV796:AW827,2,0),CLAVE_DISTRITO,CLAVE_CADER,IFERROR(VLOOKUP(DAY(F796),$BN$3:$BO$11,2,0),DAY(F796)),IFERROR(VLOOKUP(MONTH(F796),$BN$3:$BO$11,2,0),MONTH(F796)),YEAR(F796),G796),""))</f>
        <v/>
      </c>
      <c r="L796" s="4" t="str">
        <f>IFERROR(IF(VLOOKUP(J796,J$2:L795,4,0)=0,"",VLOOKUP(J796,J$2:L795,4,0)),"")</f>
        <v/>
      </c>
      <c r="M796" s="4" t="str">
        <f>IFERROR(IF(VLOOKUP(J796,J$2:M795,5,0)=0,"",VLOOKUP(J796,J$2:M795,5,0)),"")</f>
        <v/>
      </c>
      <c r="S796"/>
      <c r="X796" s="3"/>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57"/>
        <v/>
      </c>
      <c r="BI796" s="4" t="str">
        <f t="shared" si="164"/>
        <v/>
      </c>
      <c r="BJ796" s="123" t="str">
        <f t="shared" si="158"/>
        <v/>
      </c>
      <c r="BK796" s="140" t="str">
        <f t="shared" si="163"/>
        <v/>
      </c>
      <c r="BP796" s="5"/>
      <c r="BR796" s="4"/>
      <c r="BT796" s="5"/>
      <c r="BU796" s="5"/>
      <c r="BV796" s="5" t="str">
        <f>IF(B796="","",IF(BQ796="",1+(MAX(BV$2:BV795)),""))</f>
        <v/>
      </c>
      <c r="BW796" s="5" t="str">
        <f t="shared" si="159"/>
        <v/>
      </c>
      <c r="BX796" s="5" t="str">
        <f t="shared" si="160"/>
        <v/>
      </c>
      <c r="BY796" s="14" t="str">
        <f t="shared" si="161"/>
        <v/>
      </c>
      <c r="BZ796" s="28"/>
      <c r="CA796" s="15"/>
      <c r="CB796" s="5" t="str">
        <f t="shared" si="165"/>
        <v/>
      </c>
      <c r="CD796" s="5"/>
      <c r="CE796" s="5" t="str">
        <f t="shared" si="162"/>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c r="A797" s="4" t="str">
        <f t="shared" si="156"/>
        <v/>
      </c>
      <c r="B797" s="3"/>
      <c r="H797" s="5" t="str">
        <f>IF(F797="","",IFERROR(CONCATENATE("PEUA",VLOOKUP(ESTADO,REPORTE!AV797:AW828,2,0),CLAVE_DISTRITO,CLAVE_CADER,IFERROR(VLOOKUP(DAY(F797),$BN$3:$BO$11,2,0),DAY(F797)),IFERROR(VLOOKUP(MONTH(F797),$BN$3:$BO$11,2,0),MONTH(F797)),YEAR(F797),G797),""))</f>
        <v/>
      </c>
      <c r="L797" s="4" t="str">
        <f>IFERROR(IF(VLOOKUP(J797,J$2:L796,4,0)=0,"",VLOOKUP(J797,J$2:L796,4,0)),"")</f>
        <v/>
      </c>
      <c r="M797" s="4" t="str">
        <f>IFERROR(IF(VLOOKUP(J797,J$2:M796,5,0)=0,"",VLOOKUP(J797,J$2:M796,5,0)),"")</f>
        <v/>
      </c>
      <c r="S797"/>
      <c r="X797" s="3"/>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57"/>
        <v/>
      </c>
      <c r="BI797" s="4" t="str">
        <f t="shared" si="164"/>
        <v/>
      </c>
      <c r="BJ797" s="123" t="str">
        <f t="shared" si="158"/>
        <v/>
      </c>
      <c r="BK797" s="140" t="str">
        <f t="shared" si="163"/>
        <v/>
      </c>
      <c r="BP797" s="5"/>
      <c r="BR797" s="4"/>
      <c r="BT797" s="5"/>
      <c r="BU797" s="5"/>
      <c r="BV797" s="5" t="str">
        <f>IF(B797="","",IF(BQ797="",1+(MAX(BV$2:BV796)),""))</f>
        <v/>
      </c>
      <c r="BW797" s="5" t="str">
        <f t="shared" si="159"/>
        <v/>
      </c>
      <c r="BX797" s="5" t="str">
        <f t="shared" si="160"/>
        <v/>
      </c>
      <c r="BY797" s="14" t="str">
        <f t="shared" si="161"/>
        <v/>
      </c>
      <c r="BZ797" s="28"/>
      <c r="CA797" s="15"/>
      <c r="CB797" s="5" t="str">
        <f t="shared" si="165"/>
        <v/>
      </c>
      <c r="CD797" s="5"/>
      <c r="CE797" s="5" t="str">
        <f t="shared" si="162"/>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c r="A798" s="4" t="str">
        <f t="shared" si="156"/>
        <v/>
      </c>
      <c r="B798" s="3"/>
      <c r="H798" s="5" t="str">
        <f>IF(F798="","",IFERROR(CONCATENATE("PEUA",VLOOKUP(ESTADO,REPORTE!AV798:AW829,2,0),CLAVE_DISTRITO,CLAVE_CADER,IFERROR(VLOOKUP(DAY(F798),$BN$3:$BO$11,2,0),DAY(F798)),IFERROR(VLOOKUP(MONTH(F798),$BN$3:$BO$11,2,0),MONTH(F798)),YEAR(F798),G798),""))</f>
        <v/>
      </c>
      <c r="L798" s="4" t="str">
        <f>IFERROR(IF(VLOOKUP(J798,J$2:L797,4,0)=0,"",VLOOKUP(J798,J$2:L797,4,0)),"")</f>
        <v/>
      </c>
      <c r="M798" s="4" t="str">
        <f>IFERROR(IF(VLOOKUP(J798,J$2:M797,5,0)=0,"",VLOOKUP(J798,J$2:M797,5,0)),"")</f>
        <v/>
      </c>
      <c r="S798"/>
      <c r="X798" s="3"/>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57"/>
        <v/>
      </c>
      <c r="BI798" s="4" t="str">
        <f t="shared" si="164"/>
        <v/>
      </c>
      <c r="BJ798" s="123" t="str">
        <f t="shared" si="158"/>
        <v/>
      </c>
      <c r="BK798" s="140" t="str">
        <f t="shared" si="163"/>
        <v/>
      </c>
      <c r="BP798" s="5"/>
      <c r="BR798" s="4"/>
      <c r="BT798" s="5"/>
      <c r="BU798" s="5"/>
      <c r="BV798" s="5" t="str">
        <f>IF(B798="","",IF(BQ798="",1+(MAX(BV$2:BV797)),""))</f>
        <v/>
      </c>
      <c r="BW798" s="5" t="str">
        <f t="shared" si="159"/>
        <v/>
      </c>
      <c r="BX798" s="5" t="str">
        <f t="shared" si="160"/>
        <v/>
      </c>
      <c r="BY798" s="14" t="str">
        <f t="shared" si="161"/>
        <v/>
      </c>
      <c r="BZ798" s="28"/>
      <c r="CA798" s="15"/>
      <c r="CB798" s="5" t="str">
        <f t="shared" si="165"/>
        <v/>
      </c>
      <c r="CD798" s="5"/>
      <c r="CE798" s="5" t="str">
        <f t="shared" si="162"/>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c r="A799" s="4" t="str">
        <f t="shared" si="156"/>
        <v/>
      </c>
      <c r="B799" s="3"/>
      <c r="H799" s="5" t="str">
        <f>IF(F799="","",IFERROR(CONCATENATE("PEUA",VLOOKUP(ESTADO,REPORTE!AV799:AW830,2,0),CLAVE_DISTRITO,CLAVE_CADER,IFERROR(VLOOKUP(DAY(F799),$BN$3:$BO$11,2,0),DAY(F799)),IFERROR(VLOOKUP(MONTH(F799),$BN$3:$BO$11,2,0),MONTH(F799)),YEAR(F799),G799),""))</f>
        <v/>
      </c>
      <c r="L799" s="4" t="str">
        <f>IFERROR(IF(VLOOKUP(J799,J$2:L798,4,0)=0,"",VLOOKUP(J799,J$2:L798,4,0)),"")</f>
        <v/>
      </c>
      <c r="M799" s="4" t="str">
        <f>IFERROR(IF(VLOOKUP(J799,J$2:M798,5,0)=0,"",VLOOKUP(J799,J$2:M798,5,0)),"")</f>
        <v/>
      </c>
      <c r="S799"/>
      <c r="X799" s="3"/>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57"/>
        <v/>
      </c>
      <c r="BI799" s="4" t="str">
        <f t="shared" si="164"/>
        <v/>
      </c>
      <c r="BJ799" s="123" t="str">
        <f t="shared" si="158"/>
        <v/>
      </c>
      <c r="BK799" s="140" t="str">
        <f t="shared" si="163"/>
        <v/>
      </c>
      <c r="BP799" s="5"/>
      <c r="BR799" s="4"/>
      <c r="BT799" s="5"/>
      <c r="BU799" s="5"/>
      <c r="BV799" s="5" t="str">
        <f>IF(B799="","",IF(BQ799="",1+(MAX(BV$2:BV798)),""))</f>
        <v/>
      </c>
      <c r="BW799" s="5" t="str">
        <f t="shared" si="159"/>
        <v/>
      </c>
      <c r="BX799" s="5" t="str">
        <f t="shared" si="160"/>
        <v/>
      </c>
      <c r="BY799" s="14" t="str">
        <f t="shared" si="161"/>
        <v/>
      </c>
      <c r="BZ799" s="28"/>
      <c r="CA799" s="15"/>
      <c r="CB799" s="5" t="str">
        <f t="shared" si="165"/>
        <v/>
      </c>
      <c r="CD799" s="5"/>
      <c r="CE799" s="5" t="str">
        <f t="shared" si="162"/>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c r="A800" s="4" t="str">
        <f t="shared" si="156"/>
        <v/>
      </c>
      <c r="B800" s="3"/>
      <c r="H800" s="5" t="str">
        <f>IF(F800="","",IFERROR(CONCATENATE("PEUA",VLOOKUP(ESTADO,REPORTE!AV800:AW831,2,0),CLAVE_DISTRITO,CLAVE_CADER,IFERROR(VLOOKUP(DAY(F800),$BN$3:$BO$11,2,0),DAY(F800)),IFERROR(VLOOKUP(MONTH(F800),$BN$3:$BO$11,2,0),MONTH(F800)),YEAR(F800),G800),""))</f>
        <v/>
      </c>
      <c r="L800" s="4" t="str">
        <f>IFERROR(IF(VLOOKUP(J800,J$2:L799,4,0)=0,"",VLOOKUP(J800,J$2:L799,4,0)),"")</f>
        <v/>
      </c>
      <c r="M800" s="4" t="str">
        <f>IFERROR(IF(VLOOKUP(J800,J$2:M799,5,0)=0,"",VLOOKUP(J800,J$2:M799,5,0)),"")</f>
        <v/>
      </c>
      <c r="S800"/>
      <c r="X800" s="3"/>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57"/>
        <v/>
      </c>
      <c r="BI800" s="4" t="str">
        <f t="shared" si="164"/>
        <v/>
      </c>
      <c r="BJ800" s="123" t="str">
        <f t="shared" si="158"/>
        <v/>
      </c>
      <c r="BK800" s="140" t="str">
        <f t="shared" si="163"/>
        <v/>
      </c>
      <c r="BP800" s="5"/>
      <c r="BR800" s="4"/>
      <c r="BT800" s="5"/>
      <c r="BU800" s="5"/>
      <c r="BV800" s="5" t="str">
        <f>IF(B800="","",IF(BQ800="",1+(MAX(BV$2:BV799)),""))</f>
        <v/>
      </c>
      <c r="BW800" s="5" t="str">
        <f t="shared" si="159"/>
        <v/>
      </c>
      <c r="BX800" s="5" t="str">
        <f t="shared" si="160"/>
        <v/>
      </c>
      <c r="BY800" s="14" t="str">
        <f t="shared" si="161"/>
        <v/>
      </c>
      <c r="BZ800" s="28"/>
      <c r="CA800" s="15"/>
      <c r="CB800" s="5" t="str">
        <f t="shared" si="165"/>
        <v/>
      </c>
      <c r="CD800" s="5"/>
      <c r="CE800" s="5" t="str">
        <f t="shared" si="162"/>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c r="A801" s="4" t="str">
        <f t="shared" si="156"/>
        <v/>
      </c>
      <c r="B801" s="3"/>
      <c r="H801" s="5" t="str">
        <f>IF(F801="","",IFERROR(CONCATENATE("PEUA",VLOOKUP(ESTADO,REPORTE!AV801:AW832,2,0),CLAVE_DISTRITO,CLAVE_CADER,IFERROR(VLOOKUP(DAY(F801),$BN$3:$BO$11,2,0),DAY(F801)),IFERROR(VLOOKUP(MONTH(F801),$BN$3:$BO$11,2,0),MONTH(F801)),YEAR(F801),G801),""))</f>
        <v/>
      </c>
      <c r="L801" s="4" t="str">
        <f>IFERROR(IF(VLOOKUP(J801,J$2:L800,4,0)=0,"",VLOOKUP(J801,J$2:L800,4,0)),"")</f>
        <v/>
      </c>
      <c r="M801" s="4" t="str">
        <f>IFERROR(IF(VLOOKUP(J801,J$2:M800,5,0)=0,"",VLOOKUP(J801,J$2:M800,5,0)),"")</f>
        <v/>
      </c>
      <c r="S801"/>
      <c r="X801" s="3"/>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57"/>
        <v/>
      </c>
      <c r="BI801" s="4" t="str">
        <f t="shared" si="164"/>
        <v/>
      </c>
      <c r="BJ801" s="123" t="str">
        <f t="shared" si="158"/>
        <v/>
      </c>
      <c r="BK801" s="140" t="str">
        <f t="shared" si="163"/>
        <v/>
      </c>
      <c r="BP801" s="5"/>
      <c r="BR801" s="4"/>
      <c r="BT801" s="5"/>
      <c r="BU801" s="5"/>
      <c r="BV801" s="5" t="str">
        <f>IF(B801="","",IF(BQ801="",1+(MAX(BV$2:BV800)),""))</f>
        <v/>
      </c>
      <c r="BW801" s="5" t="str">
        <f t="shared" si="159"/>
        <v/>
      </c>
      <c r="BX801" s="5" t="str">
        <f t="shared" si="160"/>
        <v/>
      </c>
      <c r="BY801" s="14" t="str">
        <f t="shared" si="161"/>
        <v/>
      </c>
      <c r="BZ801" s="28"/>
      <c r="CA801" s="15"/>
      <c r="CB801" s="5" t="str">
        <f t="shared" si="165"/>
        <v/>
      </c>
      <c r="CD801" s="5"/>
      <c r="CE801" s="5" t="str">
        <f t="shared" si="162"/>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c r="A802" s="4" t="str">
        <f t="shared" si="156"/>
        <v/>
      </c>
      <c r="B802" s="3"/>
      <c r="H802" s="5" t="str">
        <f>IF(F802="","",IFERROR(CONCATENATE("PEUA",VLOOKUP(ESTADO,REPORTE!AV802:AW833,2,0),CLAVE_DISTRITO,CLAVE_CADER,IFERROR(VLOOKUP(DAY(F802),$BN$3:$BO$11,2,0),DAY(F802)),IFERROR(VLOOKUP(MONTH(F802),$BN$3:$BO$11,2,0),MONTH(F802)),YEAR(F802),G802),""))</f>
        <v/>
      </c>
      <c r="L802" s="4" t="str">
        <f>IFERROR(IF(VLOOKUP(J802,J$2:L801,4,0)=0,"",VLOOKUP(J802,J$2:L801,4,0)),"")</f>
        <v/>
      </c>
      <c r="M802" s="4" t="str">
        <f>IFERROR(IF(VLOOKUP(J802,J$2:M801,5,0)=0,"",VLOOKUP(J802,J$2:M801,5,0)),"")</f>
        <v/>
      </c>
      <c r="S802"/>
      <c r="X802" s="3"/>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57"/>
        <v/>
      </c>
      <c r="BI802" s="4" t="str">
        <f t="shared" si="164"/>
        <v/>
      </c>
      <c r="BJ802" s="123" t="str">
        <f t="shared" si="158"/>
        <v/>
      </c>
      <c r="BK802" s="140" t="str">
        <f t="shared" si="163"/>
        <v/>
      </c>
      <c r="BP802" s="5"/>
      <c r="BR802" s="4"/>
      <c r="BT802" s="5"/>
      <c r="BU802" s="5"/>
      <c r="BV802" s="5" t="str">
        <f>IF(B802="","",IF(BQ802="",1+(MAX(BV$2:BV801)),""))</f>
        <v/>
      </c>
      <c r="BW802" s="5" t="str">
        <f t="shared" si="159"/>
        <v/>
      </c>
      <c r="BX802" s="5" t="str">
        <f t="shared" si="160"/>
        <v/>
      </c>
      <c r="BY802" s="14" t="str">
        <f t="shared" si="161"/>
        <v/>
      </c>
      <c r="BZ802" s="28"/>
      <c r="CA802" s="15"/>
      <c r="CB802" s="5" t="str">
        <f t="shared" si="165"/>
        <v/>
      </c>
      <c r="CD802" s="5"/>
      <c r="CE802" s="5" t="str">
        <f t="shared" si="162"/>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c r="A803" s="4" t="str">
        <f t="shared" si="156"/>
        <v/>
      </c>
      <c r="B803" s="3"/>
      <c r="H803" s="5" t="str">
        <f>IF(F803="","",IFERROR(CONCATENATE("PEUA",VLOOKUP(ESTADO,REPORTE!AV803:AW834,2,0),CLAVE_DISTRITO,CLAVE_CADER,IFERROR(VLOOKUP(DAY(F803),$BN$3:$BO$11,2,0),DAY(F803)),IFERROR(VLOOKUP(MONTH(F803),$BN$3:$BO$11,2,0),MONTH(F803)),YEAR(F803),G803),""))</f>
        <v/>
      </c>
      <c r="L803" s="4" t="str">
        <f>IFERROR(IF(VLOOKUP(J803,J$2:L802,4,0)=0,"",VLOOKUP(J803,J$2:L802,4,0)),"")</f>
        <v/>
      </c>
      <c r="M803" s="4" t="str">
        <f>IFERROR(IF(VLOOKUP(J803,J$2:M802,5,0)=0,"",VLOOKUP(J803,J$2:M802,5,0)),"")</f>
        <v/>
      </c>
      <c r="S803"/>
      <c r="X803" s="3"/>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57"/>
        <v/>
      </c>
      <c r="BI803" s="4" t="str">
        <f t="shared" si="164"/>
        <v/>
      </c>
      <c r="BJ803" s="123" t="str">
        <f t="shared" si="158"/>
        <v/>
      </c>
      <c r="BK803" s="140" t="str">
        <f t="shared" si="163"/>
        <v/>
      </c>
      <c r="BP803" s="5"/>
      <c r="BR803" s="4"/>
      <c r="BT803" s="5"/>
      <c r="BU803" s="5"/>
      <c r="BV803" s="5" t="str">
        <f>IF(B803="","",IF(BQ803="",1+(MAX(BV$2:BV802)),""))</f>
        <v/>
      </c>
      <c r="BW803" s="5" t="str">
        <f t="shared" si="159"/>
        <v/>
      </c>
      <c r="BX803" s="5" t="str">
        <f t="shared" si="160"/>
        <v/>
      </c>
      <c r="BY803" s="14" t="str">
        <f t="shared" si="161"/>
        <v/>
      </c>
      <c r="BZ803" s="28"/>
      <c r="CA803" s="15"/>
      <c r="CB803" s="5" t="str">
        <f t="shared" si="165"/>
        <v/>
      </c>
      <c r="CD803" s="5"/>
      <c r="CE803" s="5" t="str">
        <f t="shared" si="162"/>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c r="A804" s="4" t="str">
        <f t="shared" si="156"/>
        <v/>
      </c>
      <c r="B804" s="3"/>
      <c r="H804" s="5" t="str">
        <f>IF(F804="","",IFERROR(CONCATENATE("PEUA",VLOOKUP(ESTADO,REPORTE!AV804:AW835,2,0),CLAVE_DISTRITO,CLAVE_CADER,IFERROR(VLOOKUP(DAY(F804),$BN$3:$BO$11,2,0),DAY(F804)),IFERROR(VLOOKUP(MONTH(F804),$BN$3:$BO$11,2,0),MONTH(F804)),YEAR(F804),G804),""))</f>
        <v/>
      </c>
      <c r="L804" s="4" t="str">
        <f>IFERROR(IF(VLOOKUP(J804,J$2:L803,4,0)=0,"",VLOOKUP(J804,J$2:L803,4,0)),"")</f>
        <v/>
      </c>
      <c r="M804" s="4" t="str">
        <f>IFERROR(IF(VLOOKUP(J804,J$2:M803,5,0)=0,"",VLOOKUP(J804,J$2:M803,5,0)),"")</f>
        <v/>
      </c>
      <c r="S804"/>
      <c r="X804" s="3"/>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57"/>
        <v/>
      </c>
      <c r="BI804" s="4" t="str">
        <f t="shared" si="164"/>
        <v/>
      </c>
      <c r="BJ804" s="123" t="str">
        <f t="shared" si="158"/>
        <v/>
      </c>
      <c r="BK804" s="140" t="str">
        <f t="shared" si="163"/>
        <v/>
      </c>
      <c r="BP804" s="5"/>
      <c r="BR804" s="4"/>
      <c r="BT804" s="5"/>
      <c r="BU804" s="5"/>
      <c r="BV804" s="5" t="str">
        <f>IF(B804="","",IF(BQ804="",1+(MAX(BV$2:BV803)),""))</f>
        <v/>
      </c>
      <c r="BW804" s="5" t="str">
        <f t="shared" si="159"/>
        <v/>
      </c>
      <c r="BX804" s="5" t="str">
        <f t="shared" si="160"/>
        <v/>
      </c>
      <c r="BY804" s="14" t="str">
        <f t="shared" si="161"/>
        <v/>
      </c>
      <c r="BZ804" s="28"/>
      <c r="CA804" s="15"/>
      <c r="CB804" s="5" t="str">
        <f t="shared" si="165"/>
        <v/>
      </c>
      <c r="CD804" s="5"/>
      <c r="CE804" s="5" t="str">
        <f t="shared" si="162"/>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c r="A805" s="4" t="str">
        <f t="shared" si="156"/>
        <v/>
      </c>
      <c r="B805" s="3"/>
      <c r="H805" s="5" t="str">
        <f>IF(F805="","",IFERROR(CONCATENATE("PEUA",VLOOKUP(ESTADO,REPORTE!AV805:AW836,2,0),CLAVE_DISTRITO,CLAVE_CADER,IFERROR(VLOOKUP(DAY(F805),$BN$3:$BO$11,2,0),DAY(F805)),IFERROR(VLOOKUP(MONTH(F805),$BN$3:$BO$11,2,0),MONTH(F805)),YEAR(F805),G805),""))</f>
        <v/>
      </c>
      <c r="L805" s="4" t="str">
        <f>IFERROR(IF(VLOOKUP(J805,J$2:L804,4,0)=0,"",VLOOKUP(J805,J$2:L804,4,0)),"")</f>
        <v/>
      </c>
      <c r="M805" s="4" t="str">
        <f>IFERROR(IF(VLOOKUP(J805,J$2:M804,5,0)=0,"",VLOOKUP(J805,J$2:M804,5,0)),"")</f>
        <v/>
      </c>
      <c r="S805"/>
      <c r="X805" s="3"/>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57"/>
        <v/>
      </c>
      <c r="BI805" s="4" t="str">
        <f t="shared" si="164"/>
        <v/>
      </c>
      <c r="BJ805" s="123" t="str">
        <f t="shared" si="158"/>
        <v/>
      </c>
      <c r="BK805" s="140" t="str">
        <f t="shared" si="163"/>
        <v/>
      </c>
      <c r="BP805" s="5"/>
      <c r="BR805" s="4"/>
      <c r="BT805" s="5"/>
      <c r="BU805" s="5"/>
      <c r="BV805" s="5" t="str">
        <f>IF(B805="","",IF(BQ805="",1+(MAX(BV$2:BV804)),""))</f>
        <v/>
      </c>
      <c r="BW805" s="5" t="str">
        <f t="shared" si="159"/>
        <v/>
      </c>
      <c r="BX805" s="5" t="str">
        <f t="shared" si="160"/>
        <v/>
      </c>
      <c r="BY805" s="14" t="str">
        <f t="shared" si="161"/>
        <v/>
      </c>
      <c r="BZ805" s="28"/>
      <c r="CA805" s="15"/>
      <c r="CB805" s="5" t="str">
        <f t="shared" si="165"/>
        <v/>
      </c>
      <c r="CD805" s="5"/>
      <c r="CE805" s="5" t="str">
        <f t="shared" si="162"/>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c r="A806" s="4" t="str">
        <f t="shared" si="156"/>
        <v/>
      </c>
      <c r="B806" s="3"/>
      <c r="H806" s="5" t="str">
        <f>IF(F806="","",IFERROR(CONCATENATE("PEUA",VLOOKUP(ESTADO,REPORTE!AV806:AW837,2,0),CLAVE_DISTRITO,CLAVE_CADER,IFERROR(VLOOKUP(DAY(F806),$BN$3:$BO$11,2,0),DAY(F806)),IFERROR(VLOOKUP(MONTH(F806),$BN$3:$BO$11,2,0),MONTH(F806)),YEAR(F806),G806),""))</f>
        <v/>
      </c>
      <c r="L806" s="4" t="str">
        <f>IFERROR(IF(VLOOKUP(J806,J$2:L805,4,0)=0,"",VLOOKUP(J806,J$2:L805,4,0)),"")</f>
        <v/>
      </c>
      <c r="M806" s="4" t="str">
        <f>IFERROR(IF(VLOOKUP(J806,J$2:M805,5,0)=0,"",VLOOKUP(J806,J$2:M805,5,0)),"")</f>
        <v/>
      </c>
      <c r="S806"/>
      <c r="X806" s="3"/>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57"/>
        <v/>
      </c>
      <c r="BI806" s="4" t="str">
        <f t="shared" si="164"/>
        <v/>
      </c>
      <c r="BJ806" s="123" t="str">
        <f t="shared" si="158"/>
        <v/>
      </c>
      <c r="BK806" s="140" t="str">
        <f t="shared" si="163"/>
        <v/>
      </c>
      <c r="BP806" s="5"/>
      <c r="BR806" s="4"/>
      <c r="BT806" s="5"/>
      <c r="BU806" s="5"/>
      <c r="BV806" s="5" t="str">
        <f>IF(B806="","",IF(BQ806="",1+(MAX(BV$2:BV805)),""))</f>
        <v/>
      </c>
      <c r="BW806" s="5" t="str">
        <f t="shared" si="159"/>
        <v/>
      </c>
      <c r="BX806" s="5" t="str">
        <f t="shared" si="160"/>
        <v/>
      </c>
      <c r="BY806" s="14" t="str">
        <f t="shared" si="161"/>
        <v/>
      </c>
      <c r="BZ806" s="28"/>
      <c r="CA806" s="15"/>
      <c r="CB806" s="5" t="str">
        <f t="shared" si="165"/>
        <v/>
      </c>
      <c r="CD806" s="5"/>
      <c r="CE806" s="5" t="str">
        <f t="shared" si="162"/>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c r="A807" s="4" t="str">
        <f t="shared" si="156"/>
        <v/>
      </c>
      <c r="B807" s="3"/>
      <c r="H807" s="5" t="str">
        <f>IF(F807="","",IFERROR(CONCATENATE("PEUA",VLOOKUP(ESTADO,REPORTE!AV807:AW838,2,0),CLAVE_DISTRITO,CLAVE_CADER,IFERROR(VLOOKUP(DAY(F807),$BN$3:$BO$11,2,0),DAY(F807)),IFERROR(VLOOKUP(MONTH(F807),$BN$3:$BO$11,2,0),MONTH(F807)),YEAR(F807),G807),""))</f>
        <v/>
      </c>
      <c r="L807" s="4" t="str">
        <f>IFERROR(IF(VLOOKUP(J807,J$2:L806,4,0)=0,"",VLOOKUP(J807,J$2:L806,4,0)),"")</f>
        <v/>
      </c>
      <c r="M807" s="4" t="str">
        <f>IFERROR(IF(VLOOKUP(J807,J$2:M806,5,0)=0,"",VLOOKUP(J807,J$2:M806,5,0)),"")</f>
        <v/>
      </c>
      <c r="S807"/>
      <c r="X807" s="3"/>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57"/>
        <v/>
      </c>
      <c r="BI807" s="4" t="str">
        <f t="shared" si="164"/>
        <v/>
      </c>
      <c r="BJ807" s="123" t="str">
        <f t="shared" si="158"/>
        <v/>
      </c>
      <c r="BK807" s="140" t="str">
        <f t="shared" si="163"/>
        <v/>
      </c>
      <c r="BP807" s="5"/>
      <c r="BR807" s="4"/>
      <c r="BT807" s="5"/>
      <c r="BU807" s="5"/>
      <c r="BV807" s="5" t="str">
        <f>IF(B807="","",IF(BQ807="",1+(MAX(BV$2:BV806)),""))</f>
        <v/>
      </c>
      <c r="BW807" s="5" t="str">
        <f t="shared" si="159"/>
        <v/>
      </c>
      <c r="BX807" s="5" t="str">
        <f t="shared" si="160"/>
        <v/>
      </c>
      <c r="BY807" s="14" t="str">
        <f t="shared" si="161"/>
        <v/>
      </c>
      <c r="BZ807" s="28"/>
      <c r="CA807" s="15"/>
      <c r="CB807" s="5" t="str">
        <f t="shared" si="165"/>
        <v/>
      </c>
      <c r="CD807" s="5"/>
      <c r="CE807" s="5" t="str">
        <f t="shared" si="162"/>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c r="A808" s="4" t="str">
        <f t="shared" si="156"/>
        <v/>
      </c>
      <c r="B808" s="3"/>
      <c r="H808" s="5" t="str">
        <f>IF(F808="","",IFERROR(CONCATENATE("PEUA",VLOOKUP(ESTADO,REPORTE!AV808:AW839,2,0),CLAVE_DISTRITO,CLAVE_CADER,IFERROR(VLOOKUP(DAY(F808),$BN$3:$BO$11,2,0),DAY(F808)),IFERROR(VLOOKUP(MONTH(F808),$BN$3:$BO$11,2,0),MONTH(F808)),YEAR(F808),G808),""))</f>
        <v/>
      </c>
      <c r="L808" s="4" t="str">
        <f>IFERROR(IF(VLOOKUP(J808,J$2:L807,4,0)=0,"",VLOOKUP(J808,J$2:L807,4,0)),"")</f>
        <v/>
      </c>
      <c r="M808" s="4" t="str">
        <f>IFERROR(IF(VLOOKUP(J808,J$2:M807,5,0)=0,"",VLOOKUP(J808,J$2:M807,5,0)),"")</f>
        <v/>
      </c>
      <c r="S808"/>
      <c r="X808" s="3"/>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57"/>
        <v/>
      </c>
      <c r="BI808" s="4" t="str">
        <f t="shared" si="164"/>
        <v/>
      </c>
      <c r="BJ808" s="123" t="str">
        <f t="shared" si="158"/>
        <v/>
      </c>
      <c r="BK808" s="140" t="str">
        <f t="shared" si="163"/>
        <v/>
      </c>
      <c r="BP808" s="5"/>
      <c r="BR808" s="4"/>
      <c r="BT808" s="5"/>
      <c r="BU808" s="5"/>
      <c r="BV808" s="5" t="str">
        <f>IF(B808="","",IF(BQ808="",1+(MAX(BV$2:BV807)),""))</f>
        <v/>
      </c>
      <c r="BW808" s="5" t="str">
        <f t="shared" si="159"/>
        <v/>
      </c>
      <c r="BX808" s="5" t="str">
        <f t="shared" si="160"/>
        <v/>
      </c>
      <c r="BY808" s="14" t="str">
        <f t="shared" si="161"/>
        <v/>
      </c>
      <c r="BZ808" s="28"/>
      <c r="CA808" s="15"/>
      <c r="CB808" s="5" t="str">
        <f t="shared" si="165"/>
        <v/>
      </c>
      <c r="CD808" s="5"/>
      <c r="CE808" s="5" t="str">
        <f t="shared" si="162"/>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c r="A809" s="4" t="str">
        <f t="shared" si="156"/>
        <v/>
      </c>
      <c r="B809" s="3"/>
      <c r="H809" s="5" t="str">
        <f>IF(F809="","",IFERROR(CONCATENATE("PEUA",VLOOKUP(ESTADO,REPORTE!AV809:AW840,2,0),CLAVE_DISTRITO,CLAVE_CADER,IFERROR(VLOOKUP(DAY(F809),$BN$3:$BO$11,2,0),DAY(F809)),IFERROR(VLOOKUP(MONTH(F809),$BN$3:$BO$11,2,0),MONTH(F809)),YEAR(F809),G809),""))</f>
        <v/>
      </c>
      <c r="L809" s="4" t="str">
        <f>IFERROR(IF(VLOOKUP(J809,J$2:L808,4,0)=0,"",VLOOKUP(J809,J$2:L808,4,0)),"")</f>
        <v/>
      </c>
      <c r="M809" s="4" t="str">
        <f>IFERROR(IF(VLOOKUP(J809,J$2:M808,5,0)=0,"",VLOOKUP(J809,J$2:M808,5,0)),"")</f>
        <v/>
      </c>
      <c r="S809"/>
      <c r="X809" s="3"/>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57"/>
        <v/>
      </c>
      <c r="BI809" s="4" t="str">
        <f t="shared" si="164"/>
        <v/>
      </c>
      <c r="BJ809" s="123" t="str">
        <f t="shared" si="158"/>
        <v/>
      </c>
      <c r="BK809" s="140" t="str">
        <f t="shared" si="163"/>
        <v/>
      </c>
      <c r="BP809" s="5"/>
      <c r="BR809" s="4"/>
      <c r="BT809" s="5"/>
      <c r="BU809" s="5"/>
      <c r="BV809" s="5" t="str">
        <f>IF(B809="","",IF(BQ809="",1+(MAX(BV$2:BV808)),""))</f>
        <v/>
      </c>
      <c r="BW809" s="5" t="str">
        <f t="shared" si="159"/>
        <v/>
      </c>
      <c r="BX809" s="5" t="str">
        <f t="shared" si="160"/>
        <v/>
      </c>
      <c r="BY809" s="14" t="str">
        <f t="shared" si="161"/>
        <v/>
      </c>
      <c r="BZ809" s="28"/>
      <c r="CA809" s="15"/>
      <c r="CB809" s="5" t="str">
        <f t="shared" si="165"/>
        <v/>
      </c>
      <c r="CD809" s="5"/>
      <c r="CE809" s="5" t="str">
        <f t="shared" si="162"/>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c r="A810" s="4" t="str">
        <f t="shared" si="156"/>
        <v/>
      </c>
      <c r="B810" s="3"/>
      <c r="H810" s="5" t="str">
        <f>IF(F810="","",IFERROR(CONCATENATE("PEUA",VLOOKUP(ESTADO,REPORTE!AV810:AW841,2,0),CLAVE_DISTRITO,CLAVE_CADER,IFERROR(VLOOKUP(DAY(F810),$BN$3:$BO$11,2,0),DAY(F810)),IFERROR(VLOOKUP(MONTH(F810),$BN$3:$BO$11,2,0),MONTH(F810)),YEAR(F810),G810),""))</f>
        <v/>
      </c>
      <c r="L810" s="4" t="str">
        <f>IFERROR(IF(VLOOKUP(J810,J$2:L809,4,0)=0,"",VLOOKUP(J810,J$2:L809,4,0)),"")</f>
        <v/>
      </c>
      <c r="M810" s="4" t="str">
        <f>IFERROR(IF(VLOOKUP(J810,J$2:M809,5,0)=0,"",VLOOKUP(J810,J$2:M809,5,0)),"")</f>
        <v/>
      </c>
      <c r="S810"/>
      <c r="X810" s="3"/>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57"/>
        <v/>
      </c>
      <c r="BI810" s="4" t="str">
        <f t="shared" si="164"/>
        <v/>
      </c>
      <c r="BJ810" s="123" t="str">
        <f t="shared" si="158"/>
        <v/>
      </c>
      <c r="BK810" s="140" t="str">
        <f t="shared" si="163"/>
        <v/>
      </c>
      <c r="BP810" s="5"/>
      <c r="BR810" s="4"/>
      <c r="BT810" s="5"/>
      <c r="BU810" s="5"/>
      <c r="BV810" s="5" t="str">
        <f>IF(B810="","",IF(BQ810="",1+(MAX(BV$2:BV809)),""))</f>
        <v/>
      </c>
      <c r="BW810" s="5" t="str">
        <f t="shared" si="159"/>
        <v/>
      </c>
      <c r="BX810" s="5" t="str">
        <f t="shared" si="160"/>
        <v/>
      </c>
      <c r="BY810" s="14" t="str">
        <f t="shared" si="161"/>
        <v/>
      </c>
      <c r="BZ810" s="28"/>
      <c r="CA810" s="15"/>
      <c r="CB810" s="5" t="str">
        <f t="shared" si="165"/>
        <v/>
      </c>
      <c r="CD810" s="5"/>
      <c r="CE810" s="5" t="str">
        <f t="shared" si="162"/>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c r="A811" s="4" t="str">
        <f t="shared" si="156"/>
        <v/>
      </c>
      <c r="B811" s="3"/>
      <c r="H811" s="5" t="str">
        <f>IF(F811="","",IFERROR(CONCATENATE("PEUA",VLOOKUP(ESTADO,REPORTE!AV811:AW842,2,0),CLAVE_DISTRITO,CLAVE_CADER,IFERROR(VLOOKUP(DAY(F811),$BN$3:$BO$11,2,0),DAY(F811)),IFERROR(VLOOKUP(MONTH(F811),$BN$3:$BO$11,2,0),MONTH(F811)),YEAR(F811),G811),""))</f>
        <v/>
      </c>
      <c r="L811" s="4" t="str">
        <f>IFERROR(IF(VLOOKUP(J811,J$2:L810,4,0)=0,"",VLOOKUP(J811,J$2:L810,4,0)),"")</f>
        <v/>
      </c>
      <c r="M811" s="4" t="str">
        <f>IFERROR(IF(VLOOKUP(J811,J$2:M810,5,0)=0,"",VLOOKUP(J811,J$2:M810,5,0)),"")</f>
        <v/>
      </c>
      <c r="S811"/>
      <c r="X811" s="3"/>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57"/>
        <v/>
      </c>
      <c r="BI811" s="4" t="str">
        <f t="shared" si="164"/>
        <v/>
      </c>
      <c r="BJ811" s="123" t="str">
        <f t="shared" si="158"/>
        <v/>
      </c>
      <c r="BK811" s="140" t="str">
        <f t="shared" si="163"/>
        <v/>
      </c>
      <c r="BP811" s="5"/>
      <c r="BR811" s="4"/>
      <c r="BT811" s="5"/>
      <c r="BU811" s="5"/>
      <c r="BV811" s="5" t="str">
        <f>IF(B811="","",IF(BQ811="",1+(MAX(BV$2:BV810)),""))</f>
        <v/>
      </c>
      <c r="BW811" s="5" t="str">
        <f t="shared" si="159"/>
        <v/>
      </c>
      <c r="BX811" s="5" t="str">
        <f t="shared" si="160"/>
        <v/>
      </c>
      <c r="BY811" s="14" t="str">
        <f t="shared" si="161"/>
        <v/>
      </c>
      <c r="BZ811" s="28"/>
      <c r="CA811" s="15"/>
      <c r="CB811" s="5" t="str">
        <f t="shared" si="165"/>
        <v/>
      </c>
      <c r="CD811" s="5"/>
      <c r="CE811" s="5" t="str">
        <f t="shared" si="162"/>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c r="A812" s="4" t="str">
        <f t="shared" si="156"/>
        <v/>
      </c>
      <c r="B812" s="3"/>
      <c r="H812" s="5" t="str">
        <f>IF(F812="","",IFERROR(CONCATENATE("PEUA",VLOOKUP(ESTADO,REPORTE!AV812:AW843,2,0),CLAVE_DISTRITO,CLAVE_CADER,IFERROR(VLOOKUP(DAY(F812),$BN$3:$BO$11,2,0),DAY(F812)),IFERROR(VLOOKUP(MONTH(F812),$BN$3:$BO$11,2,0),MONTH(F812)),YEAR(F812),G812),""))</f>
        <v/>
      </c>
      <c r="L812" s="4" t="str">
        <f>IFERROR(IF(VLOOKUP(J812,J$2:L811,4,0)=0,"",VLOOKUP(J812,J$2:L811,4,0)),"")</f>
        <v/>
      </c>
      <c r="M812" s="4" t="str">
        <f>IFERROR(IF(VLOOKUP(J812,J$2:M811,5,0)=0,"",VLOOKUP(J812,J$2:M811,5,0)),"")</f>
        <v/>
      </c>
      <c r="S812"/>
      <c r="X812" s="3"/>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57"/>
        <v/>
      </c>
      <c r="BI812" s="4" t="str">
        <f t="shared" si="164"/>
        <v/>
      </c>
      <c r="BJ812" s="123" t="str">
        <f t="shared" si="158"/>
        <v/>
      </c>
      <c r="BK812" s="140" t="str">
        <f t="shared" si="163"/>
        <v/>
      </c>
      <c r="BP812" s="5"/>
      <c r="BR812" s="4"/>
      <c r="BT812" s="5"/>
      <c r="BU812" s="5"/>
      <c r="BV812" s="5" t="str">
        <f>IF(B812="","",IF(BQ812="",1+(MAX(BV$2:BV811)),""))</f>
        <v/>
      </c>
      <c r="BW812" s="5" t="str">
        <f t="shared" si="159"/>
        <v/>
      </c>
      <c r="BX812" s="5" t="str">
        <f t="shared" si="160"/>
        <v/>
      </c>
      <c r="BY812" s="14" t="str">
        <f t="shared" si="161"/>
        <v/>
      </c>
      <c r="BZ812" s="28"/>
      <c r="CA812" s="15"/>
      <c r="CB812" s="5" t="str">
        <f t="shared" si="165"/>
        <v/>
      </c>
      <c r="CD812" s="5"/>
      <c r="CE812" s="5" t="str">
        <f t="shared" si="162"/>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c r="A813" s="4" t="str">
        <f t="shared" si="156"/>
        <v/>
      </c>
      <c r="B813" s="3"/>
      <c r="H813" s="5" t="str">
        <f>IF(F813="","",IFERROR(CONCATENATE("PEUA",VLOOKUP(ESTADO,REPORTE!AV813:AW844,2,0),CLAVE_DISTRITO,CLAVE_CADER,IFERROR(VLOOKUP(DAY(F813),$BN$3:$BO$11,2,0),DAY(F813)),IFERROR(VLOOKUP(MONTH(F813),$BN$3:$BO$11,2,0),MONTH(F813)),YEAR(F813),G813),""))</f>
        <v/>
      </c>
      <c r="L813" s="4" t="str">
        <f>IFERROR(IF(VLOOKUP(J813,J$2:L812,4,0)=0,"",VLOOKUP(J813,J$2:L812,4,0)),"")</f>
        <v/>
      </c>
      <c r="M813" s="4" t="str">
        <f>IFERROR(IF(VLOOKUP(J813,J$2:M812,5,0)=0,"",VLOOKUP(J813,J$2:M812,5,0)),"")</f>
        <v/>
      </c>
      <c r="S813"/>
      <c r="X813" s="3"/>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57"/>
        <v/>
      </c>
      <c r="BI813" s="4" t="str">
        <f t="shared" si="164"/>
        <v/>
      </c>
      <c r="BJ813" s="123" t="str">
        <f t="shared" si="158"/>
        <v/>
      </c>
      <c r="BK813" s="140" t="str">
        <f t="shared" si="163"/>
        <v/>
      </c>
      <c r="BP813" s="5"/>
      <c r="BR813" s="4"/>
      <c r="BT813" s="5"/>
      <c r="BU813" s="5"/>
      <c r="BV813" s="5" t="str">
        <f>IF(B813="","",IF(BQ813="",1+(MAX(BV$2:BV812)),""))</f>
        <v/>
      </c>
      <c r="BW813" s="5" t="str">
        <f t="shared" si="159"/>
        <v/>
      </c>
      <c r="BX813" s="5" t="str">
        <f t="shared" si="160"/>
        <v/>
      </c>
      <c r="BY813" s="14" t="str">
        <f t="shared" si="161"/>
        <v/>
      </c>
      <c r="BZ813" s="28"/>
      <c r="CA813" s="15"/>
      <c r="CB813" s="5" t="str">
        <f t="shared" si="165"/>
        <v/>
      </c>
      <c r="CD813" s="5"/>
      <c r="CE813" s="5" t="str">
        <f t="shared" si="162"/>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c r="A814" s="4" t="str">
        <f t="shared" si="156"/>
        <v/>
      </c>
      <c r="B814" s="3"/>
      <c r="H814" s="5" t="str">
        <f>IF(F814="","",IFERROR(CONCATENATE("PEUA",VLOOKUP(ESTADO,REPORTE!AV814:AW845,2,0),CLAVE_DISTRITO,CLAVE_CADER,IFERROR(VLOOKUP(DAY(F814),$BN$3:$BO$11,2,0),DAY(F814)),IFERROR(VLOOKUP(MONTH(F814),$BN$3:$BO$11,2,0),MONTH(F814)),YEAR(F814),G814),""))</f>
        <v/>
      </c>
      <c r="L814" s="4" t="str">
        <f>IFERROR(IF(VLOOKUP(J814,J$2:L813,4,0)=0,"",VLOOKUP(J814,J$2:L813,4,0)),"")</f>
        <v/>
      </c>
      <c r="M814" s="4" t="str">
        <f>IFERROR(IF(VLOOKUP(J814,J$2:M813,5,0)=0,"",VLOOKUP(J814,J$2:M813,5,0)),"")</f>
        <v/>
      </c>
      <c r="S814"/>
      <c r="X814" s="3"/>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57"/>
        <v/>
      </c>
      <c r="BI814" s="4" t="str">
        <f t="shared" si="164"/>
        <v/>
      </c>
      <c r="BJ814" s="123" t="str">
        <f t="shared" si="158"/>
        <v/>
      </c>
      <c r="BK814" s="140" t="str">
        <f t="shared" si="163"/>
        <v/>
      </c>
      <c r="BP814" s="5"/>
      <c r="BR814" s="4"/>
      <c r="BT814" s="5"/>
      <c r="BU814" s="5"/>
      <c r="BV814" s="5" t="str">
        <f>IF(B814="","",IF(BQ814="",1+(MAX(BV$2:BV813)),""))</f>
        <v/>
      </c>
      <c r="BW814" s="5" t="str">
        <f t="shared" si="159"/>
        <v/>
      </c>
      <c r="BX814" s="5" t="str">
        <f t="shared" si="160"/>
        <v/>
      </c>
      <c r="BY814" s="14" t="str">
        <f t="shared" si="161"/>
        <v/>
      </c>
      <c r="BZ814" s="28"/>
      <c r="CA814" s="15"/>
      <c r="CB814" s="5" t="str">
        <f t="shared" si="165"/>
        <v/>
      </c>
      <c r="CD814" s="5"/>
      <c r="CE814" s="5" t="str">
        <f t="shared" si="162"/>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c r="A815" s="4" t="str">
        <f t="shared" si="156"/>
        <v/>
      </c>
      <c r="B815" s="3"/>
      <c r="H815" s="5" t="str">
        <f>IF(F815="","",IFERROR(CONCATENATE("PEUA",VLOOKUP(ESTADO,REPORTE!AV815:AW846,2,0),CLAVE_DISTRITO,CLAVE_CADER,IFERROR(VLOOKUP(DAY(F815),$BN$3:$BO$11,2,0),DAY(F815)),IFERROR(VLOOKUP(MONTH(F815),$BN$3:$BO$11,2,0),MONTH(F815)),YEAR(F815),G815),""))</f>
        <v/>
      </c>
      <c r="L815" s="4" t="str">
        <f>IFERROR(IF(VLOOKUP(J815,J$2:L814,4,0)=0,"",VLOOKUP(J815,J$2:L814,4,0)),"")</f>
        <v/>
      </c>
      <c r="M815" s="4" t="str">
        <f>IFERROR(IF(VLOOKUP(J815,J$2:M814,5,0)=0,"",VLOOKUP(J815,J$2:M814,5,0)),"")</f>
        <v/>
      </c>
      <c r="S815"/>
      <c r="X815" s="3"/>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57"/>
        <v/>
      </c>
      <c r="BI815" s="4" t="str">
        <f t="shared" si="164"/>
        <v/>
      </c>
      <c r="BJ815" s="123" t="str">
        <f t="shared" si="158"/>
        <v/>
      </c>
      <c r="BK815" s="140" t="str">
        <f t="shared" si="163"/>
        <v/>
      </c>
      <c r="BP815" s="5"/>
      <c r="BR815" s="4"/>
      <c r="BT815" s="5"/>
      <c r="BU815" s="5"/>
      <c r="BV815" s="5" t="str">
        <f>IF(B815="","",IF(BQ815="",1+(MAX(BV$2:BV814)),""))</f>
        <v/>
      </c>
      <c r="BW815" s="5" t="str">
        <f t="shared" si="159"/>
        <v/>
      </c>
      <c r="BX815" s="5" t="str">
        <f t="shared" si="160"/>
        <v/>
      </c>
      <c r="BY815" s="14" t="str">
        <f t="shared" si="161"/>
        <v/>
      </c>
      <c r="BZ815" s="28"/>
      <c r="CA815" s="15"/>
      <c r="CB815" s="5" t="str">
        <f t="shared" si="165"/>
        <v/>
      </c>
      <c r="CD815" s="5"/>
      <c r="CE815" s="5" t="str">
        <f t="shared" si="162"/>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c r="A816" s="4" t="str">
        <f t="shared" si="156"/>
        <v/>
      </c>
      <c r="B816" s="3"/>
      <c r="H816" s="5" t="str">
        <f>IF(F816="","",IFERROR(CONCATENATE("PEUA",VLOOKUP(ESTADO,REPORTE!AV816:AW847,2,0),CLAVE_DISTRITO,CLAVE_CADER,IFERROR(VLOOKUP(DAY(F816),$BN$3:$BO$11,2,0),DAY(F816)),IFERROR(VLOOKUP(MONTH(F816),$BN$3:$BO$11,2,0),MONTH(F816)),YEAR(F816),G816),""))</f>
        <v/>
      </c>
      <c r="L816" s="4" t="str">
        <f>IFERROR(IF(VLOOKUP(J816,J$2:L815,4,0)=0,"",VLOOKUP(J816,J$2:L815,4,0)),"")</f>
        <v/>
      </c>
      <c r="M816" s="4" t="str">
        <f>IFERROR(IF(VLOOKUP(J816,J$2:M815,5,0)=0,"",VLOOKUP(J816,J$2:M815,5,0)),"")</f>
        <v/>
      </c>
      <c r="S816"/>
      <c r="X816" s="3"/>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57"/>
        <v/>
      </c>
      <c r="BI816" s="4" t="str">
        <f t="shared" si="164"/>
        <v/>
      </c>
      <c r="BJ816" s="123" t="str">
        <f t="shared" si="158"/>
        <v/>
      </c>
      <c r="BK816" s="140" t="str">
        <f t="shared" si="163"/>
        <v/>
      </c>
      <c r="BP816" s="5"/>
      <c r="BR816" s="4"/>
      <c r="BT816" s="5"/>
      <c r="BU816" s="5"/>
      <c r="BV816" s="5" t="str">
        <f>IF(B816="","",IF(BQ816="",1+(MAX(BV$2:BV815)),""))</f>
        <v/>
      </c>
      <c r="BW816" s="5" t="str">
        <f t="shared" si="159"/>
        <v/>
      </c>
      <c r="BX816" s="5" t="str">
        <f t="shared" si="160"/>
        <v/>
      </c>
      <c r="BY816" s="14" t="str">
        <f t="shared" si="161"/>
        <v/>
      </c>
      <c r="BZ816" s="28"/>
      <c r="CA816" s="15"/>
      <c r="CB816" s="5" t="str">
        <f t="shared" si="165"/>
        <v/>
      </c>
      <c r="CD816" s="5"/>
      <c r="CE816" s="5" t="str">
        <f t="shared" si="162"/>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c r="A817" s="4" t="str">
        <f t="shared" si="156"/>
        <v/>
      </c>
      <c r="B817" s="3"/>
      <c r="H817" s="5" t="str">
        <f>IF(F817="","",IFERROR(CONCATENATE("PEUA",VLOOKUP(ESTADO,REPORTE!AV817:AW848,2,0),CLAVE_DISTRITO,CLAVE_CADER,IFERROR(VLOOKUP(DAY(F817),$BN$3:$BO$11,2,0),DAY(F817)),IFERROR(VLOOKUP(MONTH(F817),$BN$3:$BO$11,2,0),MONTH(F817)),YEAR(F817),G817),""))</f>
        <v/>
      </c>
      <c r="L817" s="4" t="str">
        <f>IFERROR(IF(VLOOKUP(J817,J$2:L816,4,0)=0,"",VLOOKUP(J817,J$2:L816,4,0)),"")</f>
        <v/>
      </c>
      <c r="M817" s="4" t="str">
        <f>IFERROR(IF(VLOOKUP(J817,J$2:M816,5,0)=0,"",VLOOKUP(J817,J$2:M816,5,0)),"")</f>
        <v/>
      </c>
      <c r="S817"/>
      <c r="X817" s="3"/>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57"/>
        <v/>
      </c>
      <c r="BI817" s="4" t="str">
        <f t="shared" si="164"/>
        <v/>
      </c>
      <c r="BJ817" s="123" t="str">
        <f t="shared" si="158"/>
        <v/>
      </c>
      <c r="BK817" s="140" t="str">
        <f t="shared" si="163"/>
        <v/>
      </c>
      <c r="BP817" s="5"/>
      <c r="BR817" s="4"/>
      <c r="BT817" s="5"/>
      <c r="BU817" s="5"/>
      <c r="BV817" s="5" t="str">
        <f>IF(B817="","",IF(BQ817="",1+(MAX(BV$2:BV816)),""))</f>
        <v/>
      </c>
      <c r="BW817" s="5" t="str">
        <f t="shared" si="159"/>
        <v/>
      </c>
      <c r="BX817" s="5" t="str">
        <f t="shared" si="160"/>
        <v/>
      </c>
      <c r="BY817" s="14" t="str">
        <f t="shared" si="161"/>
        <v/>
      </c>
      <c r="BZ817" s="28"/>
      <c r="CA817" s="15"/>
      <c r="CB817" s="5" t="str">
        <f t="shared" si="165"/>
        <v/>
      </c>
      <c r="CD817" s="5"/>
      <c r="CE817" s="5" t="str">
        <f t="shared" si="162"/>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c r="A818" s="4" t="str">
        <f t="shared" si="156"/>
        <v/>
      </c>
      <c r="B818" s="3"/>
      <c r="H818" s="5" t="str">
        <f>IF(F818="","",IFERROR(CONCATENATE("PEUA",VLOOKUP(ESTADO,REPORTE!AV818:AW849,2,0),CLAVE_DISTRITO,CLAVE_CADER,IFERROR(VLOOKUP(DAY(F818),$BN$3:$BO$11,2,0),DAY(F818)),IFERROR(VLOOKUP(MONTH(F818),$BN$3:$BO$11,2,0),MONTH(F818)),YEAR(F818),G818),""))</f>
        <v/>
      </c>
      <c r="L818" s="4" t="str">
        <f>IFERROR(IF(VLOOKUP(J818,J$2:L817,4,0)=0,"",VLOOKUP(J818,J$2:L817,4,0)),"")</f>
        <v/>
      </c>
      <c r="M818" s="4" t="str">
        <f>IFERROR(IF(VLOOKUP(J818,J$2:M817,5,0)=0,"",VLOOKUP(J818,J$2:M817,5,0)),"")</f>
        <v/>
      </c>
      <c r="S818"/>
      <c r="X818" s="3"/>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57"/>
        <v/>
      </c>
      <c r="BI818" s="4" t="str">
        <f t="shared" si="164"/>
        <v/>
      </c>
      <c r="BJ818" s="123" t="str">
        <f t="shared" si="158"/>
        <v/>
      </c>
      <c r="BK818" s="140" t="str">
        <f t="shared" si="163"/>
        <v/>
      </c>
      <c r="BP818" s="5"/>
      <c r="BR818" s="4"/>
      <c r="BT818" s="5"/>
      <c r="BU818" s="5"/>
      <c r="BV818" s="5" t="str">
        <f>IF(B818="","",IF(BQ818="",1+(MAX(BV$2:BV817)),""))</f>
        <v/>
      </c>
      <c r="BW818" s="5" t="str">
        <f t="shared" si="159"/>
        <v/>
      </c>
      <c r="BX818" s="5" t="str">
        <f t="shared" si="160"/>
        <v/>
      </c>
      <c r="BY818" s="14" t="str">
        <f t="shared" si="161"/>
        <v/>
      </c>
      <c r="BZ818" s="28"/>
      <c r="CA818" s="15"/>
      <c r="CB818" s="5" t="str">
        <f t="shared" si="165"/>
        <v/>
      </c>
      <c r="CD818" s="5"/>
      <c r="CE818" s="5" t="str">
        <f t="shared" si="162"/>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c r="A819" s="4" t="str">
        <f t="shared" si="156"/>
        <v/>
      </c>
      <c r="B819" s="3"/>
      <c r="H819" s="5" t="str">
        <f>IF(F819="","",IFERROR(CONCATENATE("PEUA",VLOOKUP(ESTADO,REPORTE!AV819:AW850,2,0),CLAVE_DISTRITO,CLAVE_CADER,IFERROR(VLOOKUP(DAY(F819),$BN$3:$BO$11,2,0),DAY(F819)),IFERROR(VLOOKUP(MONTH(F819),$BN$3:$BO$11,2,0),MONTH(F819)),YEAR(F819),G819),""))</f>
        <v/>
      </c>
      <c r="L819" s="4" t="str">
        <f>IFERROR(IF(VLOOKUP(J819,J$2:L818,4,0)=0,"",VLOOKUP(J819,J$2:L818,4,0)),"")</f>
        <v/>
      </c>
      <c r="M819" s="4" t="str">
        <f>IFERROR(IF(VLOOKUP(J819,J$2:M818,5,0)=0,"",VLOOKUP(J819,J$2:M818,5,0)),"")</f>
        <v/>
      </c>
      <c r="S819"/>
      <c r="X819" s="3"/>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57"/>
        <v/>
      </c>
      <c r="BI819" s="4" t="str">
        <f t="shared" si="164"/>
        <v/>
      </c>
      <c r="BJ819" s="123" t="str">
        <f t="shared" si="158"/>
        <v/>
      </c>
      <c r="BK819" s="140" t="str">
        <f t="shared" si="163"/>
        <v/>
      </c>
      <c r="BP819" s="5"/>
      <c r="BR819" s="4"/>
      <c r="BT819" s="5"/>
      <c r="BU819" s="5"/>
      <c r="BV819" s="5" t="str">
        <f>IF(B819="","",IF(BQ819="",1+(MAX(BV$2:BV818)),""))</f>
        <v/>
      </c>
      <c r="BW819" s="5" t="str">
        <f t="shared" si="159"/>
        <v/>
      </c>
      <c r="BX819" s="5" t="str">
        <f t="shared" si="160"/>
        <v/>
      </c>
      <c r="BY819" s="14" t="str">
        <f t="shared" si="161"/>
        <v/>
      </c>
      <c r="BZ819" s="28"/>
      <c r="CA819" s="15"/>
      <c r="CB819" s="5" t="str">
        <f t="shared" si="165"/>
        <v/>
      </c>
      <c r="CD819" s="5"/>
      <c r="CE819" s="5" t="str">
        <f t="shared" si="162"/>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c r="A820" s="4" t="str">
        <f t="shared" si="156"/>
        <v/>
      </c>
      <c r="B820" s="3"/>
      <c r="H820" s="5" t="str">
        <f>IF(F820="","",IFERROR(CONCATENATE("PEUA",VLOOKUP(ESTADO,REPORTE!AV820:AW851,2,0),CLAVE_DISTRITO,CLAVE_CADER,IFERROR(VLOOKUP(DAY(F820),$BN$3:$BO$11,2,0),DAY(F820)),IFERROR(VLOOKUP(MONTH(F820),$BN$3:$BO$11,2,0),MONTH(F820)),YEAR(F820),G820),""))</f>
        <v/>
      </c>
      <c r="L820" s="4" t="str">
        <f>IFERROR(IF(VLOOKUP(J820,J$2:L819,4,0)=0,"",VLOOKUP(J820,J$2:L819,4,0)),"")</f>
        <v/>
      </c>
      <c r="M820" s="4" t="str">
        <f>IFERROR(IF(VLOOKUP(J820,J$2:M819,5,0)=0,"",VLOOKUP(J820,J$2:M819,5,0)),"")</f>
        <v/>
      </c>
      <c r="S820"/>
      <c r="X820" s="3"/>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57"/>
        <v/>
      </c>
      <c r="BI820" s="4" t="str">
        <f t="shared" si="164"/>
        <v/>
      </c>
      <c r="BJ820" s="123" t="str">
        <f t="shared" si="158"/>
        <v/>
      </c>
      <c r="BK820" s="140" t="str">
        <f t="shared" si="163"/>
        <v/>
      </c>
      <c r="BP820" s="5"/>
      <c r="BR820" s="4"/>
      <c r="BT820" s="5"/>
      <c r="BU820" s="5"/>
      <c r="BV820" s="5" t="str">
        <f>IF(B820="","",IF(BQ820="",1+(MAX(BV$2:BV819)),""))</f>
        <v/>
      </c>
      <c r="BW820" s="5" t="str">
        <f t="shared" si="159"/>
        <v/>
      </c>
      <c r="BX820" s="5" t="str">
        <f t="shared" si="160"/>
        <v/>
      </c>
      <c r="BY820" s="14" t="str">
        <f t="shared" si="161"/>
        <v/>
      </c>
      <c r="BZ820" s="28"/>
      <c r="CA820" s="15"/>
      <c r="CB820" s="5" t="str">
        <f t="shared" si="165"/>
        <v/>
      </c>
      <c r="CD820" s="5"/>
      <c r="CE820" s="5" t="str">
        <f t="shared" si="162"/>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c r="A821" s="4" t="str">
        <f t="shared" si="156"/>
        <v/>
      </c>
      <c r="B821" s="3"/>
      <c r="H821" s="5" t="str">
        <f>IF(F821="","",IFERROR(CONCATENATE("PEUA",VLOOKUP(ESTADO,REPORTE!AV821:AW852,2,0),CLAVE_DISTRITO,CLAVE_CADER,IFERROR(VLOOKUP(DAY(F821),$BN$3:$BO$11,2,0),DAY(F821)),IFERROR(VLOOKUP(MONTH(F821),$BN$3:$BO$11,2,0),MONTH(F821)),YEAR(F821),G821),""))</f>
        <v/>
      </c>
      <c r="L821" s="4" t="str">
        <f>IFERROR(IF(VLOOKUP(J821,J$2:L820,4,0)=0,"",VLOOKUP(J821,J$2:L820,4,0)),"")</f>
        <v/>
      </c>
      <c r="M821" s="4" t="str">
        <f>IFERROR(IF(VLOOKUP(J821,J$2:M820,5,0)=0,"",VLOOKUP(J821,J$2:M820,5,0)),"")</f>
        <v/>
      </c>
      <c r="S821"/>
      <c r="X821" s="3"/>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57"/>
        <v/>
      </c>
      <c r="BI821" s="4" t="str">
        <f t="shared" si="164"/>
        <v/>
      </c>
      <c r="BJ821" s="123" t="str">
        <f t="shared" si="158"/>
        <v/>
      </c>
      <c r="BK821" s="140" t="str">
        <f t="shared" si="163"/>
        <v/>
      </c>
      <c r="BP821" s="5"/>
      <c r="BR821" s="4"/>
      <c r="BT821" s="5"/>
      <c r="BU821" s="5"/>
      <c r="BV821" s="5" t="str">
        <f>IF(B821="","",IF(BQ821="",1+(MAX(BV$2:BV820)),""))</f>
        <v/>
      </c>
      <c r="BW821" s="5" t="str">
        <f t="shared" si="159"/>
        <v/>
      </c>
      <c r="BX821" s="5" t="str">
        <f t="shared" si="160"/>
        <v/>
      </c>
      <c r="BY821" s="14" t="str">
        <f t="shared" si="161"/>
        <v/>
      </c>
      <c r="BZ821" s="28"/>
      <c r="CA821" s="15"/>
      <c r="CB821" s="5" t="str">
        <f t="shared" si="165"/>
        <v/>
      </c>
      <c r="CD821" s="5"/>
      <c r="CE821" s="5" t="str">
        <f t="shared" si="162"/>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c r="A822" s="4" t="str">
        <f t="shared" si="156"/>
        <v/>
      </c>
      <c r="B822" s="3"/>
      <c r="H822" s="5" t="str">
        <f>IF(F822="","",IFERROR(CONCATENATE("PEUA",VLOOKUP(ESTADO,REPORTE!AV822:AW853,2,0),CLAVE_DISTRITO,CLAVE_CADER,IFERROR(VLOOKUP(DAY(F822),$BN$3:$BO$11,2,0),DAY(F822)),IFERROR(VLOOKUP(MONTH(F822),$BN$3:$BO$11,2,0),MONTH(F822)),YEAR(F822),G822),""))</f>
        <v/>
      </c>
      <c r="L822" s="4" t="str">
        <f>IFERROR(IF(VLOOKUP(J822,J$2:L821,4,0)=0,"",VLOOKUP(J822,J$2:L821,4,0)),"")</f>
        <v/>
      </c>
      <c r="M822" s="4" t="str">
        <f>IFERROR(IF(VLOOKUP(J822,J$2:M821,5,0)=0,"",VLOOKUP(J822,J$2:M821,5,0)),"")</f>
        <v/>
      </c>
      <c r="S822"/>
      <c r="X822" s="3"/>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57"/>
        <v/>
      </c>
      <c r="BI822" s="4" t="str">
        <f t="shared" si="164"/>
        <v/>
      </c>
      <c r="BJ822" s="123" t="str">
        <f t="shared" si="158"/>
        <v/>
      </c>
      <c r="BK822" s="140" t="str">
        <f t="shared" si="163"/>
        <v/>
      </c>
      <c r="BP822" s="5"/>
      <c r="BR822" s="4"/>
      <c r="BT822" s="5"/>
      <c r="BU822" s="5"/>
      <c r="BV822" s="5" t="str">
        <f>IF(B822="","",IF(BQ822="",1+(MAX(BV$2:BV821)),""))</f>
        <v/>
      </c>
      <c r="BW822" s="5" t="str">
        <f t="shared" si="159"/>
        <v/>
      </c>
      <c r="BX822" s="5" t="str">
        <f t="shared" si="160"/>
        <v/>
      </c>
      <c r="BY822" s="14" t="str">
        <f t="shared" si="161"/>
        <v/>
      </c>
      <c r="BZ822" s="28"/>
      <c r="CA822" s="15"/>
      <c r="CB822" s="5" t="str">
        <f t="shared" si="165"/>
        <v/>
      </c>
      <c r="CD822" s="5"/>
      <c r="CE822" s="5" t="str">
        <f t="shared" si="162"/>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c r="A823" s="4" t="str">
        <f t="shared" si="156"/>
        <v/>
      </c>
      <c r="B823" s="3"/>
      <c r="H823" s="5" t="str">
        <f>IF(F823="","",IFERROR(CONCATENATE("PEUA",VLOOKUP(ESTADO,REPORTE!AV823:AW854,2,0),CLAVE_DISTRITO,CLAVE_CADER,IFERROR(VLOOKUP(DAY(F823),$BN$3:$BO$11,2,0),DAY(F823)),IFERROR(VLOOKUP(MONTH(F823),$BN$3:$BO$11,2,0),MONTH(F823)),YEAR(F823),G823),""))</f>
        <v/>
      </c>
      <c r="L823" s="4" t="str">
        <f>IFERROR(IF(VLOOKUP(J823,J$2:L822,4,0)=0,"",VLOOKUP(J823,J$2:L822,4,0)),"")</f>
        <v/>
      </c>
      <c r="M823" s="4" t="str">
        <f>IFERROR(IF(VLOOKUP(J823,J$2:M822,5,0)=0,"",VLOOKUP(J823,J$2:M822,5,0)),"")</f>
        <v/>
      </c>
      <c r="S823"/>
      <c r="X823" s="3"/>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57"/>
        <v/>
      </c>
      <c r="BI823" s="4" t="str">
        <f t="shared" si="164"/>
        <v/>
      </c>
      <c r="BJ823" s="123" t="str">
        <f t="shared" si="158"/>
        <v/>
      </c>
      <c r="BK823" s="140" t="str">
        <f t="shared" si="163"/>
        <v/>
      </c>
      <c r="BP823" s="5"/>
      <c r="BR823" s="4"/>
      <c r="BT823" s="5"/>
      <c r="BU823" s="5"/>
      <c r="BV823" s="5" t="str">
        <f>IF(B823="","",IF(BQ823="",1+(MAX(BV$2:BV822)),""))</f>
        <v/>
      </c>
      <c r="BW823" s="5" t="str">
        <f t="shared" si="159"/>
        <v/>
      </c>
      <c r="BX823" s="5" t="str">
        <f t="shared" si="160"/>
        <v/>
      </c>
      <c r="BY823" s="14" t="str">
        <f t="shared" si="161"/>
        <v/>
      </c>
      <c r="BZ823" s="28"/>
      <c r="CA823" s="15"/>
      <c r="CB823" s="5" t="str">
        <f t="shared" si="165"/>
        <v/>
      </c>
      <c r="CD823" s="5"/>
      <c r="CE823" s="5" t="str">
        <f t="shared" si="162"/>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c r="A824" s="4" t="str">
        <f t="shared" si="156"/>
        <v/>
      </c>
      <c r="B824" s="3"/>
      <c r="H824" s="5" t="str">
        <f>IF(F824="","",IFERROR(CONCATENATE("PEUA",VLOOKUP(ESTADO,REPORTE!AV824:AW855,2,0),CLAVE_DISTRITO,CLAVE_CADER,IFERROR(VLOOKUP(DAY(F824),$BN$3:$BO$11,2,0),DAY(F824)),IFERROR(VLOOKUP(MONTH(F824),$BN$3:$BO$11,2,0),MONTH(F824)),YEAR(F824),G824),""))</f>
        <v/>
      </c>
      <c r="L824" s="4" t="str">
        <f>IFERROR(IF(VLOOKUP(J824,J$2:L823,4,0)=0,"",VLOOKUP(J824,J$2:L823,4,0)),"")</f>
        <v/>
      </c>
      <c r="M824" s="4" t="str">
        <f>IFERROR(IF(VLOOKUP(J824,J$2:M823,5,0)=0,"",VLOOKUP(J824,J$2:M823,5,0)),"")</f>
        <v/>
      </c>
      <c r="S824"/>
      <c r="X824" s="3"/>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57"/>
        <v/>
      </c>
      <c r="BI824" s="4" t="str">
        <f t="shared" si="164"/>
        <v/>
      </c>
      <c r="BJ824" s="123" t="str">
        <f t="shared" si="158"/>
        <v/>
      </c>
      <c r="BK824" s="140" t="str">
        <f t="shared" si="163"/>
        <v/>
      </c>
      <c r="BP824" s="5"/>
      <c r="BR824" s="4"/>
      <c r="BT824" s="5"/>
      <c r="BU824" s="5"/>
      <c r="BV824" s="5" t="str">
        <f>IF(B824="","",IF(BQ824="",1+(MAX(BV$2:BV823)),""))</f>
        <v/>
      </c>
      <c r="BW824" s="5" t="str">
        <f t="shared" si="159"/>
        <v/>
      </c>
      <c r="BX824" s="5" t="str">
        <f t="shared" si="160"/>
        <v/>
      </c>
      <c r="BY824" s="14" t="str">
        <f t="shared" si="161"/>
        <v/>
      </c>
      <c r="BZ824" s="28"/>
      <c r="CA824" s="15"/>
      <c r="CB824" s="5" t="str">
        <f t="shared" si="165"/>
        <v/>
      </c>
      <c r="CD824" s="5"/>
      <c r="CE824" s="5" t="str">
        <f t="shared" si="162"/>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c r="A825" s="4" t="str">
        <f t="shared" si="156"/>
        <v/>
      </c>
      <c r="B825" s="3"/>
      <c r="H825" s="5" t="str">
        <f>IF(F825="","",IFERROR(CONCATENATE("PEUA",VLOOKUP(ESTADO,REPORTE!AV825:AW856,2,0),CLAVE_DISTRITO,CLAVE_CADER,IFERROR(VLOOKUP(DAY(F825),$BN$3:$BO$11,2,0),DAY(F825)),IFERROR(VLOOKUP(MONTH(F825),$BN$3:$BO$11,2,0),MONTH(F825)),YEAR(F825),G825),""))</f>
        <v/>
      </c>
      <c r="L825" s="4" t="str">
        <f>IFERROR(IF(VLOOKUP(J825,J$2:L824,4,0)=0,"",VLOOKUP(J825,J$2:L824,4,0)),"")</f>
        <v/>
      </c>
      <c r="M825" s="4" t="str">
        <f>IFERROR(IF(VLOOKUP(J825,J$2:M824,5,0)=0,"",VLOOKUP(J825,J$2:M824,5,0)),"")</f>
        <v/>
      </c>
      <c r="S825"/>
      <c r="X825" s="3"/>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57"/>
        <v/>
      </c>
      <c r="BI825" s="4" t="str">
        <f t="shared" si="164"/>
        <v/>
      </c>
      <c r="BJ825" s="123" t="str">
        <f t="shared" si="158"/>
        <v/>
      </c>
      <c r="BK825" s="140" t="str">
        <f t="shared" si="163"/>
        <v/>
      </c>
      <c r="BP825" s="5"/>
      <c r="BR825" s="4"/>
      <c r="BT825" s="5"/>
      <c r="BU825" s="5"/>
      <c r="BV825" s="5" t="str">
        <f>IF(B825="","",IF(BQ825="",1+(MAX(BV$2:BV824)),""))</f>
        <v/>
      </c>
      <c r="BW825" s="5" t="str">
        <f t="shared" si="159"/>
        <v/>
      </c>
      <c r="BX825" s="5" t="str">
        <f t="shared" si="160"/>
        <v/>
      </c>
      <c r="BY825" s="14" t="str">
        <f t="shared" si="161"/>
        <v/>
      </c>
      <c r="BZ825" s="28"/>
      <c r="CA825" s="15"/>
      <c r="CB825" s="5" t="str">
        <f t="shared" si="165"/>
        <v/>
      </c>
      <c r="CD825" s="5"/>
      <c r="CE825" s="5" t="str">
        <f t="shared" si="162"/>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c r="A826" s="4" t="str">
        <f t="shared" si="156"/>
        <v/>
      </c>
      <c r="B826" s="3"/>
      <c r="H826" s="5" t="str">
        <f>IF(F826="","",IFERROR(CONCATENATE("PEUA",VLOOKUP(ESTADO,REPORTE!AV826:AW857,2,0),CLAVE_DISTRITO,CLAVE_CADER,IFERROR(VLOOKUP(DAY(F826),$BN$3:$BO$11,2,0),DAY(F826)),IFERROR(VLOOKUP(MONTH(F826),$BN$3:$BO$11,2,0),MONTH(F826)),YEAR(F826),G826),""))</f>
        <v/>
      </c>
      <c r="L826" s="4" t="str">
        <f>IFERROR(IF(VLOOKUP(J826,J$2:L825,4,0)=0,"",VLOOKUP(J826,J$2:L825,4,0)),"")</f>
        <v/>
      </c>
      <c r="M826" s="4" t="str">
        <f>IFERROR(IF(VLOOKUP(J826,J$2:M825,5,0)=0,"",VLOOKUP(J826,J$2:M825,5,0)),"")</f>
        <v/>
      </c>
      <c r="S826"/>
      <c r="X826" s="3"/>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57"/>
        <v/>
      </c>
      <c r="BI826" s="4" t="str">
        <f t="shared" si="164"/>
        <v/>
      </c>
      <c r="BJ826" s="123" t="str">
        <f t="shared" si="158"/>
        <v/>
      </c>
      <c r="BK826" s="140" t="str">
        <f t="shared" si="163"/>
        <v/>
      </c>
      <c r="BP826" s="5"/>
      <c r="BR826" s="4"/>
      <c r="BT826" s="5"/>
      <c r="BU826" s="5"/>
      <c r="BV826" s="5" t="str">
        <f>IF(B826="","",IF(BQ826="",1+(MAX(BV$2:BV825)),""))</f>
        <v/>
      </c>
      <c r="BW826" s="5" t="str">
        <f t="shared" si="159"/>
        <v/>
      </c>
      <c r="BX826" s="5" t="str">
        <f t="shared" si="160"/>
        <v/>
      </c>
      <c r="BY826" s="14" t="str">
        <f t="shared" si="161"/>
        <v/>
      </c>
      <c r="BZ826" s="28"/>
      <c r="CA826" s="15"/>
      <c r="CB826" s="5" t="str">
        <f t="shared" si="165"/>
        <v/>
      </c>
      <c r="CD826" s="5"/>
      <c r="CE826" s="5" t="str">
        <f t="shared" si="162"/>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c r="A827" s="4" t="str">
        <f t="shared" si="156"/>
        <v/>
      </c>
      <c r="B827" s="3"/>
      <c r="H827" s="5" t="str">
        <f>IF(F827="","",IFERROR(CONCATENATE("PEUA",VLOOKUP(ESTADO,REPORTE!AV827:AW858,2,0),CLAVE_DISTRITO,CLAVE_CADER,IFERROR(VLOOKUP(DAY(F827),$BN$3:$BO$11,2,0),DAY(F827)),IFERROR(VLOOKUP(MONTH(F827),$BN$3:$BO$11,2,0),MONTH(F827)),YEAR(F827),G827),""))</f>
        <v/>
      </c>
      <c r="L827" s="4" t="str">
        <f>IFERROR(IF(VLOOKUP(J827,J$2:L826,4,0)=0,"",VLOOKUP(J827,J$2:L826,4,0)),"")</f>
        <v/>
      </c>
      <c r="M827" s="4" t="str">
        <f>IFERROR(IF(VLOOKUP(J827,J$2:M826,5,0)=0,"",VLOOKUP(J827,J$2:M826,5,0)),"")</f>
        <v/>
      </c>
      <c r="S827"/>
      <c r="X827" s="3"/>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57"/>
        <v/>
      </c>
      <c r="BI827" s="4" t="str">
        <f t="shared" si="164"/>
        <v/>
      </c>
      <c r="BJ827" s="123" t="str">
        <f t="shared" si="158"/>
        <v/>
      </c>
      <c r="BK827" s="140" t="str">
        <f t="shared" si="163"/>
        <v/>
      </c>
      <c r="BP827" s="5"/>
      <c r="BR827" s="4"/>
      <c r="BT827" s="5"/>
      <c r="BU827" s="5"/>
      <c r="BV827" s="5" t="str">
        <f>IF(B827="","",IF(BQ827="",1+(MAX(BV$2:BV826)),""))</f>
        <v/>
      </c>
      <c r="BW827" s="5" t="str">
        <f t="shared" si="159"/>
        <v/>
      </c>
      <c r="BX827" s="5" t="str">
        <f t="shared" si="160"/>
        <v/>
      </c>
      <c r="BY827" s="14" t="str">
        <f t="shared" si="161"/>
        <v/>
      </c>
      <c r="BZ827" s="28"/>
      <c r="CA827" s="15"/>
      <c r="CB827" s="5" t="str">
        <f t="shared" si="165"/>
        <v/>
      </c>
      <c r="CD827" s="5"/>
      <c r="CE827" s="5" t="str">
        <f t="shared" si="162"/>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c r="A828" s="4" t="str">
        <f t="shared" si="156"/>
        <v/>
      </c>
      <c r="B828" s="3"/>
      <c r="H828" s="5" t="str">
        <f>IF(F828="","",IFERROR(CONCATENATE("PEUA",VLOOKUP(ESTADO,REPORTE!AV828:AW859,2,0),CLAVE_DISTRITO,CLAVE_CADER,IFERROR(VLOOKUP(DAY(F828),$BN$3:$BO$11,2,0),DAY(F828)),IFERROR(VLOOKUP(MONTH(F828),$BN$3:$BO$11,2,0),MONTH(F828)),YEAR(F828),G828),""))</f>
        <v/>
      </c>
      <c r="L828" s="4" t="str">
        <f>IFERROR(IF(VLOOKUP(J828,J$2:L827,4,0)=0,"",VLOOKUP(J828,J$2:L827,4,0)),"")</f>
        <v/>
      </c>
      <c r="M828" s="4" t="str">
        <f>IFERROR(IF(VLOOKUP(J828,J$2:M827,5,0)=0,"",VLOOKUP(J828,J$2:M827,5,0)),"")</f>
        <v/>
      </c>
      <c r="S828"/>
      <c r="X828" s="3"/>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57"/>
        <v/>
      </c>
      <c r="BI828" s="4" t="str">
        <f t="shared" si="164"/>
        <v/>
      </c>
      <c r="BJ828" s="123" t="str">
        <f t="shared" si="158"/>
        <v/>
      </c>
      <c r="BK828" s="140" t="str">
        <f t="shared" si="163"/>
        <v/>
      </c>
      <c r="BP828" s="5"/>
      <c r="BR828" s="4"/>
      <c r="BT828" s="5"/>
      <c r="BU828" s="5"/>
      <c r="BV828" s="5" t="str">
        <f>IF(B828="","",IF(BQ828="",1+(MAX(BV$2:BV827)),""))</f>
        <v/>
      </c>
      <c r="BW828" s="5" t="str">
        <f t="shared" si="159"/>
        <v/>
      </c>
      <c r="BX828" s="5" t="str">
        <f t="shared" si="160"/>
        <v/>
      </c>
      <c r="BY828" s="14" t="str">
        <f t="shared" si="161"/>
        <v/>
      </c>
      <c r="BZ828" s="28"/>
      <c r="CA828" s="15"/>
      <c r="CB828" s="5" t="str">
        <f t="shared" si="165"/>
        <v/>
      </c>
      <c r="CD828" s="5"/>
      <c r="CE828" s="5" t="str">
        <f t="shared" si="162"/>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c r="A829" s="4" t="str">
        <f t="shared" si="156"/>
        <v/>
      </c>
      <c r="B829" s="3"/>
      <c r="H829" s="5" t="str">
        <f>IF(F829="","",IFERROR(CONCATENATE("PEUA",VLOOKUP(ESTADO,REPORTE!AV829:AW860,2,0),CLAVE_DISTRITO,CLAVE_CADER,IFERROR(VLOOKUP(DAY(F829),$BN$3:$BO$11,2,0),DAY(F829)),IFERROR(VLOOKUP(MONTH(F829),$BN$3:$BO$11,2,0),MONTH(F829)),YEAR(F829),G829),""))</f>
        <v/>
      </c>
      <c r="L829" s="4" t="str">
        <f>IFERROR(IF(VLOOKUP(J829,J$2:L828,4,0)=0,"",VLOOKUP(J829,J$2:L828,4,0)),"")</f>
        <v/>
      </c>
      <c r="M829" s="4" t="str">
        <f>IFERROR(IF(VLOOKUP(J829,J$2:M828,5,0)=0,"",VLOOKUP(J829,J$2:M828,5,0)),"")</f>
        <v/>
      </c>
      <c r="S829"/>
      <c r="X829" s="3"/>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57"/>
        <v/>
      </c>
      <c r="BI829" s="4" t="str">
        <f t="shared" si="164"/>
        <v/>
      </c>
      <c r="BJ829" s="123" t="str">
        <f t="shared" si="158"/>
        <v/>
      </c>
      <c r="BK829" s="140" t="str">
        <f t="shared" si="163"/>
        <v/>
      </c>
      <c r="BP829" s="5"/>
      <c r="BR829" s="4"/>
      <c r="BT829" s="5"/>
      <c r="BU829" s="5"/>
      <c r="BV829" s="5" t="str">
        <f>IF(B829="","",IF(BQ829="",1+(MAX(BV$2:BV828)),""))</f>
        <v/>
      </c>
      <c r="BW829" s="5" t="str">
        <f t="shared" si="159"/>
        <v/>
      </c>
      <c r="BX829" s="5" t="str">
        <f t="shared" si="160"/>
        <v/>
      </c>
      <c r="BY829" s="14" t="str">
        <f t="shared" si="161"/>
        <v/>
      </c>
      <c r="BZ829" s="28"/>
      <c r="CA829" s="15"/>
      <c r="CB829" s="5" t="str">
        <f t="shared" si="165"/>
        <v/>
      </c>
      <c r="CD829" s="5"/>
      <c r="CE829" s="5" t="str">
        <f t="shared" si="162"/>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c r="A830" s="4" t="str">
        <f t="shared" si="156"/>
        <v/>
      </c>
      <c r="B830" s="3"/>
      <c r="H830" s="5" t="str">
        <f>IF(F830="","",IFERROR(CONCATENATE("PEUA",VLOOKUP(ESTADO,REPORTE!AV830:AW861,2,0),CLAVE_DISTRITO,CLAVE_CADER,IFERROR(VLOOKUP(DAY(F830),$BN$3:$BO$11,2,0),DAY(F830)),IFERROR(VLOOKUP(MONTH(F830),$BN$3:$BO$11,2,0),MONTH(F830)),YEAR(F830),G830),""))</f>
        <v/>
      </c>
      <c r="L830" s="4" t="str">
        <f>IFERROR(IF(VLOOKUP(J830,J$2:L829,4,0)=0,"",VLOOKUP(J830,J$2:L829,4,0)),"")</f>
        <v/>
      </c>
      <c r="M830" s="4" t="str">
        <f>IFERROR(IF(VLOOKUP(J830,J$2:M829,5,0)=0,"",VLOOKUP(J830,J$2:M829,5,0)),"")</f>
        <v/>
      </c>
      <c r="S830"/>
      <c r="X830" s="3"/>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57"/>
        <v/>
      </c>
      <c r="BI830" s="4" t="str">
        <f t="shared" si="164"/>
        <v/>
      </c>
      <c r="BJ830" s="123" t="str">
        <f t="shared" si="158"/>
        <v/>
      </c>
      <c r="BK830" s="140" t="str">
        <f t="shared" si="163"/>
        <v/>
      </c>
      <c r="BP830" s="5"/>
      <c r="BR830" s="4"/>
      <c r="BT830" s="5"/>
      <c r="BU830" s="5"/>
      <c r="BV830" s="5" t="str">
        <f>IF(B830="","",IF(BQ830="",1+(MAX(BV$2:BV829)),""))</f>
        <v/>
      </c>
      <c r="BW830" s="5" t="str">
        <f t="shared" si="159"/>
        <v/>
      </c>
      <c r="BX830" s="5" t="str">
        <f t="shared" si="160"/>
        <v/>
      </c>
      <c r="BY830" s="14" t="str">
        <f t="shared" si="161"/>
        <v/>
      </c>
      <c r="BZ830" s="28"/>
      <c r="CA830" s="15"/>
      <c r="CB830" s="5" t="str">
        <f t="shared" si="165"/>
        <v/>
      </c>
      <c r="CD830" s="5"/>
      <c r="CE830" s="5" t="str">
        <f t="shared" si="162"/>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c r="A831" s="4" t="str">
        <f t="shared" si="156"/>
        <v/>
      </c>
      <c r="B831" s="3"/>
      <c r="H831" s="5" t="str">
        <f>IF(F831="","",IFERROR(CONCATENATE("PEUA",VLOOKUP(ESTADO,REPORTE!AV831:AW862,2,0),CLAVE_DISTRITO,CLAVE_CADER,IFERROR(VLOOKUP(DAY(F831),$BN$3:$BO$11,2,0),DAY(F831)),IFERROR(VLOOKUP(MONTH(F831),$BN$3:$BO$11,2,0),MONTH(F831)),YEAR(F831),G831),""))</f>
        <v/>
      </c>
      <c r="L831" s="4" t="str">
        <f>IFERROR(IF(VLOOKUP(J831,J$2:L830,4,0)=0,"",VLOOKUP(J831,J$2:L830,4,0)),"")</f>
        <v/>
      </c>
      <c r="M831" s="4" t="str">
        <f>IFERROR(IF(VLOOKUP(J831,J$2:M830,5,0)=0,"",VLOOKUP(J831,J$2:M830,5,0)),"")</f>
        <v/>
      </c>
      <c r="S831"/>
      <c r="X831" s="3"/>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57"/>
        <v/>
      </c>
      <c r="BI831" s="4" t="str">
        <f t="shared" si="164"/>
        <v/>
      </c>
      <c r="BJ831" s="123" t="str">
        <f t="shared" si="158"/>
        <v/>
      </c>
      <c r="BK831" s="140" t="str">
        <f t="shared" si="163"/>
        <v/>
      </c>
      <c r="BP831" s="5"/>
      <c r="BR831" s="4"/>
      <c r="BT831" s="5"/>
      <c r="BU831" s="5"/>
      <c r="BV831" s="5" t="str">
        <f>IF(B831="","",IF(BQ831="",1+(MAX(BV$2:BV830)),""))</f>
        <v/>
      </c>
      <c r="BW831" s="5" t="str">
        <f t="shared" si="159"/>
        <v/>
      </c>
      <c r="BX831" s="5" t="str">
        <f t="shared" si="160"/>
        <v/>
      </c>
      <c r="BY831" s="14" t="str">
        <f t="shared" si="161"/>
        <v/>
      </c>
      <c r="BZ831" s="28"/>
      <c r="CA831" s="15"/>
      <c r="CB831" s="5" t="str">
        <f t="shared" si="165"/>
        <v/>
      </c>
      <c r="CD831" s="5"/>
      <c r="CE831" s="5" t="str">
        <f t="shared" si="162"/>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c r="A832" s="4" t="str">
        <f t="shared" si="156"/>
        <v/>
      </c>
      <c r="B832" s="3"/>
      <c r="H832" s="5" t="str">
        <f>IF(F832="","",IFERROR(CONCATENATE("PEUA",VLOOKUP(ESTADO,REPORTE!AV832:AW863,2,0),CLAVE_DISTRITO,CLAVE_CADER,IFERROR(VLOOKUP(DAY(F832),$BN$3:$BO$11,2,0),DAY(F832)),IFERROR(VLOOKUP(MONTH(F832),$BN$3:$BO$11,2,0),MONTH(F832)),YEAR(F832),G832),""))</f>
        <v/>
      </c>
      <c r="L832" s="4" t="str">
        <f>IFERROR(IF(VLOOKUP(J832,J$2:L831,4,0)=0,"",VLOOKUP(J832,J$2:L831,4,0)),"")</f>
        <v/>
      </c>
      <c r="M832" s="4" t="str">
        <f>IFERROR(IF(VLOOKUP(J832,J$2:M831,5,0)=0,"",VLOOKUP(J832,J$2:M831,5,0)),"")</f>
        <v/>
      </c>
      <c r="S832"/>
      <c r="X832" s="3"/>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57"/>
        <v/>
      </c>
      <c r="BI832" s="4" t="str">
        <f t="shared" si="164"/>
        <v/>
      </c>
      <c r="BJ832" s="123" t="str">
        <f t="shared" si="158"/>
        <v/>
      </c>
      <c r="BK832" s="140" t="str">
        <f t="shared" si="163"/>
        <v/>
      </c>
      <c r="BP832" s="5"/>
      <c r="BR832" s="4"/>
      <c r="BT832" s="5"/>
      <c r="BU832" s="5"/>
      <c r="BV832" s="5" t="str">
        <f>IF(B832="","",IF(BQ832="",1+(MAX(BV$2:BV831)),""))</f>
        <v/>
      </c>
      <c r="BW832" s="5" t="str">
        <f t="shared" si="159"/>
        <v/>
      </c>
      <c r="BX832" s="5" t="str">
        <f t="shared" si="160"/>
        <v/>
      </c>
      <c r="BY832" s="14" t="str">
        <f t="shared" si="161"/>
        <v/>
      </c>
      <c r="BZ832" s="28"/>
      <c r="CA832" s="15"/>
      <c r="CB832" s="5" t="str">
        <f t="shared" si="165"/>
        <v/>
      </c>
      <c r="CD832" s="5"/>
      <c r="CE832" s="5" t="str">
        <f t="shared" si="162"/>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c r="A833" s="4" t="str">
        <f t="shared" si="156"/>
        <v/>
      </c>
      <c r="B833" s="3"/>
      <c r="H833" s="5" t="str">
        <f>IF(F833="","",IFERROR(CONCATENATE("PEUA",VLOOKUP(ESTADO,REPORTE!AV833:AW864,2,0),CLAVE_DISTRITO,CLAVE_CADER,IFERROR(VLOOKUP(DAY(F833),$BN$3:$BO$11,2,0),DAY(F833)),IFERROR(VLOOKUP(MONTH(F833),$BN$3:$BO$11,2,0),MONTH(F833)),YEAR(F833),G833),""))</f>
        <v/>
      </c>
      <c r="L833" s="4" t="str">
        <f>IFERROR(IF(VLOOKUP(J833,J$2:L832,4,0)=0,"",VLOOKUP(J833,J$2:L832,4,0)),"")</f>
        <v/>
      </c>
      <c r="M833" s="4" t="str">
        <f>IFERROR(IF(VLOOKUP(J833,J$2:M832,5,0)=0,"",VLOOKUP(J833,J$2:M832,5,0)),"")</f>
        <v/>
      </c>
      <c r="S833"/>
      <c r="X833" s="3"/>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57"/>
        <v/>
      </c>
      <c r="BI833" s="4" t="str">
        <f t="shared" si="164"/>
        <v/>
      </c>
      <c r="BJ833" s="123" t="str">
        <f t="shared" si="158"/>
        <v/>
      </c>
      <c r="BK833" s="140" t="str">
        <f t="shared" si="163"/>
        <v/>
      </c>
      <c r="BP833" s="5"/>
      <c r="BR833" s="4"/>
      <c r="BT833" s="5"/>
      <c r="BU833" s="5"/>
      <c r="BV833" s="5" t="str">
        <f>IF(B833="","",IF(BQ833="",1+(MAX(BV$2:BV832)),""))</f>
        <v/>
      </c>
      <c r="BW833" s="5" t="str">
        <f t="shared" si="159"/>
        <v/>
      </c>
      <c r="BX833" s="5" t="str">
        <f t="shared" si="160"/>
        <v/>
      </c>
      <c r="BY833" s="14" t="str">
        <f t="shared" si="161"/>
        <v/>
      </c>
      <c r="BZ833" s="28"/>
      <c r="CA833" s="15"/>
      <c r="CB833" s="5" t="str">
        <f t="shared" si="165"/>
        <v/>
      </c>
      <c r="CD833" s="5"/>
      <c r="CE833" s="5" t="str">
        <f t="shared" si="162"/>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c r="A834" s="4" t="str">
        <f t="shared" ref="A834:A856" si="166">IF(AS834="",IF(B834="","",IF(LEN(B834)=1,"000"&amp;B834,IF(LEN(B834)=2,"00"&amp;B834,IF(LEN(B834)=3,"0"&amp;B834,B834)))),C834)</f>
        <v/>
      </c>
      <c r="B834" s="3"/>
      <c r="H834" s="5" t="str">
        <f>IF(F834="","",IFERROR(CONCATENATE("PEUA",VLOOKUP(ESTADO,REPORTE!AV834:AW865,2,0),CLAVE_DISTRITO,CLAVE_CADER,IFERROR(VLOOKUP(DAY(F834),$BN$3:$BO$11,2,0),DAY(F834)),IFERROR(VLOOKUP(MONTH(F834),$BN$3:$BO$11,2,0),MONTH(F834)),YEAR(F834),G834),""))</f>
        <v/>
      </c>
      <c r="L834" s="4" t="str">
        <f>IFERROR(IF(VLOOKUP(J834,J$2:L833,4,0)=0,"",VLOOKUP(J834,J$2:L833,4,0)),"")</f>
        <v/>
      </c>
      <c r="M834" s="4" t="str">
        <f>IFERROR(IF(VLOOKUP(J834,J$2:M833,5,0)=0,"",VLOOKUP(J834,J$2:M833,5,0)),"")</f>
        <v/>
      </c>
      <c r="S834"/>
      <c r="X834" s="3"/>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67">IFERROR(IF(BE834="","",IF(BA834=5,"",IF(BE834-TODAY()&gt;0,"VIGENTE","VENCIDO"))),"")</f>
        <v/>
      </c>
      <c r="BI834" s="4" t="str">
        <f t="shared" si="164"/>
        <v/>
      </c>
      <c r="BJ834" s="123" t="str">
        <f t="shared" ref="BJ834:BJ897" si="168">IFERROR(IF(AA834="","",AA834/V834),"")</f>
        <v/>
      </c>
      <c r="BK834" s="140" t="str">
        <f t="shared" si="163"/>
        <v/>
      </c>
      <c r="BP834" s="5"/>
      <c r="BR834" s="4"/>
      <c r="BT834" s="5"/>
      <c r="BU834" s="5"/>
      <c r="BV834" s="5" t="str">
        <f>IF(B834="","",IF(BQ834="",1+(MAX(BV$2:BV833)),""))</f>
        <v/>
      </c>
      <c r="BW834" s="5" t="str">
        <f t="shared" ref="BW834:BW897" si="169">IF(BV834="","",Z834)</f>
        <v/>
      </c>
      <c r="BX834" s="5" t="str">
        <f t="shared" ref="BX834:BX897" si="170">IF(BV834="","",H834)</f>
        <v/>
      </c>
      <c r="BY834" s="14" t="str">
        <f t="shared" ref="BY834:BY897" si="171">IF(BV834="","",C834)</f>
        <v/>
      </c>
      <c r="BZ834" s="28"/>
      <c r="CA834" s="15"/>
      <c r="CB834" s="5" t="str">
        <f t="shared" si="165"/>
        <v/>
      </c>
      <c r="CD834" s="5"/>
      <c r="CE834" s="5" t="str">
        <f t="shared" ref="CE834:CE897" si="172">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c r="A835" s="4" t="str">
        <f t="shared" si="166"/>
        <v/>
      </c>
      <c r="B835" s="3"/>
      <c r="H835" s="5" t="str">
        <f>IF(F835="","",IFERROR(CONCATENATE("PEUA",VLOOKUP(ESTADO,REPORTE!AV835:AW866,2,0),CLAVE_DISTRITO,CLAVE_CADER,IFERROR(VLOOKUP(DAY(F835),$BN$3:$BO$11,2,0),DAY(F835)),IFERROR(VLOOKUP(MONTH(F835),$BN$3:$BO$11,2,0),MONTH(F835)),YEAR(F835),G835),""))</f>
        <v/>
      </c>
      <c r="L835" s="4" t="str">
        <f>IFERROR(IF(VLOOKUP(J835,J$2:L834,4,0)=0,"",VLOOKUP(J835,J$2:L834,4,0)),"")</f>
        <v/>
      </c>
      <c r="M835" s="4" t="str">
        <f>IFERROR(IF(VLOOKUP(J835,J$2:M834,5,0)=0,"",VLOOKUP(J835,J$2:M834,5,0)),"")</f>
        <v/>
      </c>
      <c r="S835"/>
      <c r="X835" s="3"/>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67"/>
        <v/>
      </c>
      <c r="BI835" s="4" t="str">
        <f t="shared" si="164"/>
        <v/>
      </c>
      <c r="BJ835" s="123" t="str">
        <f t="shared" si="168"/>
        <v/>
      </c>
      <c r="BK835" s="140" t="str">
        <f t="shared" ref="BK835:BK898" si="173">IFERROR(IF(AA835/Z835=0,"",AA835/Z835),"")</f>
        <v/>
      </c>
      <c r="BP835" s="5"/>
      <c r="BR835" s="4"/>
      <c r="BT835" s="5"/>
      <c r="BU835" s="5"/>
      <c r="BV835" s="5" t="str">
        <f>IF(B835="","",IF(BQ835="",1+(MAX(BV$2:BV834)),""))</f>
        <v/>
      </c>
      <c r="BW835" s="5" t="str">
        <f t="shared" si="169"/>
        <v/>
      </c>
      <c r="BX835" s="5" t="str">
        <f t="shared" si="170"/>
        <v/>
      </c>
      <c r="BY835" s="14" t="str">
        <f t="shared" si="171"/>
        <v/>
      </c>
      <c r="BZ835" s="28"/>
      <c r="CA835" s="15"/>
      <c r="CB835" s="5" t="str">
        <f t="shared" si="165"/>
        <v/>
      </c>
      <c r="CD835" s="5"/>
      <c r="CE835" s="5" t="str">
        <f t="shared" si="172"/>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c r="A836" s="4" t="str">
        <f t="shared" si="166"/>
        <v/>
      </c>
      <c r="B836" s="3"/>
      <c r="H836" s="5" t="str">
        <f>IF(F836="","",IFERROR(CONCATENATE("PEUA",VLOOKUP(ESTADO,REPORTE!AV836:AW867,2,0),CLAVE_DISTRITO,CLAVE_CADER,IFERROR(VLOOKUP(DAY(F836),$BN$3:$BO$11,2,0),DAY(F836)),IFERROR(VLOOKUP(MONTH(F836),$BN$3:$BO$11,2,0),MONTH(F836)),YEAR(F836),G836),""))</f>
        <v/>
      </c>
      <c r="L836" s="4" t="str">
        <f>IFERROR(IF(VLOOKUP(J836,J$2:L835,4,0)=0,"",VLOOKUP(J836,J$2:L835,4,0)),"")</f>
        <v/>
      </c>
      <c r="M836" s="4" t="str">
        <f>IFERROR(IF(VLOOKUP(J836,J$2:M835,5,0)=0,"",VLOOKUP(J836,J$2:M835,5,0)),"")</f>
        <v/>
      </c>
      <c r="S836"/>
      <c r="X836" s="3"/>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67"/>
        <v/>
      </c>
      <c r="BI836" s="4" t="str">
        <f t="shared" si="164"/>
        <v/>
      </c>
      <c r="BJ836" s="123" t="str">
        <f t="shared" si="168"/>
        <v/>
      </c>
      <c r="BK836" s="140" t="str">
        <f t="shared" si="173"/>
        <v/>
      </c>
      <c r="BP836" s="5"/>
      <c r="BR836" s="4"/>
      <c r="BT836" s="5"/>
      <c r="BU836" s="5"/>
      <c r="BV836" s="5" t="str">
        <f>IF(B836="","",IF(BQ836="",1+(MAX(BV$2:BV835)),""))</f>
        <v/>
      </c>
      <c r="BW836" s="5" t="str">
        <f t="shared" si="169"/>
        <v/>
      </c>
      <c r="BX836" s="5" t="str">
        <f t="shared" si="170"/>
        <v/>
      </c>
      <c r="BY836" s="14" t="str">
        <f t="shared" si="171"/>
        <v/>
      </c>
      <c r="BZ836" s="28"/>
      <c r="CA836" s="15"/>
      <c r="CB836" s="5" t="str">
        <f t="shared" si="165"/>
        <v/>
      </c>
      <c r="CD836" s="5"/>
      <c r="CE836" s="5" t="str">
        <f t="shared" si="172"/>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c r="A837" s="4" t="str">
        <f t="shared" si="166"/>
        <v/>
      </c>
      <c r="B837" s="3"/>
      <c r="H837" s="5" t="str">
        <f>IF(F837="","",IFERROR(CONCATENATE("PEUA",VLOOKUP(ESTADO,REPORTE!AV837:AW868,2,0),CLAVE_DISTRITO,CLAVE_CADER,IFERROR(VLOOKUP(DAY(F837),$BN$3:$BO$11,2,0),DAY(F837)),IFERROR(VLOOKUP(MONTH(F837),$BN$3:$BO$11,2,0),MONTH(F837)),YEAR(F837),G837),""))</f>
        <v/>
      </c>
      <c r="L837" s="4" t="str">
        <f>IFERROR(IF(VLOOKUP(J837,J$2:L836,4,0)=0,"",VLOOKUP(J837,J$2:L836,4,0)),"")</f>
        <v/>
      </c>
      <c r="M837" s="4" t="str">
        <f>IFERROR(IF(VLOOKUP(J837,J$2:M836,5,0)=0,"",VLOOKUP(J837,J$2:M836,5,0)),"")</f>
        <v/>
      </c>
      <c r="S837"/>
      <c r="X837" s="3"/>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67"/>
        <v/>
      </c>
      <c r="BI837" s="4" t="str">
        <f t="shared" si="164"/>
        <v/>
      </c>
      <c r="BJ837" s="123" t="str">
        <f t="shared" si="168"/>
        <v/>
      </c>
      <c r="BK837" s="140" t="str">
        <f t="shared" si="173"/>
        <v/>
      </c>
      <c r="BP837" s="5"/>
      <c r="BR837" s="4"/>
      <c r="BT837" s="5"/>
      <c r="BU837" s="5"/>
      <c r="BV837" s="5" t="str">
        <f>IF(B837="","",IF(BQ837="",1+(MAX(BV$2:BV836)),""))</f>
        <v/>
      </c>
      <c r="BW837" s="5" t="str">
        <f t="shared" si="169"/>
        <v/>
      </c>
      <c r="BX837" s="5" t="str">
        <f t="shared" si="170"/>
        <v/>
      </c>
      <c r="BY837" s="14" t="str">
        <f t="shared" si="171"/>
        <v/>
      </c>
      <c r="BZ837" s="28"/>
      <c r="CA837" s="15"/>
      <c r="CB837" s="5" t="str">
        <f t="shared" si="165"/>
        <v/>
      </c>
      <c r="CD837" s="5"/>
      <c r="CE837" s="5" t="str">
        <f t="shared" si="172"/>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c r="A838" s="4" t="str">
        <f t="shared" si="166"/>
        <v/>
      </c>
      <c r="B838" s="3"/>
      <c r="H838" s="5" t="str">
        <f>IF(F838="","",IFERROR(CONCATENATE("PEUA",VLOOKUP(ESTADO,REPORTE!AV838:AW869,2,0),CLAVE_DISTRITO,CLAVE_CADER,IFERROR(VLOOKUP(DAY(F838),$BN$3:$BO$11,2,0),DAY(F838)),IFERROR(VLOOKUP(MONTH(F838),$BN$3:$BO$11,2,0),MONTH(F838)),YEAR(F838),G838),""))</f>
        <v/>
      </c>
      <c r="L838" s="4" t="str">
        <f>IFERROR(IF(VLOOKUP(J838,J$2:L837,4,0)=0,"",VLOOKUP(J838,J$2:L837,4,0)),"")</f>
        <v/>
      </c>
      <c r="M838" s="4" t="str">
        <f>IFERROR(IF(VLOOKUP(J838,J$2:M837,5,0)=0,"",VLOOKUP(J838,J$2:M837,5,0)),"")</f>
        <v/>
      </c>
      <c r="S838"/>
      <c r="X838" s="3"/>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67"/>
        <v/>
      </c>
      <c r="BI838" s="4" t="str">
        <f t="shared" si="164"/>
        <v/>
      </c>
      <c r="BJ838" s="123" t="str">
        <f t="shared" si="168"/>
        <v/>
      </c>
      <c r="BK838" s="140" t="str">
        <f t="shared" si="173"/>
        <v/>
      </c>
      <c r="BP838" s="5"/>
      <c r="BR838" s="4"/>
      <c r="BT838" s="5"/>
      <c r="BU838" s="5"/>
      <c r="BV838" s="5" t="str">
        <f>IF(B838="","",IF(BQ838="",1+(MAX(BV$2:BV837)),""))</f>
        <v/>
      </c>
      <c r="BW838" s="5" t="str">
        <f t="shared" si="169"/>
        <v/>
      </c>
      <c r="BX838" s="5" t="str">
        <f t="shared" si="170"/>
        <v/>
      </c>
      <c r="BY838" s="14" t="str">
        <f t="shared" si="171"/>
        <v/>
      </c>
      <c r="BZ838" s="28"/>
      <c r="CA838" s="15"/>
      <c r="CB838" s="5" t="str">
        <f t="shared" si="165"/>
        <v/>
      </c>
      <c r="CD838" s="5"/>
      <c r="CE838" s="5" t="str">
        <f t="shared" si="172"/>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c r="A839" s="4" t="str">
        <f t="shared" si="166"/>
        <v/>
      </c>
      <c r="B839" s="3"/>
      <c r="H839" s="5" t="str">
        <f>IF(F839="","",IFERROR(CONCATENATE("PEUA",VLOOKUP(ESTADO,REPORTE!AV839:AW870,2,0),CLAVE_DISTRITO,CLAVE_CADER,IFERROR(VLOOKUP(DAY(F839),$BN$3:$BO$11,2,0),DAY(F839)),IFERROR(VLOOKUP(MONTH(F839),$BN$3:$BO$11,2,0),MONTH(F839)),YEAR(F839),G839),""))</f>
        <v/>
      </c>
      <c r="L839" s="4" t="str">
        <f>IFERROR(IF(VLOOKUP(J839,J$2:L838,4,0)=0,"",VLOOKUP(J839,J$2:L838,4,0)),"")</f>
        <v/>
      </c>
      <c r="M839" s="4" t="str">
        <f>IFERROR(IF(VLOOKUP(J839,J$2:M838,5,0)=0,"",VLOOKUP(J839,J$2:M838,5,0)),"")</f>
        <v/>
      </c>
      <c r="S839"/>
      <c r="X839" s="3"/>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67"/>
        <v/>
      </c>
      <c r="BI839" s="4" t="str">
        <f t="shared" si="164"/>
        <v/>
      </c>
      <c r="BJ839" s="123" t="str">
        <f t="shared" si="168"/>
        <v/>
      </c>
      <c r="BK839" s="140" t="str">
        <f t="shared" si="173"/>
        <v/>
      </c>
      <c r="BP839" s="5"/>
      <c r="BR839" s="4"/>
      <c r="BT839" s="5"/>
      <c r="BU839" s="5"/>
      <c r="BV839" s="5" t="str">
        <f>IF(B839="","",IF(BQ839="",1+(MAX(BV$2:BV838)),""))</f>
        <v/>
      </c>
      <c r="BW839" s="5" t="str">
        <f t="shared" si="169"/>
        <v/>
      </c>
      <c r="BX839" s="5" t="str">
        <f t="shared" si="170"/>
        <v/>
      </c>
      <c r="BY839" s="14" t="str">
        <f t="shared" si="171"/>
        <v/>
      </c>
      <c r="BZ839" s="28"/>
      <c r="CA839" s="15"/>
      <c r="CB839" s="5" t="str">
        <f t="shared" si="165"/>
        <v/>
      </c>
      <c r="CD839" s="5"/>
      <c r="CE839" s="5" t="str">
        <f t="shared" si="172"/>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c r="A840" s="4" t="str">
        <f t="shared" si="166"/>
        <v/>
      </c>
      <c r="B840" s="3"/>
      <c r="H840" s="5" t="str">
        <f>IF(F840="","",IFERROR(CONCATENATE("PEUA",VLOOKUP(ESTADO,REPORTE!AV840:AW871,2,0),CLAVE_DISTRITO,CLAVE_CADER,IFERROR(VLOOKUP(DAY(F840),$BN$3:$BO$11,2,0),DAY(F840)),IFERROR(VLOOKUP(MONTH(F840),$BN$3:$BO$11,2,0),MONTH(F840)),YEAR(F840),G840),""))</f>
        <v/>
      </c>
      <c r="L840" s="4" t="str">
        <f>IFERROR(IF(VLOOKUP(J840,J$2:L839,4,0)=0,"",VLOOKUP(J840,J$2:L839,4,0)),"")</f>
        <v/>
      </c>
      <c r="M840" s="4" t="str">
        <f>IFERROR(IF(VLOOKUP(J840,J$2:M839,5,0)=0,"",VLOOKUP(J840,J$2:M839,5,0)),"")</f>
        <v/>
      </c>
      <c r="S840"/>
      <c r="X840" s="3"/>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67"/>
        <v/>
      </c>
      <c r="BI840" s="4" t="str">
        <f t="shared" si="164"/>
        <v/>
      </c>
      <c r="BJ840" s="123" t="str">
        <f t="shared" si="168"/>
        <v/>
      </c>
      <c r="BK840" s="140" t="str">
        <f t="shared" si="173"/>
        <v/>
      </c>
      <c r="BP840" s="5"/>
      <c r="BR840" s="4"/>
      <c r="BT840" s="5"/>
      <c r="BU840" s="5"/>
      <c r="BV840" s="5" t="str">
        <f>IF(B840="","",IF(BQ840="",1+(MAX(BV$2:BV839)),""))</f>
        <v/>
      </c>
      <c r="BW840" s="5" t="str">
        <f t="shared" si="169"/>
        <v/>
      </c>
      <c r="BX840" s="5" t="str">
        <f t="shared" si="170"/>
        <v/>
      </c>
      <c r="BY840" s="14" t="str">
        <f t="shared" si="171"/>
        <v/>
      </c>
      <c r="BZ840" s="28"/>
      <c r="CA840" s="15"/>
      <c r="CB840" s="5" t="str">
        <f t="shared" si="165"/>
        <v/>
      </c>
      <c r="CD840" s="5"/>
      <c r="CE840" s="5" t="str">
        <f t="shared" si="172"/>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c r="A841" s="4" t="str">
        <f t="shared" si="166"/>
        <v/>
      </c>
      <c r="B841" s="3"/>
      <c r="H841" s="5" t="str">
        <f>IF(F841="","",IFERROR(CONCATENATE("PEUA",VLOOKUP(ESTADO,REPORTE!AV841:AW872,2,0),CLAVE_DISTRITO,CLAVE_CADER,IFERROR(VLOOKUP(DAY(F841),$BN$3:$BO$11,2,0),DAY(F841)),IFERROR(VLOOKUP(MONTH(F841),$BN$3:$BO$11,2,0),MONTH(F841)),YEAR(F841),G841),""))</f>
        <v/>
      </c>
      <c r="L841" s="4" t="str">
        <f>IFERROR(IF(VLOOKUP(J841,J$2:L840,4,0)=0,"",VLOOKUP(J841,J$2:L840,4,0)),"")</f>
        <v/>
      </c>
      <c r="M841" s="4" t="str">
        <f>IFERROR(IF(VLOOKUP(J841,J$2:M840,5,0)=0,"",VLOOKUP(J841,J$2:M840,5,0)),"")</f>
        <v/>
      </c>
      <c r="S841"/>
      <c r="X841" s="3"/>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67"/>
        <v/>
      </c>
      <c r="BI841" s="4" t="str">
        <f t="shared" si="164"/>
        <v/>
      </c>
      <c r="BJ841" s="123" t="str">
        <f t="shared" si="168"/>
        <v/>
      </c>
      <c r="BK841" s="140" t="str">
        <f t="shared" si="173"/>
        <v/>
      </c>
      <c r="BP841" s="5"/>
      <c r="BR841" s="4"/>
      <c r="BT841" s="5"/>
      <c r="BU841" s="5"/>
      <c r="BV841" s="5" t="str">
        <f>IF(B841="","",IF(BQ841="",1+(MAX(BV$2:BV840)),""))</f>
        <v/>
      </c>
      <c r="BW841" s="5" t="str">
        <f t="shared" si="169"/>
        <v/>
      </c>
      <c r="BX841" s="5" t="str">
        <f t="shared" si="170"/>
        <v/>
      </c>
      <c r="BY841" s="14" t="str">
        <f t="shared" si="171"/>
        <v/>
      </c>
      <c r="BZ841" s="28"/>
      <c r="CA841" s="15"/>
      <c r="CB841" s="5" t="str">
        <f t="shared" si="165"/>
        <v/>
      </c>
      <c r="CD841" s="5"/>
      <c r="CE841" s="5" t="str">
        <f t="shared" si="172"/>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c r="A842" s="4" t="str">
        <f t="shared" si="166"/>
        <v/>
      </c>
      <c r="B842" s="3"/>
      <c r="H842" s="5" t="str">
        <f>IF(F842="","",IFERROR(CONCATENATE("PEUA",VLOOKUP(ESTADO,REPORTE!AV842:AW873,2,0),CLAVE_DISTRITO,CLAVE_CADER,IFERROR(VLOOKUP(DAY(F842),$BN$3:$BO$11,2,0),DAY(F842)),IFERROR(VLOOKUP(MONTH(F842),$BN$3:$BO$11,2,0),MONTH(F842)),YEAR(F842),G842),""))</f>
        <v/>
      </c>
      <c r="L842" s="4" t="str">
        <f>IFERROR(IF(VLOOKUP(J842,J$2:L841,4,0)=0,"",VLOOKUP(J842,J$2:L841,4,0)),"")</f>
        <v/>
      </c>
      <c r="M842" s="4" t="str">
        <f>IFERROR(IF(VLOOKUP(J842,J$2:M841,5,0)=0,"",VLOOKUP(J842,J$2:M841,5,0)),"")</f>
        <v/>
      </c>
      <c r="S842"/>
      <c r="X842" s="3"/>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67"/>
        <v/>
      </c>
      <c r="BI842" s="4" t="str">
        <f t="shared" si="164"/>
        <v/>
      </c>
      <c r="BJ842" s="123" t="str">
        <f t="shared" si="168"/>
        <v/>
      </c>
      <c r="BK842" s="140" t="str">
        <f t="shared" si="173"/>
        <v/>
      </c>
      <c r="BP842" s="5"/>
      <c r="BR842" s="4"/>
      <c r="BT842" s="5"/>
      <c r="BU842" s="5"/>
      <c r="BV842" s="5" t="str">
        <f>IF(B842="","",IF(BQ842="",1+(MAX(BV$2:BV841)),""))</f>
        <v/>
      </c>
      <c r="BW842" s="5" t="str">
        <f t="shared" si="169"/>
        <v/>
      </c>
      <c r="BX842" s="5" t="str">
        <f t="shared" si="170"/>
        <v/>
      </c>
      <c r="BY842" s="14" t="str">
        <f t="shared" si="171"/>
        <v/>
      </c>
      <c r="BZ842" s="28"/>
      <c r="CA842" s="15"/>
      <c r="CB842" s="5" t="str">
        <f t="shared" si="165"/>
        <v/>
      </c>
      <c r="CD842" s="5"/>
      <c r="CE842" s="5" t="str">
        <f t="shared" si="172"/>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c r="A843" s="4" t="str">
        <f t="shared" si="166"/>
        <v/>
      </c>
      <c r="B843" s="3"/>
      <c r="H843" s="5" t="str">
        <f>IF(F843="","",IFERROR(CONCATENATE("PEUA",VLOOKUP(ESTADO,REPORTE!AV843:AW874,2,0),CLAVE_DISTRITO,CLAVE_CADER,IFERROR(VLOOKUP(DAY(F843),$BN$3:$BO$11,2,0),DAY(F843)),IFERROR(VLOOKUP(MONTH(F843),$BN$3:$BO$11,2,0),MONTH(F843)),YEAR(F843),G843),""))</f>
        <v/>
      </c>
      <c r="L843" s="4" t="str">
        <f>IFERROR(IF(VLOOKUP(J843,J$2:L842,4,0)=0,"",VLOOKUP(J843,J$2:L842,4,0)),"")</f>
        <v/>
      </c>
      <c r="M843" s="4" t="str">
        <f>IFERROR(IF(VLOOKUP(J843,J$2:M842,5,0)=0,"",VLOOKUP(J843,J$2:M842,5,0)),"")</f>
        <v/>
      </c>
      <c r="S843"/>
      <c r="X843" s="3"/>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67"/>
        <v/>
      </c>
      <c r="BI843" s="4" t="str">
        <f t="shared" si="164"/>
        <v/>
      </c>
      <c r="BJ843" s="123" t="str">
        <f t="shared" si="168"/>
        <v/>
      </c>
      <c r="BK843" s="140" t="str">
        <f t="shared" si="173"/>
        <v/>
      </c>
      <c r="BP843" s="5"/>
      <c r="BR843" s="4"/>
      <c r="BT843" s="5"/>
      <c r="BU843" s="5"/>
      <c r="BV843" s="5" t="str">
        <f>IF(B843="","",IF(BQ843="",1+(MAX(BV$2:BV842)),""))</f>
        <v/>
      </c>
      <c r="BW843" s="5" t="str">
        <f t="shared" si="169"/>
        <v/>
      </c>
      <c r="BX843" s="5" t="str">
        <f t="shared" si="170"/>
        <v/>
      </c>
      <c r="BY843" s="14" t="str">
        <f t="shared" si="171"/>
        <v/>
      </c>
      <c r="BZ843" s="28"/>
      <c r="CA843" s="15"/>
      <c r="CB843" s="5" t="str">
        <f t="shared" si="165"/>
        <v/>
      </c>
      <c r="CD843" s="5"/>
      <c r="CE843" s="5" t="str">
        <f t="shared" si="172"/>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c r="A844" s="4" t="str">
        <f t="shared" si="166"/>
        <v/>
      </c>
      <c r="B844" s="3"/>
      <c r="H844" s="5" t="str">
        <f>IF(F844="","",IFERROR(CONCATENATE("PEUA",VLOOKUP(ESTADO,REPORTE!AV844:AW875,2,0),CLAVE_DISTRITO,CLAVE_CADER,IFERROR(VLOOKUP(DAY(F844),$BN$3:$BO$11,2,0),DAY(F844)),IFERROR(VLOOKUP(MONTH(F844),$BN$3:$BO$11,2,0),MONTH(F844)),YEAR(F844),G844),""))</f>
        <v/>
      </c>
      <c r="L844" s="4" t="str">
        <f>IFERROR(IF(VLOOKUP(J844,J$2:L843,4,0)=0,"",VLOOKUP(J844,J$2:L843,4,0)),"")</f>
        <v/>
      </c>
      <c r="M844" s="4" t="str">
        <f>IFERROR(IF(VLOOKUP(J844,J$2:M843,5,0)=0,"",VLOOKUP(J844,J$2:M843,5,0)),"")</f>
        <v/>
      </c>
      <c r="S844"/>
      <c r="X844" s="3"/>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67"/>
        <v/>
      </c>
      <c r="BI844" s="4" t="str">
        <f t="shared" si="164"/>
        <v/>
      </c>
      <c r="BJ844" s="123" t="str">
        <f t="shared" si="168"/>
        <v/>
      </c>
      <c r="BK844" s="140" t="str">
        <f t="shared" si="173"/>
        <v/>
      </c>
      <c r="BP844" s="5"/>
      <c r="BR844" s="4"/>
      <c r="BT844" s="5"/>
      <c r="BU844" s="5"/>
      <c r="BV844" s="5" t="str">
        <f>IF(B844="","",IF(BQ844="",1+(MAX(BV$2:BV843)),""))</f>
        <v/>
      </c>
      <c r="BW844" s="5" t="str">
        <f t="shared" si="169"/>
        <v/>
      </c>
      <c r="BX844" s="5" t="str">
        <f t="shared" si="170"/>
        <v/>
      </c>
      <c r="BY844" s="14" t="str">
        <f t="shared" si="171"/>
        <v/>
      </c>
      <c r="BZ844" s="28"/>
      <c r="CA844" s="15"/>
      <c r="CB844" s="5" t="str">
        <f t="shared" si="165"/>
        <v/>
      </c>
      <c r="CD844" s="5"/>
      <c r="CE844" s="5" t="str">
        <f t="shared" si="172"/>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c r="A845" s="4" t="str">
        <f t="shared" si="166"/>
        <v/>
      </c>
      <c r="B845" s="3"/>
      <c r="H845" s="5" t="str">
        <f>IF(F845="","",IFERROR(CONCATENATE("PEUA",VLOOKUP(ESTADO,REPORTE!AV845:AW876,2,0),CLAVE_DISTRITO,CLAVE_CADER,IFERROR(VLOOKUP(DAY(F845),$BN$3:$BO$11,2,0),DAY(F845)),IFERROR(VLOOKUP(MONTH(F845),$BN$3:$BO$11,2,0),MONTH(F845)),YEAR(F845),G845),""))</f>
        <v/>
      </c>
      <c r="L845" s="4" t="str">
        <f>IFERROR(IF(VLOOKUP(J845,J$2:L844,4,0)=0,"",VLOOKUP(J845,J$2:L844,4,0)),"")</f>
        <v/>
      </c>
      <c r="M845" s="4" t="str">
        <f>IFERROR(IF(VLOOKUP(J845,J$2:M844,5,0)=0,"",VLOOKUP(J845,J$2:M844,5,0)),"")</f>
        <v/>
      </c>
      <c r="S845"/>
      <c r="X845" s="3"/>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67"/>
        <v/>
      </c>
      <c r="BI845" s="4" t="str">
        <f t="shared" si="164"/>
        <v/>
      </c>
      <c r="BJ845" s="123" t="str">
        <f t="shared" si="168"/>
        <v/>
      </c>
      <c r="BK845" s="140" t="str">
        <f t="shared" si="173"/>
        <v/>
      </c>
      <c r="BP845" s="5"/>
      <c r="BR845" s="4"/>
      <c r="BT845" s="5"/>
      <c r="BU845" s="5"/>
      <c r="BV845" s="5" t="str">
        <f>IF(B845="","",IF(BQ845="",1+(MAX(BV$2:BV844)),""))</f>
        <v/>
      </c>
      <c r="BW845" s="5" t="str">
        <f t="shared" si="169"/>
        <v/>
      </c>
      <c r="BX845" s="5" t="str">
        <f t="shared" si="170"/>
        <v/>
      </c>
      <c r="BY845" s="14" t="str">
        <f t="shared" si="171"/>
        <v/>
      </c>
      <c r="BZ845" s="28"/>
      <c r="CA845" s="15"/>
      <c r="CB845" s="5" t="str">
        <f t="shared" si="165"/>
        <v/>
      </c>
      <c r="CD845" s="5"/>
      <c r="CE845" s="5" t="str">
        <f t="shared" si="172"/>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c r="A846" s="4" t="str">
        <f t="shared" si="166"/>
        <v/>
      </c>
      <c r="B846" s="3"/>
      <c r="H846" s="5" t="str">
        <f>IF(F846="","",IFERROR(CONCATENATE("PEUA",VLOOKUP(ESTADO,REPORTE!AV846:AW877,2,0),CLAVE_DISTRITO,CLAVE_CADER,IFERROR(VLOOKUP(DAY(F846),$BN$3:$BO$11,2,0),DAY(F846)),IFERROR(VLOOKUP(MONTH(F846),$BN$3:$BO$11,2,0),MONTH(F846)),YEAR(F846),G846),""))</f>
        <v/>
      </c>
      <c r="L846" s="4" t="str">
        <f>IFERROR(IF(VLOOKUP(J846,J$2:L845,4,0)=0,"",VLOOKUP(J846,J$2:L845,4,0)),"")</f>
        <v/>
      </c>
      <c r="M846" s="4" t="str">
        <f>IFERROR(IF(VLOOKUP(J846,J$2:M845,5,0)=0,"",VLOOKUP(J846,J$2:M845,5,0)),"")</f>
        <v/>
      </c>
      <c r="S846"/>
      <c r="X846" s="3"/>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67"/>
        <v/>
      </c>
      <c r="BI846" s="4" t="str">
        <f t="shared" si="164"/>
        <v/>
      </c>
      <c r="BJ846" s="123" t="str">
        <f t="shared" si="168"/>
        <v/>
      </c>
      <c r="BK846" s="140" t="str">
        <f t="shared" si="173"/>
        <v/>
      </c>
      <c r="BP846" s="5"/>
      <c r="BR846" s="4"/>
      <c r="BT846" s="5"/>
      <c r="BU846" s="5"/>
      <c r="BV846" s="5" t="str">
        <f>IF(B846="","",IF(BQ846="",1+(MAX(BV$2:BV845)),""))</f>
        <v/>
      </c>
      <c r="BW846" s="5" t="str">
        <f t="shared" si="169"/>
        <v/>
      </c>
      <c r="BX846" s="5" t="str">
        <f t="shared" si="170"/>
        <v/>
      </c>
      <c r="BY846" s="14" t="str">
        <f t="shared" si="171"/>
        <v/>
      </c>
      <c r="BZ846" s="28"/>
      <c r="CA846" s="15"/>
      <c r="CB846" s="5" t="str">
        <f t="shared" si="165"/>
        <v/>
      </c>
      <c r="CD846" s="5"/>
      <c r="CE846" s="5" t="str">
        <f t="shared" si="172"/>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c r="A847" s="4" t="str">
        <f t="shared" si="166"/>
        <v/>
      </c>
      <c r="B847" s="3"/>
      <c r="H847" s="5" t="str">
        <f>IF(F847="","",IFERROR(CONCATENATE("PEUA",VLOOKUP(ESTADO,REPORTE!AV847:AW878,2,0),CLAVE_DISTRITO,CLAVE_CADER,IFERROR(VLOOKUP(DAY(F847),$BN$3:$BO$11,2,0),DAY(F847)),IFERROR(VLOOKUP(MONTH(F847),$BN$3:$BO$11,2,0),MONTH(F847)),YEAR(F847),G847),""))</f>
        <v/>
      </c>
      <c r="L847" s="4" t="str">
        <f>IFERROR(IF(VLOOKUP(J847,J$2:L846,4,0)=0,"",VLOOKUP(J847,J$2:L846,4,0)),"")</f>
        <v/>
      </c>
      <c r="M847" s="4" t="str">
        <f>IFERROR(IF(VLOOKUP(J847,J$2:M846,5,0)=0,"",VLOOKUP(J847,J$2:M846,5,0)),"")</f>
        <v/>
      </c>
      <c r="S847"/>
      <c r="X847" s="3"/>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67"/>
        <v/>
      </c>
      <c r="BI847" s="4" t="str">
        <f t="shared" si="164"/>
        <v/>
      </c>
      <c r="BJ847" s="123" t="str">
        <f t="shared" si="168"/>
        <v/>
      </c>
      <c r="BK847" s="140" t="str">
        <f t="shared" si="173"/>
        <v/>
      </c>
      <c r="BP847" s="5"/>
      <c r="BR847" s="4"/>
      <c r="BT847" s="5"/>
      <c r="BU847" s="5"/>
      <c r="BV847" s="5" t="str">
        <f>IF(B847="","",IF(BQ847="",1+(MAX(BV$2:BV846)),""))</f>
        <v/>
      </c>
      <c r="BW847" s="5" t="str">
        <f t="shared" si="169"/>
        <v/>
      </c>
      <c r="BX847" s="5" t="str">
        <f t="shared" si="170"/>
        <v/>
      </c>
      <c r="BY847" s="14" t="str">
        <f t="shared" si="171"/>
        <v/>
      </c>
      <c r="BZ847" s="28"/>
      <c r="CA847" s="15"/>
      <c r="CB847" s="5" t="str">
        <f t="shared" si="165"/>
        <v/>
      </c>
      <c r="CD847" s="5"/>
      <c r="CE847" s="5" t="str">
        <f t="shared" si="172"/>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c r="A848" s="4" t="str">
        <f t="shared" si="166"/>
        <v/>
      </c>
      <c r="B848" s="3"/>
      <c r="H848" s="5" t="str">
        <f>IF(F848="","",IFERROR(CONCATENATE("PEUA",VLOOKUP(ESTADO,REPORTE!AV848:AW879,2,0),CLAVE_DISTRITO,CLAVE_CADER,IFERROR(VLOOKUP(DAY(F848),$BN$3:$BO$11,2,0),DAY(F848)),IFERROR(VLOOKUP(MONTH(F848),$BN$3:$BO$11,2,0),MONTH(F848)),YEAR(F848),G848),""))</f>
        <v/>
      </c>
      <c r="L848" s="4" t="str">
        <f>IFERROR(IF(VLOOKUP(J848,J$2:L847,4,0)=0,"",VLOOKUP(J848,J$2:L847,4,0)),"")</f>
        <v/>
      </c>
      <c r="M848" s="4" t="str">
        <f>IFERROR(IF(VLOOKUP(J848,J$2:M847,5,0)=0,"",VLOOKUP(J848,J$2:M847,5,0)),"")</f>
        <v/>
      </c>
      <c r="S848"/>
      <c r="X848" s="3"/>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67"/>
        <v/>
      </c>
      <c r="BI848" s="4" t="str">
        <f t="shared" si="164"/>
        <v/>
      </c>
      <c r="BJ848" s="123" t="str">
        <f t="shared" si="168"/>
        <v/>
      </c>
      <c r="BK848" s="140" t="str">
        <f t="shared" si="173"/>
        <v/>
      </c>
      <c r="BP848" s="5"/>
      <c r="BR848" s="4"/>
      <c r="BT848" s="5"/>
      <c r="BU848" s="5"/>
      <c r="BV848" s="5" t="str">
        <f>IF(B848="","",IF(BQ848="",1+(MAX(BV$2:BV847)),""))</f>
        <v/>
      </c>
      <c r="BW848" s="5" t="str">
        <f t="shared" si="169"/>
        <v/>
      </c>
      <c r="BX848" s="5" t="str">
        <f t="shared" si="170"/>
        <v/>
      </c>
      <c r="BY848" s="14" t="str">
        <f t="shared" si="171"/>
        <v/>
      </c>
      <c r="BZ848" s="28"/>
      <c r="CA848" s="15"/>
      <c r="CB848" s="5" t="str">
        <f t="shared" si="165"/>
        <v/>
      </c>
      <c r="CD848" s="5"/>
      <c r="CE848" s="5" t="str">
        <f t="shared" si="172"/>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c r="A849" s="4" t="str">
        <f t="shared" si="166"/>
        <v/>
      </c>
      <c r="B849" s="3"/>
      <c r="H849" s="5" t="str">
        <f>IF(F849="","",IFERROR(CONCATENATE("PEUA",VLOOKUP(ESTADO,REPORTE!AV849:AW880,2,0),CLAVE_DISTRITO,CLAVE_CADER,IFERROR(VLOOKUP(DAY(F849),$BN$3:$BO$11,2,0),DAY(F849)),IFERROR(VLOOKUP(MONTH(F849),$BN$3:$BO$11,2,0),MONTH(F849)),YEAR(F849),G849),""))</f>
        <v/>
      </c>
      <c r="L849" s="4" t="str">
        <f>IFERROR(IF(VLOOKUP(J849,J$2:L848,4,0)=0,"",VLOOKUP(J849,J$2:L848,4,0)),"")</f>
        <v/>
      </c>
      <c r="M849" s="4" t="str">
        <f>IFERROR(IF(VLOOKUP(J849,J$2:M848,5,0)=0,"",VLOOKUP(J849,J$2:M848,5,0)),"")</f>
        <v/>
      </c>
      <c r="S849"/>
      <c r="X849" s="3"/>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67"/>
        <v/>
      </c>
      <c r="BI849" s="4" t="str">
        <f t="shared" si="164"/>
        <v/>
      </c>
      <c r="BJ849" s="123" t="str">
        <f t="shared" si="168"/>
        <v/>
      </c>
      <c r="BK849" s="140" t="str">
        <f t="shared" si="173"/>
        <v/>
      </c>
      <c r="BP849" s="5"/>
      <c r="BR849" s="4"/>
      <c r="BT849" s="5"/>
      <c r="BU849" s="5"/>
      <c r="BV849" s="5" t="str">
        <f>IF(B849="","",IF(BQ849="",1+(MAX(BV$2:BV848)),""))</f>
        <v/>
      </c>
      <c r="BW849" s="5" t="str">
        <f t="shared" si="169"/>
        <v/>
      </c>
      <c r="BX849" s="5" t="str">
        <f t="shared" si="170"/>
        <v/>
      </c>
      <c r="BY849" s="14" t="str">
        <f t="shared" si="171"/>
        <v/>
      </c>
      <c r="BZ849" s="28"/>
      <c r="CA849" s="15"/>
      <c r="CB849" s="5" t="str">
        <f t="shared" si="165"/>
        <v/>
      </c>
      <c r="CD849" s="5"/>
      <c r="CE849" s="5" t="str">
        <f t="shared" si="172"/>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c r="A850" s="4" t="str">
        <f t="shared" si="166"/>
        <v/>
      </c>
      <c r="B850" s="3"/>
      <c r="H850" s="5" t="str">
        <f>IF(F850="","",IFERROR(CONCATENATE("PEUA",VLOOKUP(ESTADO,REPORTE!AV850:AW881,2,0),CLAVE_DISTRITO,CLAVE_CADER,IFERROR(VLOOKUP(DAY(F850),$BN$3:$BO$11,2,0),DAY(F850)),IFERROR(VLOOKUP(MONTH(F850),$BN$3:$BO$11,2,0),MONTH(F850)),YEAR(F850),G850),""))</f>
        <v/>
      </c>
      <c r="L850" s="4" t="str">
        <f>IFERROR(IF(VLOOKUP(J850,J$2:L849,4,0)=0,"",VLOOKUP(J850,J$2:L849,4,0)),"")</f>
        <v/>
      </c>
      <c r="M850" s="4" t="str">
        <f>IFERROR(IF(VLOOKUP(J850,J$2:M849,5,0)=0,"",VLOOKUP(J850,J$2:M849,5,0)),"")</f>
        <v/>
      </c>
      <c r="S850"/>
      <c r="X850" s="3"/>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67"/>
        <v/>
      </c>
      <c r="BI850" s="4" t="str">
        <f t="shared" si="164"/>
        <v/>
      </c>
      <c r="BJ850" s="123" t="str">
        <f t="shared" si="168"/>
        <v/>
      </c>
      <c r="BK850" s="140" t="str">
        <f t="shared" si="173"/>
        <v/>
      </c>
      <c r="BP850" s="5"/>
      <c r="BR850" s="4"/>
      <c r="BT850" s="5"/>
      <c r="BU850" s="5"/>
      <c r="BV850" s="5" t="str">
        <f>IF(B850="","",IF(BQ850="",1+(MAX(BV$2:BV849)),""))</f>
        <v/>
      </c>
      <c r="BW850" s="5" t="str">
        <f t="shared" si="169"/>
        <v/>
      </c>
      <c r="BX850" s="5" t="str">
        <f t="shared" si="170"/>
        <v/>
      </c>
      <c r="BY850" s="14" t="str">
        <f t="shared" si="171"/>
        <v/>
      </c>
      <c r="BZ850" s="28"/>
      <c r="CA850" s="15"/>
      <c r="CB850" s="5" t="str">
        <f t="shared" si="165"/>
        <v/>
      </c>
      <c r="CD850" s="5"/>
      <c r="CE850" s="5" t="str">
        <f t="shared" si="172"/>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c r="A851" s="4" t="str">
        <f t="shared" si="166"/>
        <v/>
      </c>
      <c r="B851" s="3"/>
      <c r="H851" s="5" t="str">
        <f>IF(F851="","",IFERROR(CONCATENATE("PEUA",VLOOKUP(ESTADO,REPORTE!AV851:AW882,2,0),CLAVE_DISTRITO,CLAVE_CADER,IFERROR(VLOOKUP(DAY(F851),$BN$3:$BO$11,2,0),DAY(F851)),IFERROR(VLOOKUP(MONTH(F851),$BN$3:$BO$11,2,0),MONTH(F851)),YEAR(F851),G851),""))</f>
        <v/>
      </c>
      <c r="L851" s="4" t="str">
        <f>IFERROR(IF(VLOOKUP(J851,J$2:L850,4,0)=0,"",VLOOKUP(J851,J$2:L850,4,0)),"")</f>
        <v/>
      </c>
      <c r="M851" s="4" t="str">
        <f>IFERROR(IF(VLOOKUP(J851,J$2:M850,5,0)=0,"",VLOOKUP(J851,J$2:M850,5,0)),"")</f>
        <v/>
      </c>
      <c r="S851"/>
      <c r="X851" s="3"/>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67"/>
        <v/>
      </c>
      <c r="BI851" s="4" t="str">
        <f t="shared" ref="BI851:BI914" si="174">IFERROR(IF(AA851=0,"",AA851/BB851),"")</f>
        <v/>
      </c>
      <c r="BJ851" s="123" t="str">
        <f t="shared" si="168"/>
        <v/>
      </c>
      <c r="BK851" s="140" t="str">
        <f t="shared" si="173"/>
        <v/>
      </c>
      <c r="BP851" s="5"/>
      <c r="BR851" s="4"/>
      <c r="BT851" s="5"/>
      <c r="BU851" s="5"/>
      <c r="BV851" s="5" t="str">
        <f>IF(B851="","",IF(BQ851="",1+(MAX(BV$2:BV850)),""))</f>
        <v/>
      </c>
      <c r="BW851" s="5" t="str">
        <f t="shared" si="169"/>
        <v/>
      </c>
      <c r="BX851" s="5" t="str">
        <f t="shared" si="170"/>
        <v/>
      </c>
      <c r="BY851" s="14" t="str">
        <f t="shared" si="171"/>
        <v/>
      </c>
      <c r="BZ851" s="28"/>
      <c r="CA851" s="15"/>
      <c r="CB851" s="5" t="str">
        <f t="shared" si="165"/>
        <v/>
      </c>
      <c r="CD851" s="5"/>
      <c r="CE851" s="5" t="str">
        <f t="shared" si="172"/>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c r="A852" s="4" t="str">
        <f t="shared" si="166"/>
        <v/>
      </c>
      <c r="B852" s="3"/>
      <c r="H852" s="5" t="str">
        <f>IF(F852="","",IFERROR(CONCATENATE("PEUA",VLOOKUP(ESTADO,REPORTE!AV852:AW883,2,0),CLAVE_DISTRITO,CLAVE_CADER,IFERROR(VLOOKUP(DAY(F852),$BN$3:$BO$11,2,0),DAY(F852)),IFERROR(VLOOKUP(MONTH(F852),$BN$3:$BO$11,2,0),MONTH(F852)),YEAR(F852),G852),""))</f>
        <v/>
      </c>
      <c r="L852" s="4" t="str">
        <f>IFERROR(IF(VLOOKUP(J852,J$2:L851,4,0)=0,"",VLOOKUP(J852,J$2:L851,4,0)),"")</f>
        <v/>
      </c>
      <c r="M852" s="4" t="str">
        <f>IFERROR(IF(VLOOKUP(J852,J$2:M851,5,0)=0,"",VLOOKUP(J852,J$2:M851,5,0)),"")</f>
        <v/>
      </c>
      <c r="S852"/>
      <c r="X852" s="3"/>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67"/>
        <v/>
      </c>
      <c r="BI852" s="4" t="str">
        <f t="shared" si="174"/>
        <v/>
      </c>
      <c r="BJ852" s="123" t="str">
        <f t="shared" si="168"/>
        <v/>
      </c>
      <c r="BK852" s="140" t="str">
        <f t="shared" si="173"/>
        <v/>
      </c>
      <c r="BP852" s="5"/>
      <c r="BR852" s="4"/>
      <c r="BT852" s="5"/>
      <c r="BU852" s="5"/>
      <c r="BV852" s="5" t="str">
        <f>IF(B852="","",IF(BQ852="",1+(MAX(BV$2:BV851)),""))</f>
        <v/>
      </c>
      <c r="BW852" s="5" t="str">
        <f t="shared" si="169"/>
        <v/>
      </c>
      <c r="BX852" s="5" t="str">
        <f t="shared" si="170"/>
        <v/>
      </c>
      <c r="BY852" s="14" t="str">
        <f t="shared" si="171"/>
        <v/>
      </c>
      <c r="BZ852" s="28"/>
      <c r="CA852" s="15"/>
      <c r="CB852" s="5" t="str">
        <f t="shared" si="165"/>
        <v/>
      </c>
      <c r="CD852" s="5"/>
      <c r="CE852" s="5" t="str">
        <f t="shared" si="172"/>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c r="A853" s="4" t="str">
        <f t="shared" si="166"/>
        <v/>
      </c>
      <c r="B853" s="3"/>
      <c r="H853" s="5" t="str">
        <f>IF(F853="","",IFERROR(CONCATENATE("PEUA",VLOOKUP(ESTADO,REPORTE!AV853:AW884,2,0),CLAVE_DISTRITO,CLAVE_CADER,IFERROR(VLOOKUP(DAY(F853),$BN$3:$BO$11,2,0),DAY(F853)),IFERROR(VLOOKUP(MONTH(F853),$BN$3:$BO$11,2,0),MONTH(F853)),YEAR(F853),G853),""))</f>
        <v/>
      </c>
      <c r="L853" s="4" t="str">
        <f>IFERROR(IF(VLOOKUP(J853,J$2:L852,4,0)=0,"",VLOOKUP(J853,J$2:L852,4,0)),"")</f>
        <v/>
      </c>
      <c r="M853" s="4" t="str">
        <f>IFERROR(IF(VLOOKUP(J853,J$2:M852,5,0)=0,"",VLOOKUP(J853,J$2:M852,5,0)),"")</f>
        <v/>
      </c>
      <c r="S853"/>
      <c r="X853" s="3"/>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67"/>
        <v/>
      </c>
      <c r="BI853" s="4" t="str">
        <f t="shared" si="174"/>
        <v/>
      </c>
      <c r="BJ853" s="123" t="str">
        <f t="shared" si="168"/>
        <v/>
      </c>
      <c r="BK853" s="140" t="str">
        <f t="shared" si="173"/>
        <v/>
      </c>
      <c r="BP853" s="5"/>
      <c r="BR853" s="4"/>
      <c r="BT853" s="5"/>
      <c r="BU853" s="5"/>
      <c r="BV853" s="5" t="str">
        <f>IF(B853="","",IF(BQ853="",1+(MAX(BV$2:BV852)),""))</f>
        <v/>
      </c>
      <c r="BW853" s="5" t="str">
        <f t="shared" si="169"/>
        <v/>
      </c>
      <c r="BX853" s="5" t="str">
        <f t="shared" si="170"/>
        <v/>
      </c>
      <c r="BY853" s="14" t="str">
        <f t="shared" si="171"/>
        <v/>
      </c>
      <c r="BZ853" s="28"/>
      <c r="CA853" s="15"/>
      <c r="CB853" s="5" t="str">
        <f t="shared" si="165"/>
        <v/>
      </c>
      <c r="CD853" s="5"/>
      <c r="CE853" s="5" t="str">
        <f t="shared" si="172"/>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c r="A854" s="4" t="str">
        <f t="shared" si="166"/>
        <v/>
      </c>
      <c r="B854" s="3"/>
      <c r="H854" s="5" t="str">
        <f>IF(F854="","",IFERROR(CONCATENATE("PEUA",VLOOKUP(ESTADO,REPORTE!AV854:AW885,2,0),CLAVE_DISTRITO,CLAVE_CADER,IFERROR(VLOOKUP(DAY(F854),$BN$3:$BO$11,2,0),DAY(F854)),IFERROR(VLOOKUP(MONTH(F854),$BN$3:$BO$11,2,0),MONTH(F854)),YEAR(F854),G854),""))</f>
        <v/>
      </c>
      <c r="L854" s="4" t="str">
        <f>IFERROR(IF(VLOOKUP(J854,J$2:L853,4,0)=0,"",VLOOKUP(J854,J$2:L853,4,0)),"")</f>
        <v/>
      </c>
      <c r="M854" s="4" t="str">
        <f>IFERROR(IF(VLOOKUP(J854,J$2:M853,5,0)=0,"",VLOOKUP(J854,J$2:M853,5,0)),"")</f>
        <v/>
      </c>
      <c r="S854"/>
      <c r="X854" s="3"/>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67"/>
        <v/>
      </c>
      <c r="BI854" s="4" t="str">
        <f t="shared" si="174"/>
        <v/>
      </c>
      <c r="BJ854" s="123" t="str">
        <f t="shared" si="168"/>
        <v/>
      </c>
      <c r="BK854" s="140" t="str">
        <f t="shared" si="173"/>
        <v/>
      </c>
      <c r="BP854" s="5"/>
      <c r="BR854" s="4"/>
      <c r="BT854" s="5"/>
      <c r="BU854" s="5"/>
      <c r="BV854" s="5" t="str">
        <f>IF(B854="","",IF(BQ854="",1+(MAX(BV$2:BV853)),""))</f>
        <v/>
      </c>
      <c r="BW854" s="5" t="str">
        <f t="shared" si="169"/>
        <v/>
      </c>
      <c r="BX854" s="5" t="str">
        <f t="shared" si="170"/>
        <v/>
      </c>
      <c r="BY854" s="14" t="str">
        <f t="shared" si="171"/>
        <v/>
      </c>
      <c r="BZ854" s="28"/>
      <c r="CA854" s="15"/>
      <c r="CB854" s="5" t="str">
        <f t="shared" ref="CB854:CB917" si="175">CONCATENATE(AI854,AJ854,AK854,AL854,AM854)</f>
        <v/>
      </c>
      <c r="CD854" s="5"/>
      <c r="CE854" s="5" t="str">
        <f t="shared" si="172"/>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c r="A855" s="4" t="str">
        <f t="shared" si="166"/>
        <v/>
      </c>
      <c r="B855" s="3"/>
      <c r="H855" s="5" t="str">
        <f>IF(F855="","",IFERROR(CONCATENATE("PEUA",VLOOKUP(ESTADO,REPORTE!AV855:AW886,2,0),CLAVE_DISTRITO,CLAVE_CADER,IFERROR(VLOOKUP(DAY(F855),$BN$3:$BO$11,2,0),DAY(F855)),IFERROR(VLOOKUP(MONTH(F855),$BN$3:$BO$11,2,0),MONTH(F855)),YEAR(F855),G855),""))</f>
        <v/>
      </c>
      <c r="L855" s="4" t="str">
        <f>IFERROR(IF(VLOOKUP(J855,J$2:L854,4,0)=0,"",VLOOKUP(J855,J$2:L854,4,0)),"")</f>
        <v/>
      </c>
      <c r="M855" s="4" t="str">
        <f>IFERROR(IF(VLOOKUP(J855,J$2:M854,5,0)=0,"",VLOOKUP(J855,J$2:M854,5,0)),"")</f>
        <v/>
      </c>
      <c r="S855"/>
      <c r="X855" s="3"/>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67"/>
        <v/>
      </c>
      <c r="BI855" s="4" t="str">
        <f t="shared" si="174"/>
        <v/>
      </c>
      <c r="BJ855" s="123" t="str">
        <f t="shared" si="168"/>
        <v/>
      </c>
      <c r="BK855" s="140" t="str">
        <f t="shared" si="173"/>
        <v/>
      </c>
      <c r="BP855" s="5"/>
      <c r="BR855" s="4"/>
      <c r="BT855" s="5"/>
      <c r="BU855" s="5"/>
      <c r="BV855" s="5" t="str">
        <f>IF(B855="","",IF(BQ855="",1+(MAX(BV$2:BV854)),""))</f>
        <v/>
      </c>
      <c r="BW855" s="5" t="str">
        <f t="shared" si="169"/>
        <v/>
      </c>
      <c r="BX855" s="5" t="str">
        <f t="shared" si="170"/>
        <v/>
      </c>
      <c r="BY855" s="14" t="str">
        <f t="shared" si="171"/>
        <v/>
      </c>
      <c r="BZ855" s="28"/>
      <c r="CA855" s="15"/>
      <c r="CB855" s="5" t="str">
        <f t="shared" si="175"/>
        <v/>
      </c>
      <c r="CD855" s="5"/>
      <c r="CE855" s="5" t="str">
        <f t="shared" si="172"/>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c r="A856" s="4" t="str">
        <f t="shared" si="166"/>
        <v/>
      </c>
      <c r="B856" s="3"/>
      <c r="H856" s="5" t="str">
        <f>IF(F856="","",IFERROR(CONCATENATE("PEUA",VLOOKUP(ESTADO,REPORTE!AV856:AW887,2,0),CLAVE_DISTRITO,CLAVE_CADER,IFERROR(VLOOKUP(DAY(F856),$BN$3:$BO$11,2,0),DAY(F856)),IFERROR(VLOOKUP(MONTH(F856),$BN$3:$BO$11,2,0),MONTH(F856)),YEAR(F856),G856),""))</f>
        <v/>
      </c>
      <c r="L856" s="4" t="str">
        <f>IFERROR(IF(VLOOKUP(J856,J$2:L855,4,0)=0,"",VLOOKUP(J856,J$2:L855,4,0)),"")</f>
        <v/>
      </c>
      <c r="M856" s="4" t="str">
        <f>IFERROR(IF(VLOOKUP(J856,J$2:M855,5,0)=0,"",VLOOKUP(J856,J$2:M855,5,0)),"")</f>
        <v/>
      </c>
      <c r="S856"/>
      <c r="X856" s="3"/>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67"/>
        <v/>
      </c>
      <c r="BI856" s="4" t="str">
        <f t="shared" si="174"/>
        <v/>
      </c>
      <c r="BJ856" s="123" t="str">
        <f t="shared" si="168"/>
        <v/>
      </c>
      <c r="BK856" s="140" t="str">
        <f t="shared" si="173"/>
        <v/>
      </c>
      <c r="BP856" s="5"/>
      <c r="BR856" s="4"/>
      <c r="BT856" s="5"/>
      <c r="BU856" s="5"/>
      <c r="BV856" s="5" t="str">
        <f>IF(B856="","",IF(BQ856="",1+(MAX(BV$2:BV855)),""))</f>
        <v/>
      </c>
      <c r="BW856" s="5" t="str">
        <f t="shared" si="169"/>
        <v/>
      </c>
      <c r="BX856" s="5" t="str">
        <f t="shared" si="170"/>
        <v/>
      </c>
      <c r="BY856" s="14" t="str">
        <f t="shared" si="171"/>
        <v/>
      </c>
      <c r="BZ856" s="28"/>
      <c r="CA856" s="15"/>
      <c r="CB856" s="5" t="str">
        <f t="shared" si="175"/>
        <v/>
      </c>
      <c r="CD856" s="5"/>
      <c r="CE856" s="5" t="str">
        <f t="shared" si="172"/>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c r="A857" s="4"/>
      <c r="B857" s="3"/>
      <c r="H857" s="5" t="str">
        <f>IF(F857="","",IFERROR(CONCATENATE("PEUA",VLOOKUP(ESTADO,REPORTE!AV857:AW888,2,0),CLAVE_DISTRITO,CLAVE_CADER,IFERROR(VLOOKUP(DAY(F857),$BN$3:$BO$11,2,0),DAY(F857)),IFERROR(VLOOKUP(MONTH(F857),$BN$3:$BO$11,2,0),MONTH(F857)),YEAR(F857),G857),""))</f>
        <v/>
      </c>
      <c r="L857" s="4" t="str">
        <f>IFERROR(IF(VLOOKUP(J857,J$2:L856,4,0)=0,"",VLOOKUP(J857,J$2:L856,4,0)),"")</f>
        <v/>
      </c>
      <c r="M857" s="4" t="str">
        <f>IFERROR(IF(VLOOKUP(J857,J$2:M856,5,0)=0,"",VLOOKUP(J857,J$2:M856,5,0)),"")</f>
        <v/>
      </c>
      <c r="S857"/>
      <c r="X857" s="3"/>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67"/>
        <v/>
      </c>
      <c r="BI857" s="4" t="str">
        <f t="shared" si="174"/>
        <v/>
      </c>
      <c r="BJ857" s="123" t="str">
        <f t="shared" si="168"/>
        <v/>
      </c>
      <c r="BK857" s="140" t="str">
        <f t="shared" si="173"/>
        <v/>
      </c>
      <c r="BP857" s="5"/>
      <c r="BR857" s="4"/>
      <c r="BT857" s="5"/>
      <c r="BU857" s="5"/>
      <c r="BV857" s="5" t="str">
        <f>IF(B857="","",IF(BQ857="",1+(MAX(BV$2:BV856)),""))</f>
        <v/>
      </c>
      <c r="BW857" s="5" t="str">
        <f t="shared" si="169"/>
        <v/>
      </c>
      <c r="BX857" s="5" t="str">
        <f t="shared" si="170"/>
        <v/>
      </c>
      <c r="BY857" s="14" t="str">
        <f t="shared" si="171"/>
        <v/>
      </c>
      <c r="BZ857" s="28"/>
      <c r="CA857" s="15"/>
      <c r="CB857" s="5" t="str">
        <f t="shared" si="175"/>
        <v/>
      </c>
      <c r="CD857" s="5"/>
      <c r="CE857" s="5" t="str">
        <f t="shared" si="172"/>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c r="A858" s="4"/>
      <c r="B858" s="3"/>
      <c r="H858" s="5" t="str">
        <f>IF(F858="","",IFERROR(CONCATENATE("PEUA",VLOOKUP(ESTADO,REPORTE!AV858:AW889,2,0),CLAVE_DISTRITO,CLAVE_CADER,IFERROR(VLOOKUP(DAY(F858),$BN$3:$BO$11,2,0),DAY(F858)),IFERROR(VLOOKUP(MONTH(F858),$BN$3:$BO$11,2,0),MONTH(F858)),YEAR(F858),G858),""))</f>
        <v/>
      </c>
      <c r="L858" s="4" t="str">
        <f>IFERROR(IF(VLOOKUP(J858,J$2:L857,4,0)=0,"",VLOOKUP(J858,J$2:L857,4,0)),"")</f>
        <v/>
      </c>
      <c r="M858" s="4" t="str">
        <f>IFERROR(IF(VLOOKUP(J858,J$2:M857,5,0)=0,"",VLOOKUP(J858,J$2:M857,5,0)),"")</f>
        <v/>
      </c>
      <c r="S858"/>
      <c r="X858" s="3"/>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67"/>
        <v/>
      </c>
      <c r="BI858" s="4" t="str">
        <f t="shared" si="174"/>
        <v/>
      </c>
      <c r="BJ858" s="123" t="str">
        <f t="shared" si="168"/>
        <v/>
      </c>
      <c r="BK858" s="140" t="str">
        <f t="shared" si="173"/>
        <v/>
      </c>
      <c r="BP858" s="5"/>
      <c r="BR858" s="4"/>
      <c r="BT858" s="5"/>
      <c r="BU858" s="5"/>
      <c r="BV858" s="5" t="str">
        <f>IF(B858="","",IF(BQ858="",1+(MAX(BV$2:BV857)),""))</f>
        <v/>
      </c>
      <c r="BW858" s="5" t="str">
        <f t="shared" si="169"/>
        <v/>
      </c>
      <c r="BX858" s="5" t="str">
        <f t="shared" si="170"/>
        <v/>
      </c>
      <c r="BY858" s="14" t="str">
        <f t="shared" si="171"/>
        <v/>
      </c>
      <c r="BZ858" s="28"/>
      <c r="CA858" s="15"/>
      <c r="CB858" s="5" t="str">
        <f t="shared" si="175"/>
        <v/>
      </c>
      <c r="CD858" s="5"/>
      <c r="CE858" s="5" t="str">
        <f t="shared" si="172"/>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c r="A859" s="4"/>
      <c r="B859" s="3"/>
      <c r="H859" s="5" t="str">
        <f>IF(F859="","",IFERROR(CONCATENATE("PEUA",VLOOKUP(ESTADO,REPORTE!AV859:AW890,2,0),CLAVE_DISTRITO,CLAVE_CADER,IFERROR(VLOOKUP(DAY(F859),$BN$3:$BO$11,2,0),DAY(F859)),IFERROR(VLOOKUP(MONTH(F859),$BN$3:$BO$11,2,0),MONTH(F859)),YEAR(F859),G859),""))</f>
        <v/>
      </c>
      <c r="L859" s="4" t="str">
        <f>IFERROR(IF(VLOOKUP(J859,J$2:L858,4,0)=0,"",VLOOKUP(J859,J$2:L858,4,0)),"")</f>
        <v/>
      </c>
      <c r="M859" s="4" t="str">
        <f>IFERROR(IF(VLOOKUP(J859,J$2:M858,5,0)=0,"",VLOOKUP(J859,J$2:M858,5,0)),"")</f>
        <v/>
      </c>
      <c r="S859"/>
      <c r="X859" s="3"/>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67"/>
        <v/>
      </c>
      <c r="BI859" s="4" t="str">
        <f t="shared" si="174"/>
        <v/>
      </c>
      <c r="BJ859" s="123" t="str">
        <f t="shared" si="168"/>
        <v/>
      </c>
      <c r="BK859" s="140" t="str">
        <f t="shared" si="173"/>
        <v/>
      </c>
      <c r="BP859" s="5"/>
      <c r="BR859" s="4"/>
      <c r="BT859" s="5"/>
      <c r="BU859" s="5"/>
      <c r="BV859" s="5" t="str">
        <f>IF(B859="","",IF(BQ859="",1+(MAX(BV$2:BV858)),""))</f>
        <v/>
      </c>
      <c r="BW859" s="5" t="str">
        <f t="shared" si="169"/>
        <v/>
      </c>
      <c r="BX859" s="5" t="str">
        <f t="shared" si="170"/>
        <v/>
      </c>
      <c r="BY859" s="14" t="str">
        <f t="shared" si="171"/>
        <v/>
      </c>
      <c r="BZ859" s="28"/>
      <c r="CA859" s="15"/>
      <c r="CB859" s="5" t="str">
        <f t="shared" si="175"/>
        <v/>
      </c>
      <c r="CD859" s="5"/>
      <c r="CE859" s="5" t="str">
        <f t="shared" si="172"/>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c r="A860" s="4"/>
      <c r="B860" s="3"/>
      <c r="H860" s="5" t="str">
        <f>IF(F860="","",IFERROR(CONCATENATE("PEUA",VLOOKUP(ESTADO,REPORTE!AV860:AW891,2,0),CLAVE_DISTRITO,CLAVE_CADER,IFERROR(VLOOKUP(DAY(F860),$BN$3:$BO$11,2,0),DAY(F860)),IFERROR(VLOOKUP(MONTH(F860),$BN$3:$BO$11,2,0),MONTH(F860)),YEAR(F860),G860),""))</f>
        <v/>
      </c>
      <c r="L860" s="4" t="str">
        <f>IFERROR(IF(VLOOKUP(J860,J$2:L859,4,0)=0,"",VLOOKUP(J860,J$2:L859,4,0)),"")</f>
        <v/>
      </c>
      <c r="M860" s="4" t="str">
        <f>IFERROR(IF(VLOOKUP(J860,J$2:M859,5,0)=0,"",VLOOKUP(J860,J$2:M859,5,0)),"")</f>
        <v/>
      </c>
      <c r="S860"/>
      <c r="X860" s="3"/>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67"/>
        <v/>
      </c>
      <c r="BI860" s="4" t="str">
        <f t="shared" si="174"/>
        <v/>
      </c>
      <c r="BJ860" s="123" t="str">
        <f t="shared" si="168"/>
        <v/>
      </c>
      <c r="BK860" s="140" t="str">
        <f t="shared" si="173"/>
        <v/>
      </c>
      <c r="BP860" s="5"/>
      <c r="BR860" s="4"/>
      <c r="BT860" s="5"/>
      <c r="BU860" s="5"/>
      <c r="BV860" s="5" t="str">
        <f>IF(B860="","",IF(BQ860="",1+(MAX(BV$2:BV859)),""))</f>
        <v/>
      </c>
      <c r="BW860" s="5" t="str">
        <f t="shared" si="169"/>
        <v/>
      </c>
      <c r="BX860" s="5" t="str">
        <f t="shared" si="170"/>
        <v/>
      </c>
      <c r="BY860" s="14" t="str">
        <f t="shared" si="171"/>
        <v/>
      </c>
      <c r="BZ860" s="28"/>
      <c r="CA860" s="15"/>
      <c r="CB860" s="5" t="str">
        <f t="shared" si="175"/>
        <v/>
      </c>
      <c r="CD860" s="5"/>
      <c r="CE860" s="5" t="str">
        <f t="shared" si="172"/>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c r="A861" s="4"/>
      <c r="B861" s="3"/>
      <c r="H861" s="5" t="str">
        <f>IF(F861="","",IFERROR(CONCATENATE("PEUA",VLOOKUP(ESTADO,REPORTE!AV861:AW892,2,0),CLAVE_DISTRITO,CLAVE_CADER,IFERROR(VLOOKUP(DAY(F861),$BN$3:$BO$11,2,0),DAY(F861)),IFERROR(VLOOKUP(MONTH(F861),$BN$3:$BO$11,2,0),MONTH(F861)),YEAR(F861),G861),""))</f>
        <v/>
      </c>
      <c r="L861" s="4" t="str">
        <f>IFERROR(IF(VLOOKUP(J861,J$2:L860,4,0)=0,"",VLOOKUP(J861,J$2:L860,4,0)),"")</f>
        <v/>
      </c>
      <c r="M861" s="4" t="str">
        <f>IFERROR(IF(VLOOKUP(J861,J$2:M860,5,0)=0,"",VLOOKUP(J861,J$2:M860,5,0)),"")</f>
        <v/>
      </c>
      <c r="S861"/>
      <c r="X861" s="3"/>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67"/>
        <v/>
      </c>
      <c r="BI861" s="4" t="str">
        <f t="shared" si="174"/>
        <v/>
      </c>
      <c r="BJ861" s="123" t="str">
        <f t="shared" si="168"/>
        <v/>
      </c>
      <c r="BK861" s="140" t="str">
        <f t="shared" si="173"/>
        <v/>
      </c>
      <c r="BP861" s="5"/>
      <c r="BR861" s="4"/>
      <c r="BT861" s="5"/>
      <c r="BU861" s="5"/>
      <c r="BV861" s="5" t="str">
        <f>IF(B861="","",IF(BQ861="",1+(MAX(BV$2:BV860)),""))</f>
        <v/>
      </c>
      <c r="BW861" s="5" t="str">
        <f t="shared" si="169"/>
        <v/>
      </c>
      <c r="BX861" s="5" t="str">
        <f t="shared" si="170"/>
        <v/>
      </c>
      <c r="BY861" s="14" t="str">
        <f t="shared" si="171"/>
        <v/>
      </c>
      <c r="BZ861" s="28"/>
      <c r="CA861" s="15"/>
      <c r="CB861" s="5" t="str">
        <f t="shared" si="175"/>
        <v/>
      </c>
      <c r="CD861" s="5"/>
      <c r="CE861" s="5" t="str">
        <f t="shared" si="172"/>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c r="A862" s="4"/>
      <c r="B862" s="3"/>
      <c r="H862" s="5" t="str">
        <f>IF(F862="","",IFERROR(CONCATENATE("PEUA",VLOOKUP(ESTADO,REPORTE!AV862:AW893,2,0),CLAVE_DISTRITO,CLAVE_CADER,IFERROR(VLOOKUP(DAY(F862),$BN$3:$BO$11,2,0),DAY(F862)),IFERROR(VLOOKUP(MONTH(F862),$BN$3:$BO$11,2,0),MONTH(F862)),YEAR(F862),G862),""))</f>
        <v/>
      </c>
      <c r="L862" s="4" t="str">
        <f>IFERROR(IF(VLOOKUP(J862,J$2:L861,4,0)=0,"",VLOOKUP(J862,J$2:L861,4,0)),"")</f>
        <v/>
      </c>
      <c r="M862" s="4" t="str">
        <f>IFERROR(IF(VLOOKUP(J862,J$2:M861,5,0)=0,"",VLOOKUP(J862,J$2:M861,5,0)),"")</f>
        <v/>
      </c>
      <c r="S862"/>
      <c r="X862" s="3"/>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67"/>
        <v/>
      </c>
      <c r="BI862" s="4" t="str">
        <f t="shared" si="174"/>
        <v/>
      </c>
      <c r="BJ862" s="123" t="str">
        <f t="shared" si="168"/>
        <v/>
      </c>
      <c r="BK862" s="140" t="str">
        <f t="shared" si="173"/>
        <v/>
      </c>
      <c r="BP862" s="5"/>
      <c r="BR862" s="4"/>
      <c r="BT862" s="5"/>
      <c r="BU862" s="5"/>
      <c r="BV862" s="5" t="str">
        <f>IF(B862="","",IF(BQ862="",1+(MAX(BV$2:BV861)),""))</f>
        <v/>
      </c>
      <c r="BW862" s="5" t="str">
        <f t="shared" si="169"/>
        <v/>
      </c>
      <c r="BX862" s="5" t="str">
        <f t="shared" si="170"/>
        <v/>
      </c>
      <c r="BY862" s="14" t="str">
        <f t="shared" si="171"/>
        <v/>
      </c>
      <c r="BZ862" s="28"/>
      <c r="CA862" s="15"/>
      <c r="CB862" s="5" t="str">
        <f t="shared" si="175"/>
        <v/>
      </c>
      <c r="CD862" s="5"/>
      <c r="CE862" s="5" t="str">
        <f t="shared" si="172"/>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c r="A863" s="4"/>
      <c r="B863" s="3"/>
      <c r="H863" s="5" t="str">
        <f>IF(F863="","",IFERROR(CONCATENATE("PEUA",VLOOKUP(ESTADO,REPORTE!AV863:AW894,2,0),CLAVE_DISTRITO,CLAVE_CADER,IFERROR(VLOOKUP(DAY(F863),$BN$3:$BO$11,2,0),DAY(F863)),IFERROR(VLOOKUP(MONTH(F863),$BN$3:$BO$11,2,0),MONTH(F863)),YEAR(F863),G863),""))</f>
        <v/>
      </c>
      <c r="L863" s="4" t="str">
        <f>IFERROR(IF(VLOOKUP(J863,J$2:L862,4,0)=0,"",VLOOKUP(J863,J$2:L862,4,0)),"")</f>
        <v/>
      </c>
      <c r="M863" s="4" t="str">
        <f>IFERROR(IF(VLOOKUP(J863,J$2:M862,5,0)=0,"",VLOOKUP(J863,J$2:M862,5,0)),"")</f>
        <v/>
      </c>
      <c r="S863"/>
      <c r="X863" s="3"/>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67"/>
        <v/>
      </c>
      <c r="BI863" s="4" t="str">
        <f t="shared" si="174"/>
        <v/>
      </c>
      <c r="BJ863" s="123" t="str">
        <f t="shared" si="168"/>
        <v/>
      </c>
      <c r="BK863" s="140" t="str">
        <f t="shared" si="173"/>
        <v/>
      </c>
      <c r="BP863" s="5"/>
      <c r="BR863" s="4"/>
      <c r="BT863" s="5"/>
      <c r="BU863" s="5"/>
      <c r="BV863" s="5" t="str">
        <f>IF(B863="","",IF(BQ863="",1+(MAX(BV$2:BV862)),""))</f>
        <v/>
      </c>
      <c r="BW863" s="5" t="str">
        <f t="shared" si="169"/>
        <v/>
      </c>
      <c r="BX863" s="5" t="str">
        <f t="shared" si="170"/>
        <v/>
      </c>
      <c r="BY863" s="14" t="str">
        <f t="shared" si="171"/>
        <v/>
      </c>
      <c r="BZ863" s="28"/>
      <c r="CA863" s="15"/>
      <c r="CB863" s="5" t="str">
        <f t="shared" si="175"/>
        <v/>
      </c>
      <c r="CD863" s="5"/>
      <c r="CE863" s="5" t="str">
        <f t="shared" si="172"/>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c r="A864" s="4"/>
      <c r="B864" s="3"/>
      <c r="H864" s="5" t="str">
        <f>IF(F864="","",IFERROR(CONCATENATE("PEUA",VLOOKUP(ESTADO,REPORTE!AV864:AW895,2,0),CLAVE_DISTRITO,CLAVE_CADER,IFERROR(VLOOKUP(DAY(F864),$BN$3:$BO$11,2,0),DAY(F864)),IFERROR(VLOOKUP(MONTH(F864),$BN$3:$BO$11,2,0),MONTH(F864)),YEAR(F864),G864),""))</f>
        <v/>
      </c>
      <c r="L864" s="4" t="str">
        <f>IFERROR(IF(VLOOKUP(J864,J$2:L863,4,0)=0,"",VLOOKUP(J864,J$2:L863,4,0)),"")</f>
        <v/>
      </c>
      <c r="M864" s="4" t="str">
        <f>IFERROR(IF(VLOOKUP(J864,J$2:M863,5,0)=0,"",VLOOKUP(J864,J$2:M863,5,0)),"")</f>
        <v/>
      </c>
      <c r="S864"/>
      <c r="X864" s="3"/>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67"/>
        <v/>
      </c>
      <c r="BI864" s="4" t="str">
        <f t="shared" si="174"/>
        <v/>
      </c>
      <c r="BJ864" s="123" t="str">
        <f t="shared" si="168"/>
        <v/>
      </c>
      <c r="BK864" s="140" t="str">
        <f t="shared" si="173"/>
        <v/>
      </c>
      <c r="BP864" s="5"/>
      <c r="BR864" s="4"/>
      <c r="BT864" s="5"/>
      <c r="BU864" s="5"/>
      <c r="BV864" s="5" t="str">
        <f>IF(B864="","",IF(BQ864="",1+(MAX(BV$2:BV863)),""))</f>
        <v/>
      </c>
      <c r="BW864" s="5" t="str">
        <f t="shared" si="169"/>
        <v/>
      </c>
      <c r="BX864" s="5" t="str">
        <f t="shared" si="170"/>
        <v/>
      </c>
      <c r="BY864" s="14" t="str">
        <f t="shared" si="171"/>
        <v/>
      </c>
      <c r="BZ864" s="28"/>
      <c r="CA864" s="15"/>
      <c r="CB864" s="5" t="str">
        <f t="shared" si="175"/>
        <v/>
      </c>
      <c r="CD864" s="5"/>
      <c r="CE864" s="5" t="str">
        <f t="shared" si="172"/>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c r="A865" s="4"/>
      <c r="B865" s="3"/>
      <c r="H865" s="5" t="str">
        <f>IF(F865="","",IFERROR(CONCATENATE("PEUA",VLOOKUP(ESTADO,REPORTE!AV865:AW896,2,0),CLAVE_DISTRITO,CLAVE_CADER,IFERROR(VLOOKUP(DAY(F865),$BN$3:$BO$11,2,0),DAY(F865)),IFERROR(VLOOKUP(MONTH(F865),$BN$3:$BO$11,2,0),MONTH(F865)),YEAR(F865),G865),""))</f>
        <v/>
      </c>
      <c r="L865" s="4" t="str">
        <f>IFERROR(IF(VLOOKUP(J865,J$2:L864,4,0)=0,"",VLOOKUP(J865,J$2:L864,4,0)),"")</f>
        <v/>
      </c>
      <c r="M865" s="4" t="str">
        <f>IFERROR(IF(VLOOKUP(J865,J$2:M864,5,0)=0,"",VLOOKUP(J865,J$2:M864,5,0)),"")</f>
        <v/>
      </c>
      <c r="S865"/>
      <c r="X865" s="3"/>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67"/>
        <v/>
      </c>
      <c r="BI865" s="4" t="str">
        <f t="shared" si="174"/>
        <v/>
      </c>
      <c r="BJ865" s="123" t="str">
        <f t="shared" si="168"/>
        <v/>
      </c>
      <c r="BK865" s="140" t="str">
        <f t="shared" si="173"/>
        <v/>
      </c>
      <c r="BP865" s="5"/>
      <c r="BR865" s="4"/>
      <c r="BT865" s="5"/>
      <c r="BU865" s="5"/>
      <c r="BV865" s="5" t="str">
        <f>IF(B865="","",IF(BQ865="",1+(MAX(BV$2:BV864)),""))</f>
        <v/>
      </c>
      <c r="BW865" s="5" t="str">
        <f t="shared" si="169"/>
        <v/>
      </c>
      <c r="BX865" s="5" t="str">
        <f t="shared" si="170"/>
        <v/>
      </c>
      <c r="BY865" s="14" t="str">
        <f t="shared" si="171"/>
        <v/>
      </c>
      <c r="BZ865" s="28"/>
      <c r="CA865" s="15"/>
      <c r="CB865" s="5" t="str">
        <f t="shared" si="175"/>
        <v/>
      </c>
      <c r="CD865" s="5"/>
      <c r="CE865" s="5" t="str">
        <f t="shared" si="172"/>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c r="A866" s="4"/>
      <c r="B866" s="3"/>
      <c r="H866" s="5" t="str">
        <f>IF(F866="","",IFERROR(CONCATENATE("PEUA",VLOOKUP(ESTADO,REPORTE!AV866:AW897,2,0),CLAVE_DISTRITO,CLAVE_CADER,IFERROR(VLOOKUP(DAY(F866),$BN$3:$BO$11,2,0),DAY(F866)),IFERROR(VLOOKUP(MONTH(F866),$BN$3:$BO$11,2,0),MONTH(F866)),YEAR(F866),G866),""))</f>
        <v/>
      </c>
      <c r="L866" s="4" t="str">
        <f>IFERROR(IF(VLOOKUP(J866,J$2:L865,4,0)=0,"",VLOOKUP(J866,J$2:L865,4,0)),"")</f>
        <v/>
      </c>
      <c r="M866" s="4" t="str">
        <f>IFERROR(IF(VLOOKUP(J866,J$2:M865,5,0)=0,"",VLOOKUP(J866,J$2:M865,5,0)),"")</f>
        <v/>
      </c>
      <c r="S866"/>
      <c r="X866" s="3"/>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67"/>
        <v/>
      </c>
      <c r="BI866" s="4" t="str">
        <f t="shared" si="174"/>
        <v/>
      </c>
      <c r="BJ866" s="123" t="str">
        <f t="shared" si="168"/>
        <v/>
      </c>
      <c r="BK866" s="140" t="str">
        <f t="shared" si="173"/>
        <v/>
      </c>
      <c r="BP866" s="5"/>
      <c r="BR866" s="4"/>
      <c r="BT866" s="5"/>
      <c r="BU866" s="5"/>
      <c r="BV866" s="5" t="str">
        <f>IF(B866="","",IF(BQ866="",1+(MAX(BV$2:BV865)),""))</f>
        <v/>
      </c>
      <c r="BW866" s="5" t="str">
        <f t="shared" si="169"/>
        <v/>
      </c>
      <c r="BX866" s="5" t="str">
        <f t="shared" si="170"/>
        <v/>
      </c>
      <c r="BY866" s="14" t="str">
        <f t="shared" si="171"/>
        <v/>
      </c>
      <c r="BZ866" s="28"/>
      <c r="CA866" s="15"/>
      <c r="CB866" s="5" t="str">
        <f t="shared" si="175"/>
        <v/>
      </c>
      <c r="CD866" s="5"/>
      <c r="CE866" s="5" t="str">
        <f t="shared" si="172"/>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c r="A867" s="4"/>
      <c r="B867" s="3"/>
      <c r="H867" s="5" t="str">
        <f>IF(F867="","",IFERROR(CONCATENATE("PEUA",VLOOKUP(ESTADO,REPORTE!AV867:AW898,2,0),CLAVE_DISTRITO,CLAVE_CADER,IFERROR(VLOOKUP(DAY(F867),$BN$3:$BO$11,2,0),DAY(F867)),IFERROR(VLOOKUP(MONTH(F867),$BN$3:$BO$11,2,0),MONTH(F867)),YEAR(F867),G867),""))</f>
        <v/>
      </c>
      <c r="L867" s="4" t="str">
        <f>IFERROR(IF(VLOOKUP(J867,J$2:L866,4,0)=0,"",VLOOKUP(J867,J$2:L866,4,0)),"")</f>
        <v/>
      </c>
      <c r="M867" s="4" t="str">
        <f>IFERROR(IF(VLOOKUP(J867,J$2:M866,5,0)=0,"",VLOOKUP(J867,J$2:M866,5,0)),"")</f>
        <v/>
      </c>
      <c r="S867"/>
      <c r="X867" s="3"/>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67"/>
        <v/>
      </c>
      <c r="BI867" s="4" t="str">
        <f t="shared" si="174"/>
        <v/>
      </c>
      <c r="BJ867" s="123" t="str">
        <f t="shared" si="168"/>
        <v/>
      </c>
      <c r="BK867" s="140" t="str">
        <f t="shared" si="173"/>
        <v/>
      </c>
      <c r="BP867" s="5"/>
      <c r="BR867" s="4"/>
      <c r="BT867" s="5"/>
      <c r="BU867" s="5"/>
      <c r="BV867" s="5" t="str">
        <f>IF(B867="","",IF(BQ867="",1+(MAX(BV$2:BV866)),""))</f>
        <v/>
      </c>
      <c r="BW867" s="5" t="str">
        <f t="shared" si="169"/>
        <v/>
      </c>
      <c r="BX867" s="5" t="str">
        <f t="shared" si="170"/>
        <v/>
      </c>
      <c r="BY867" s="14" t="str">
        <f t="shared" si="171"/>
        <v/>
      </c>
      <c r="BZ867" s="28"/>
      <c r="CA867" s="15"/>
      <c r="CB867" s="5" t="str">
        <f t="shared" si="175"/>
        <v/>
      </c>
      <c r="CD867" s="5"/>
      <c r="CE867" s="5" t="str">
        <f t="shared" si="172"/>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c r="A868" s="4"/>
      <c r="B868" s="3"/>
      <c r="H868" s="5" t="str">
        <f>IF(F868="","",IFERROR(CONCATENATE("PEUA",VLOOKUP(ESTADO,REPORTE!AV868:AW899,2,0),CLAVE_DISTRITO,CLAVE_CADER,IFERROR(VLOOKUP(DAY(F868),$BN$3:$BO$11,2,0),DAY(F868)),IFERROR(VLOOKUP(MONTH(F868),$BN$3:$BO$11,2,0),MONTH(F868)),YEAR(F868),G868),""))</f>
        <v/>
      </c>
      <c r="L868" s="4" t="str">
        <f>IFERROR(IF(VLOOKUP(J868,J$2:L867,4,0)=0,"",VLOOKUP(J868,J$2:L867,4,0)),"")</f>
        <v/>
      </c>
      <c r="M868" s="4" t="str">
        <f>IFERROR(IF(VLOOKUP(J868,J$2:M867,5,0)=0,"",VLOOKUP(J868,J$2:M867,5,0)),"")</f>
        <v/>
      </c>
      <c r="S868"/>
      <c r="X868" s="3"/>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67"/>
        <v/>
      </c>
      <c r="BI868" s="4" t="str">
        <f t="shared" si="174"/>
        <v/>
      </c>
      <c r="BJ868" s="123" t="str">
        <f t="shared" si="168"/>
        <v/>
      </c>
      <c r="BK868" s="140" t="str">
        <f t="shared" si="173"/>
        <v/>
      </c>
      <c r="BP868" s="5"/>
      <c r="BR868" s="4"/>
      <c r="BT868" s="5"/>
      <c r="BU868" s="5"/>
      <c r="BV868" s="5" t="str">
        <f>IF(B868="","",IF(BQ868="",1+(MAX(BV$2:BV867)),""))</f>
        <v/>
      </c>
      <c r="BW868" s="5" t="str">
        <f t="shared" si="169"/>
        <v/>
      </c>
      <c r="BX868" s="5" t="str">
        <f t="shared" si="170"/>
        <v/>
      </c>
      <c r="BY868" s="14" t="str">
        <f t="shared" si="171"/>
        <v/>
      </c>
      <c r="BZ868" s="28"/>
      <c r="CA868" s="15"/>
      <c r="CB868" s="5" t="str">
        <f t="shared" si="175"/>
        <v/>
      </c>
      <c r="CD868" s="5"/>
      <c r="CE868" s="5" t="str">
        <f t="shared" si="172"/>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c r="A869" s="4"/>
      <c r="B869" s="3"/>
      <c r="H869" s="5" t="str">
        <f>IF(F869="","",IFERROR(CONCATENATE("PEUA",VLOOKUP(ESTADO,REPORTE!AV869:AW900,2,0),CLAVE_DISTRITO,CLAVE_CADER,IFERROR(VLOOKUP(DAY(F869),$BN$3:$BO$11,2,0),DAY(F869)),IFERROR(VLOOKUP(MONTH(F869),$BN$3:$BO$11,2,0),MONTH(F869)),YEAR(F869),G869),""))</f>
        <v/>
      </c>
      <c r="L869" s="4" t="str">
        <f>IFERROR(IF(VLOOKUP(J869,J$2:L868,4,0)=0,"",VLOOKUP(J869,J$2:L868,4,0)),"")</f>
        <v/>
      </c>
      <c r="M869" s="4" t="str">
        <f>IFERROR(IF(VLOOKUP(J869,J$2:M868,5,0)=0,"",VLOOKUP(J869,J$2:M868,5,0)),"")</f>
        <v/>
      </c>
      <c r="S869"/>
      <c r="X869" s="3"/>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67"/>
        <v/>
      </c>
      <c r="BI869" s="4" t="str">
        <f t="shared" si="174"/>
        <v/>
      </c>
      <c r="BJ869" s="123" t="str">
        <f t="shared" si="168"/>
        <v/>
      </c>
      <c r="BK869" s="140" t="str">
        <f t="shared" si="173"/>
        <v/>
      </c>
      <c r="BP869" s="5"/>
      <c r="BR869" s="4"/>
      <c r="BT869" s="5"/>
      <c r="BU869" s="5"/>
      <c r="BV869" s="5" t="str">
        <f>IF(B869="","",IF(BQ869="",1+(MAX(BV$2:BV868)),""))</f>
        <v/>
      </c>
      <c r="BW869" s="5" t="str">
        <f t="shared" si="169"/>
        <v/>
      </c>
      <c r="BX869" s="5" t="str">
        <f t="shared" si="170"/>
        <v/>
      </c>
      <c r="BY869" s="14" t="str">
        <f t="shared" si="171"/>
        <v/>
      </c>
      <c r="BZ869" s="28"/>
      <c r="CA869" s="15"/>
      <c r="CB869" s="5" t="str">
        <f t="shared" si="175"/>
        <v/>
      </c>
      <c r="CD869" s="5"/>
      <c r="CE869" s="5" t="str">
        <f t="shared" si="172"/>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c r="A870" s="4"/>
      <c r="B870" s="3"/>
      <c r="H870" s="5" t="str">
        <f>IF(F870="","",IFERROR(CONCATENATE("PEUA",VLOOKUP(ESTADO,REPORTE!AV870:AW901,2,0),CLAVE_DISTRITO,CLAVE_CADER,IFERROR(VLOOKUP(DAY(F870),$BN$3:$BO$11,2,0),DAY(F870)),IFERROR(VLOOKUP(MONTH(F870),$BN$3:$BO$11,2,0),MONTH(F870)),YEAR(F870),G870),""))</f>
        <v/>
      </c>
      <c r="L870" s="4" t="str">
        <f>IFERROR(IF(VLOOKUP(J870,J$2:L869,4,0)=0,"",VLOOKUP(J870,J$2:L869,4,0)),"")</f>
        <v/>
      </c>
      <c r="M870" s="4" t="str">
        <f>IFERROR(IF(VLOOKUP(J870,J$2:M869,5,0)=0,"",VLOOKUP(J870,J$2:M869,5,0)),"")</f>
        <v/>
      </c>
      <c r="S870"/>
      <c r="X870" s="3"/>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67"/>
        <v/>
      </c>
      <c r="BI870" s="4" t="str">
        <f t="shared" si="174"/>
        <v/>
      </c>
      <c r="BJ870" s="123" t="str">
        <f t="shared" si="168"/>
        <v/>
      </c>
      <c r="BK870" s="140" t="str">
        <f t="shared" si="173"/>
        <v/>
      </c>
      <c r="BP870" s="5"/>
      <c r="BR870" s="4"/>
      <c r="BT870" s="5"/>
      <c r="BU870" s="5"/>
      <c r="BV870" s="5" t="str">
        <f>IF(B870="","",IF(BQ870="",1+(MAX(BV$2:BV869)),""))</f>
        <v/>
      </c>
      <c r="BW870" s="5" t="str">
        <f t="shared" si="169"/>
        <v/>
      </c>
      <c r="BX870" s="5" t="str">
        <f t="shared" si="170"/>
        <v/>
      </c>
      <c r="BY870" s="14" t="str">
        <f t="shared" si="171"/>
        <v/>
      </c>
      <c r="BZ870" s="28"/>
      <c r="CA870" s="15"/>
      <c r="CB870" s="5" t="str">
        <f t="shared" si="175"/>
        <v/>
      </c>
      <c r="CD870" s="5"/>
      <c r="CE870" s="5" t="str">
        <f t="shared" si="172"/>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c r="A871" s="4"/>
      <c r="B871" s="3"/>
      <c r="H871" s="5" t="str">
        <f>IF(F871="","",IFERROR(CONCATENATE("PEUA",VLOOKUP(ESTADO,REPORTE!AV871:AW902,2,0),CLAVE_DISTRITO,CLAVE_CADER,IFERROR(VLOOKUP(DAY(F871),$BN$3:$BO$11,2,0),DAY(F871)),IFERROR(VLOOKUP(MONTH(F871),$BN$3:$BO$11,2,0),MONTH(F871)),YEAR(F871),G871),""))</f>
        <v/>
      </c>
      <c r="L871" s="4" t="str">
        <f>IFERROR(IF(VLOOKUP(J871,J$2:L870,4,0)=0,"",VLOOKUP(J871,J$2:L870,4,0)),"")</f>
        <v/>
      </c>
      <c r="M871" s="4" t="str">
        <f>IFERROR(IF(VLOOKUP(J871,J$2:M870,5,0)=0,"",VLOOKUP(J871,J$2:M870,5,0)),"")</f>
        <v/>
      </c>
      <c r="S871"/>
      <c r="X871" s="3"/>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67"/>
        <v/>
      </c>
      <c r="BI871" s="4" t="str">
        <f t="shared" si="174"/>
        <v/>
      </c>
      <c r="BJ871" s="123" t="str">
        <f t="shared" si="168"/>
        <v/>
      </c>
      <c r="BK871" s="140" t="str">
        <f t="shared" si="173"/>
        <v/>
      </c>
      <c r="BP871" s="5"/>
      <c r="BR871" s="4"/>
      <c r="BT871" s="5"/>
      <c r="BU871" s="5"/>
      <c r="BV871" s="5" t="str">
        <f>IF(B871="","",IF(BQ871="",1+(MAX(BV$2:BV870)),""))</f>
        <v/>
      </c>
      <c r="BW871" s="5" t="str">
        <f t="shared" si="169"/>
        <v/>
      </c>
      <c r="BX871" s="5" t="str">
        <f t="shared" si="170"/>
        <v/>
      </c>
      <c r="BY871" s="14" t="str">
        <f t="shared" si="171"/>
        <v/>
      </c>
      <c r="BZ871" s="28"/>
      <c r="CA871" s="15"/>
      <c r="CB871" s="5" t="str">
        <f t="shared" si="175"/>
        <v/>
      </c>
      <c r="CD871" s="5"/>
      <c r="CE871" s="5" t="str">
        <f t="shared" si="172"/>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c r="A872" s="4"/>
      <c r="B872" s="3"/>
      <c r="H872" s="5" t="str">
        <f>IF(F872="","",IFERROR(CONCATENATE("PEUA",VLOOKUP(ESTADO,REPORTE!AV872:AW903,2,0),CLAVE_DISTRITO,CLAVE_CADER,IFERROR(VLOOKUP(DAY(F872),$BN$3:$BO$11,2,0),DAY(F872)),IFERROR(VLOOKUP(MONTH(F872),$BN$3:$BO$11,2,0),MONTH(F872)),YEAR(F872),G872),""))</f>
        <v/>
      </c>
      <c r="L872" s="4" t="str">
        <f>IFERROR(IF(VLOOKUP(J872,J$2:L871,4,0)=0,"",VLOOKUP(J872,J$2:L871,4,0)),"")</f>
        <v/>
      </c>
      <c r="M872" s="4" t="str">
        <f>IFERROR(IF(VLOOKUP(J872,J$2:M871,5,0)=0,"",VLOOKUP(J872,J$2:M871,5,0)),"")</f>
        <v/>
      </c>
      <c r="S872"/>
      <c r="X872" s="3"/>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67"/>
        <v/>
      </c>
      <c r="BI872" s="4" t="str">
        <f t="shared" si="174"/>
        <v/>
      </c>
      <c r="BJ872" s="123" t="str">
        <f t="shared" si="168"/>
        <v/>
      </c>
      <c r="BK872" s="140" t="str">
        <f t="shared" si="173"/>
        <v/>
      </c>
      <c r="BP872" s="5"/>
      <c r="BR872" s="4"/>
      <c r="BT872" s="5"/>
      <c r="BU872" s="5"/>
      <c r="BV872" s="5" t="str">
        <f>IF(B872="","",IF(BQ872="",1+(MAX(BV$2:BV871)),""))</f>
        <v/>
      </c>
      <c r="BW872" s="5" t="str">
        <f t="shared" si="169"/>
        <v/>
      </c>
      <c r="BX872" s="5" t="str">
        <f t="shared" si="170"/>
        <v/>
      </c>
      <c r="BY872" s="14" t="str">
        <f t="shared" si="171"/>
        <v/>
      </c>
      <c r="BZ872" s="28"/>
      <c r="CA872" s="15"/>
      <c r="CB872" s="5" t="str">
        <f t="shared" si="175"/>
        <v/>
      </c>
      <c r="CD872" s="5"/>
      <c r="CE872" s="5" t="str">
        <f t="shared" si="172"/>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c r="A873" s="4"/>
      <c r="B873" s="3"/>
      <c r="H873" s="5" t="str">
        <f>IF(F873="","",IFERROR(CONCATENATE("PEUA",VLOOKUP(ESTADO,REPORTE!AV873:AW904,2,0),CLAVE_DISTRITO,CLAVE_CADER,IFERROR(VLOOKUP(DAY(F873),$BN$3:$BO$11,2,0),DAY(F873)),IFERROR(VLOOKUP(MONTH(F873),$BN$3:$BO$11,2,0),MONTH(F873)),YEAR(F873),G873),""))</f>
        <v/>
      </c>
      <c r="L873" s="4" t="str">
        <f>IFERROR(IF(VLOOKUP(J873,J$2:L872,4,0)=0,"",VLOOKUP(J873,J$2:L872,4,0)),"")</f>
        <v/>
      </c>
      <c r="M873" s="4" t="str">
        <f>IFERROR(IF(VLOOKUP(J873,J$2:M872,5,0)=0,"",VLOOKUP(J873,J$2:M872,5,0)),"")</f>
        <v/>
      </c>
      <c r="S873"/>
      <c r="X873" s="3"/>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67"/>
        <v/>
      </c>
      <c r="BI873" s="4" t="str">
        <f t="shared" si="174"/>
        <v/>
      </c>
      <c r="BJ873" s="123" t="str">
        <f t="shared" si="168"/>
        <v/>
      </c>
      <c r="BK873" s="140" t="str">
        <f t="shared" si="173"/>
        <v/>
      </c>
      <c r="BP873" s="5"/>
      <c r="BR873" s="4"/>
      <c r="BT873" s="5"/>
      <c r="BU873" s="5"/>
      <c r="BV873" s="5" t="str">
        <f>IF(B873="","",IF(BQ873="",1+(MAX(BV$2:BV872)),""))</f>
        <v/>
      </c>
      <c r="BW873" s="5" t="str">
        <f t="shared" si="169"/>
        <v/>
      </c>
      <c r="BX873" s="5" t="str">
        <f t="shared" si="170"/>
        <v/>
      </c>
      <c r="BY873" s="14" t="str">
        <f t="shared" si="171"/>
        <v/>
      </c>
      <c r="BZ873" s="28"/>
      <c r="CA873" s="15"/>
      <c r="CB873" s="5" t="str">
        <f t="shared" si="175"/>
        <v/>
      </c>
      <c r="CD873" s="5"/>
      <c r="CE873" s="5" t="str">
        <f t="shared" si="172"/>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c r="A874" s="4"/>
      <c r="B874" s="3"/>
      <c r="H874" s="5" t="str">
        <f>IF(F874="","",IFERROR(CONCATENATE("PEUA",VLOOKUP(ESTADO,REPORTE!AV874:AW905,2,0),CLAVE_DISTRITO,CLAVE_CADER,IFERROR(VLOOKUP(DAY(F874),$BN$3:$BO$11,2,0),DAY(F874)),IFERROR(VLOOKUP(MONTH(F874),$BN$3:$BO$11,2,0),MONTH(F874)),YEAR(F874),G874),""))</f>
        <v/>
      </c>
      <c r="L874" s="4" t="str">
        <f>IFERROR(IF(VLOOKUP(J874,J$2:L873,4,0)=0,"",VLOOKUP(J874,J$2:L873,4,0)),"")</f>
        <v/>
      </c>
      <c r="M874" s="4" t="str">
        <f>IFERROR(IF(VLOOKUP(J874,J$2:M873,5,0)=0,"",VLOOKUP(J874,J$2:M873,5,0)),"")</f>
        <v/>
      </c>
      <c r="S874"/>
      <c r="X874" s="3"/>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67"/>
        <v/>
      </c>
      <c r="BI874" s="4" t="str">
        <f t="shared" si="174"/>
        <v/>
      </c>
      <c r="BJ874" s="123" t="str">
        <f t="shared" si="168"/>
        <v/>
      </c>
      <c r="BK874" s="140" t="str">
        <f t="shared" si="173"/>
        <v/>
      </c>
      <c r="BP874" s="5"/>
      <c r="BR874" s="4"/>
      <c r="BT874" s="5"/>
      <c r="BU874" s="5"/>
      <c r="BV874" s="5" t="str">
        <f>IF(B874="","",IF(BQ874="",1+(MAX(BV$2:BV873)),""))</f>
        <v/>
      </c>
      <c r="BW874" s="5" t="str">
        <f t="shared" si="169"/>
        <v/>
      </c>
      <c r="BX874" s="5" t="str">
        <f t="shared" si="170"/>
        <v/>
      </c>
      <c r="BY874" s="14" t="str">
        <f t="shared" si="171"/>
        <v/>
      </c>
      <c r="BZ874" s="28"/>
      <c r="CA874" s="15"/>
      <c r="CB874" s="5" t="str">
        <f t="shared" si="175"/>
        <v/>
      </c>
      <c r="CD874" s="5"/>
      <c r="CE874" s="5" t="str">
        <f t="shared" si="172"/>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c r="A875" s="4"/>
      <c r="B875" s="3"/>
      <c r="H875" s="5" t="str">
        <f>IF(F875="","",IFERROR(CONCATENATE("PEUA",VLOOKUP(ESTADO,REPORTE!AV875:AW906,2,0),CLAVE_DISTRITO,CLAVE_CADER,IFERROR(VLOOKUP(DAY(F875),$BN$3:$BO$11,2,0),DAY(F875)),IFERROR(VLOOKUP(MONTH(F875),$BN$3:$BO$11,2,0),MONTH(F875)),YEAR(F875),G875),""))</f>
        <v/>
      </c>
      <c r="L875" s="4" t="str">
        <f>IFERROR(IF(VLOOKUP(J875,J$2:L874,4,0)=0,"",VLOOKUP(J875,J$2:L874,4,0)),"")</f>
        <v/>
      </c>
      <c r="M875" s="4" t="str">
        <f>IFERROR(IF(VLOOKUP(J875,J$2:M874,5,0)=0,"",VLOOKUP(J875,J$2:M874,5,0)),"")</f>
        <v/>
      </c>
      <c r="S875"/>
      <c r="X875" s="3"/>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67"/>
        <v/>
      </c>
      <c r="BI875" s="4" t="str">
        <f t="shared" si="174"/>
        <v/>
      </c>
      <c r="BJ875" s="123" t="str">
        <f t="shared" si="168"/>
        <v/>
      </c>
      <c r="BK875" s="140" t="str">
        <f t="shared" si="173"/>
        <v/>
      </c>
      <c r="BP875" s="5"/>
      <c r="BR875" s="4"/>
      <c r="BT875" s="5"/>
      <c r="BU875" s="5"/>
      <c r="BV875" s="5" t="str">
        <f>IF(B875="","",IF(BQ875="",1+(MAX(BV$2:BV874)),""))</f>
        <v/>
      </c>
      <c r="BW875" s="5" t="str">
        <f t="shared" si="169"/>
        <v/>
      </c>
      <c r="BX875" s="5" t="str">
        <f t="shared" si="170"/>
        <v/>
      </c>
      <c r="BY875" s="14" t="str">
        <f t="shared" si="171"/>
        <v/>
      </c>
      <c r="BZ875" s="28"/>
      <c r="CA875" s="15"/>
      <c r="CB875" s="5" t="str">
        <f t="shared" si="175"/>
        <v/>
      </c>
      <c r="CD875" s="5"/>
      <c r="CE875" s="5" t="str">
        <f t="shared" si="172"/>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c r="A876" s="4"/>
      <c r="B876" s="3"/>
      <c r="H876" s="5" t="str">
        <f>IF(F876="","",IFERROR(CONCATENATE("PEUA",VLOOKUP(ESTADO,REPORTE!AV876:AW907,2,0),CLAVE_DISTRITO,CLAVE_CADER,IFERROR(VLOOKUP(DAY(F876),$BN$3:$BO$11,2,0),DAY(F876)),IFERROR(VLOOKUP(MONTH(F876),$BN$3:$BO$11,2,0),MONTH(F876)),YEAR(F876),G876),""))</f>
        <v/>
      </c>
      <c r="L876" s="4" t="str">
        <f>IFERROR(IF(VLOOKUP(J876,J$2:L875,4,0)=0,"",VLOOKUP(J876,J$2:L875,4,0)),"")</f>
        <v/>
      </c>
      <c r="M876" s="4" t="str">
        <f>IFERROR(IF(VLOOKUP(J876,J$2:M875,5,0)=0,"",VLOOKUP(J876,J$2:M875,5,0)),"")</f>
        <v/>
      </c>
      <c r="S876"/>
      <c r="X876" s="3"/>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67"/>
        <v/>
      </c>
      <c r="BI876" s="4" t="str">
        <f t="shared" si="174"/>
        <v/>
      </c>
      <c r="BJ876" s="123" t="str">
        <f t="shared" si="168"/>
        <v/>
      </c>
      <c r="BK876" s="140" t="str">
        <f t="shared" si="173"/>
        <v/>
      </c>
      <c r="BP876" s="5"/>
      <c r="BR876" s="4"/>
      <c r="BT876" s="5"/>
      <c r="BU876" s="5"/>
      <c r="BV876" s="5" t="str">
        <f>IF(B876="","",IF(BQ876="",1+(MAX(BV$2:BV875)),""))</f>
        <v/>
      </c>
      <c r="BW876" s="5" t="str">
        <f t="shared" si="169"/>
        <v/>
      </c>
      <c r="BX876" s="5" t="str">
        <f t="shared" si="170"/>
        <v/>
      </c>
      <c r="BY876" s="14" t="str">
        <f t="shared" si="171"/>
        <v/>
      </c>
      <c r="BZ876" s="28"/>
      <c r="CA876" s="15"/>
      <c r="CB876" s="5" t="str">
        <f t="shared" si="175"/>
        <v/>
      </c>
      <c r="CD876" s="5"/>
      <c r="CE876" s="5" t="str">
        <f t="shared" si="172"/>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c r="A877" s="4"/>
      <c r="B877" s="3"/>
      <c r="H877" s="5" t="str">
        <f>IF(F877="","",IFERROR(CONCATENATE("PEUA",VLOOKUP(ESTADO,REPORTE!AV877:AW908,2,0),CLAVE_DISTRITO,CLAVE_CADER,IFERROR(VLOOKUP(DAY(F877),$BN$3:$BO$11,2,0),DAY(F877)),IFERROR(VLOOKUP(MONTH(F877),$BN$3:$BO$11,2,0),MONTH(F877)),YEAR(F877),G877),""))</f>
        <v/>
      </c>
      <c r="L877" s="4" t="str">
        <f>IFERROR(IF(VLOOKUP(J877,J$2:L876,4,0)=0,"",VLOOKUP(J877,J$2:L876,4,0)),"")</f>
        <v/>
      </c>
      <c r="M877" s="4" t="str">
        <f>IFERROR(IF(VLOOKUP(J877,J$2:M876,5,0)=0,"",VLOOKUP(J877,J$2:M876,5,0)),"")</f>
        <v/>
      </c>
      <c r="S877"/>
      <c r="X877" s="3"/>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67"/>
        <v/>
      </c>
      <c r="BI877" s="4" t="str">
        <f t="shared" si="174"/>
        <v/>
      </c>
      <c r="BJ877" s="123" t="str">
        <f t="shared" si="168"/>
        <v/>
      </c>
      <c r="BK877" s="140" t="str">
        <f t="shared" si="173"/>
        <v/>
      </c>
      <c r="BP877" s="5"/>
      <c r="BR877" s="4"/>
      <c r="BT877" s="5"/>
      <c r="BU877" s="5"/>
      <c r="BV877" s="5" t="str">
        <f>IF(B877="","",IF(BQ877="",1+(MAX(BV$2:BV876)),""))</f>
        <v/>
      </c>
      <c r="BW877" s="5" t="str">
        <f t="shared" si="169"/>
        <v/>
      </c>
      <c r="BX877" s="5" t="str">
        <f t="shared" si="170"/>
        <v/>
      </c>
      <c r="BY877" s="14" t="str">
        <f t="shared" si="171"/>
        <v/>
      </c>
      <c r="BZ877" s="28"/>
      <c r="CA877" s="15"/>
      <c r="CB877" s="5" t="str">
        <f t="shared" si="175"/>
        <v/>
      </c>
      <c r="CD877" s="5"/>
      <c r="CE877" s="5" t="str">
        <f t="shared" si="172"/>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c r="A878" s="4"/>
      <c r="B878" s="3"/>
      <c r="H878" s="5" t="str">
        <f>IF(F878="","",IFERROR(CONCATENATE("PEUA",VLOOKUP(ESTADO,REPORTE!AV878:AW909,2,0),CLAVE_DISTRITO,CLAVE_CADER,IFERROR(VLOOKUP(DAY(F878),$BN$3:$BO$11,2,0),DAY(F878)),IFERROR(VLOOKUP(MONTH(F878),$BN$3:$BO$11,2,0),MONTH(F878)),YEAR(F878),G878),""))</f>
        <v/>
      </c>
      <c r="L878" s="4" t="str">
        <f>IFERROR(IF(VLOOKUP(J878,J$2:L877,4,0)=0,"",VLOOKUP(J878,J$2:L877,4,0)),"")</f>
        <v/>
      </c>
      <c r="M878" s="4" t="str">
        <f>IFERROR(IF(VLOOKUP(J878,J$2:M877,5,0)=0,"",VLOOKUP(J878,J$2:M877,5,0)),"")</f>
        <v/>
      </c>
      <c r="S878"/>
      <c r="X878" s="3"/>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67"/>
        <v/>
      </c>
      <c r="BI878" s="4" t="str">
        <f t="shared" si="174"/>
        <v/>
      </c>
      <c r="BJ878" s="123" t="str">
        <f t="shared" si="168"/>
        <v/>
      </c>
      <c r="BK878" s="140" t="str">
        <f t="shared" si="173"/>
        <v/>
      </c>
      <c r="BP878" s="5"/>
      <c r="BR878" s="4"/>
      <c r="BT878" s="5"/>
      <c r="BU878" s="5"/>
      <c r="BV878" s="5" t="str">
        <f>IF(B878="","",IF(BQ878="",1+(MAX(BV$2:BV877)),""))</f>
        <v/>
      </c>
      <c r="BW878" s="5" t="str">
        <f t="shared" si="169"/>
        <v/>
      </c>
      <c r="BX878" s="5" t="str">
        <f t="shared" si="170"/>
        <v/>
      </c>
      <c r="BY878" s="14" t="str">
        <f t="shared" si="171"/>
        <v/>
      </c>
      <c r="BZ878" s="28"/>
      <c r="CA878" s="15"/>
      <c r="CB878" s="5" t="str">
        <f t="shared" si="175"/>
        <v/>
      </c>
      <c r="CD878" s="5"/>
      <c r="CE878" s="5" t="str">
        <f t="shared" si="172"/>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c r="A879" s="4"/>
      <c r="B879" s="3"/>
      <c r="H879" s="5" t="str">
        <f>IF(F879="","",IFERROR(CONCATENATE("PEUA",VLOOKUP(ESTADO,REPORTE!AV879:AW910,2,0),CLAVE_DISTRITO,CLAVE_CADER,IFERROR(VLOOKUP(DAY(F879),$BN$3:$BO$11,2,0),DAY(F879)),IFERROR(VLOOKUP(MONTH(F879),$BN$3:$BO$11,2,0),MONTH(F879)),YEAR(F879),G879),""))</f>
        <v/>
      </c>
      <c r="L879" s="4" t="str">
        <f>IFERROR(IF(VLOOKUP(J879,J$2:L878,4,0)=0,"",VLOOKUP(J879,J$2:L878,4,0)),"")</f>
        <v/>
      </c>
      <c r="M879" s="4" t="str">
        <f>IFERROR(IF(VLOOKUP(J879,J$2:M878,5,0)=0,"",VLOOKUP(J879,J$2:M878,5,0)),"")</f>
        <v/>
      </c>
      <c r="S879"/>
      <c r="X879" s="3"/>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67"/>
        <v/>
      </c>
      <c r="BI879" s="4" t="str">
        <f t="shared" si="174"/>
        <v/>
      </c>
      <c r="BJ879" s="123" t="str">
        <f t="shared" si="168"/>
        <v/>
      </c>
      <c r="BK879" s="140" t="str">
        <f t="shared" si="173"/>
        <v/>
      </c>
      <c r="BP879" s="5"/>
      <c r="BR879" s="4"/>
      <c r="BT879" s="5"/>
      <c r="BU879" s="5"/>
      <c r="BV879" s="5" t="str">
        <f>IF(B879="","",IF(BQ879="",1+(MAX(BV$2:BV878)),""))</f>
        <v/>
      </c>
      <c r="BW879" s="5" t="str">
        <f t="shared" si="169"/>
        <v/>
      </c>
      <c r="BX879" s="5" t="str">
        <f t="shared" si="170"/>
        <v/>
      </c>
      <c r="BY879" s="14" t="str">
        <f t="shared" si="171"/>
        <v/>
      </c>
      <c r="BZ879" s="28"/>
      <c r="CA879" s="15"/>
      <c r="CB879" s="5" t="str">
        <f t="shared" si="175"/>
        <v/>
      </c>
      <c r="CD879" s="5"/>
      <c r="CE879" s="5" t="str">
        <f t="shared" si="172"/>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c r="A880" s="4"/>
      <c r="B880" s="3"/>
      <c r="H880" s="5" t="str">
        <f>IF(F880="","",IFERROR(CONCATENATE("PEUA",VLOOKUP(ESTADO,REPORTE!AV880:AW911,2,0),CLAVE_DISTRITO,CLAVE_CADER,IFERROR(VLOOKUP(DAY(F880),$BN$3:$BO$11,2,0),DAY(F880)),IFERROR(VLOOKUP(MONTH(F880),$BN$3:$BO$11,2,0),MONTH(F880)),YEAR(F880),G880),""))</f>
        <v/>
      </c>
      <c r="L880" s="4" t="str">
        <f>IFERROR(IF(VLOOKUP(J880,J$2:L879,4,0)=0,"",VLOOKUP(J880,J$2:L879,4,0)),"")</f>
        <v/>
      </c>
      <c r="M880" s="4" t="str">
        <f>IFERROR(IF(VLOOKUP(J880,J$2:M879,5,0)=0,"",VLOOKUP(J880,J$2:M879,5,0)),"")</f>
        <v/>
      </c>
      <c r="S880"/>
      <c r="X880" s="3"/>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67"/>
        <v/>
      </c>
      <c r="BI880" s="4" t="str">
        <f t="shared" si="174"/>
        <v/>
      </c>
      <c r="BJ880" s="123" t="str">
        <f t="shared" si="168"/>
        <v/>
      </c>
      <c r="BK880" s="140" t="str">
        <f t="shared" si="173"/>
        <v/>
      </c>
      <c r="BP880" s="5"/>
      <c r="BR880" s="4"/>
      <c r="BT880" s="5"/>
      <c r="BU880" s="5"/>
      <c r="BV880" s="5" t="str">
        <f>IF(B880="","",IF(BQ880="",1+(MAX(BV$2:BV879)),""))</f>
        <v/>
      </c>
      <c r="BW880" s="5" t="str">
        <f t="shared" si="169"/>
        <v/>
      </c>
      <c r="BX880" s="5" t="str">
        <f t="shared" si="170"/>
        <v/>
      </c>
      <c r="BY880" s="14" t="str">
        <f t="shared" si="171"/>
        <v/>
      </c>
      <c r="BZ880" s="28"/>
      <c r="CA880" s="15"/>
      <c r="CB880" s="5" t="str">
        <f t="shared" si="175"/>
        <v/>
      </c>
      <c r="CD880" s="5"/>
      <c r="CE880" s="5" t="str">
        <f t="shared" si="172"/>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c r="A881" s="4"/>
      <c r="B881" s="3"/>
      <c r="H881" s="5" t="str">
        <f>IF(F881="","",IFERROR(CONCATENATE("PEUA",VLOOKUP(ESTADO,REPORTE!AV881:AW912,2,0),CLAVE_DISTRITO,CLAVE_CADER,IFERROR(VLOOKUP(DAY(F881),$BN$3:$BO$11,2,0),DAY(F881)),IFERROR(VLOOKUP(MONTH(F881),$BN$3:$BO$11,2,0),MONTH(F881)),YEAR(F881),G881),""))</f>
        <v/>
      </c>
      <c r="L881" s="4" t="str">
        <f>IFERROR(IF(VLOOKUP(J881,J$2:L880,4,0)=0,"",VLOOKUP(J881,J$2:L880,4,0)),"")</f>
        <v/>
      </c>
      <c r="M881" s="4" t="str">
        <f>IFERROR(IF(VLOOKUP(J881,J$2:M880,5,0)=0,"",VLOOKUP(J881,J$2:M880,5,0)),"")</f>
        <v/>
      </c>
      <c r="S881"/>
      <c r="X881" s="3"/>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67"/>
        <v/>
      </c>
      <c r="BI881" s="4" t="str">
        <f t="shared" si="174"/>
        <v/>
      </c>
      <c r="BJ881" s="123" t="str">
        <f t="shared" si="168"/>
        <v/>
      </c>
      <c r="BK881" s="140" t="str">
        <f t="shared" si="173"/>
        <v/>
      </c>
      <c r="BP881" s="5"/>
      <c r="BR881" s="4"/>
      <c r="BT881" s="5"/>
      <c r="BU881" s="5"/>
      <c r="BV881" s="5" t="str">
        <f>IF(B881="","",IF(BQ881="",1+(MAX(BV$2:BV880)),""))</f>
        <v/>
      </c>
      <c r="BW881" s="5" t="str">
        <f t="shared" si="169"/>
        <v/>
      </c>
      <c r="BX881" s="5" t="str">
        <f t="shared" si="170"/>
        <v/>
      </c>
      <c r="BY881" s="14" t="str">
        <f t="shared" si="171"/>
        <v/>
      </c>
      <c r="BZ881" s="28"/>
      <c r="CA881" s="15"/>
      <c r="CB881" s="5" t="str">
        <f t="shared" si="175"/>
        <v/>
      </c>
      <c r="CD881" s="5"/>
      <c r="CE881" s="5" t="str">
        <f t="shared" si="172"/>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c r="A882" s="4"/>
      <c r="B882" s="3"/>
      <c r="H882" s="5" t="str">
        <f>IF(F882="","",IFERROR(CONCATENATE("PEUA",VLOOKUP(ESTADO,REPORTE!AV882:AW913,2,0),CLAVE_DISTRITO,CLAVE_CADER,IFERROR(VLOOKUP(DAY(F882),$BN$3:$BO$11,2,0),DAY(F882)),IFERROR(VLOOKUP(MONTH(F882),$BN$3:$BO$11,2,0),MONTH(F882)),YEAR(F882),G882),""))</f>
        <v/>
      </c>
      <c r="L882" s="4" t="str">
        <f>IFERROR(IF(VLOOKUP(J882,J$2:L881,4,0)=0,"",VLOOKUP(J882,J$2:L881,4,0)),"")</f>
        <v/>
      </c>
      <c r="M882" s="4" t="str">
        <f>IFERROR(IF(VLOOKUP(J882,J$2:M881,5,0)=0,"",VLOOKUP(J882,J$2:M881,5,0)),"")</f>
        <v/>
      </c>
      <c r="S882"/>
      <c r="X882" s="3"/>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67"/>
        <v/>
      </c>
      <c r="BI882" s="4" t="str">
        <f t="shared" si="174"/>
        <v/>
      </c>
      <c r="BJ882" s="123" t="str">
        <f t="shared" si="168"/>
        <v/>
      </c>
      <c r="BK882" s="140" t="str">
        <f t="shared" si="173"/>
        <v/>
      </c>
      <c r="BP882" s="5"/>
      <c r="BR882" s="4"/>
      <c r="BT882" s="5"/>
      <c r="BU882" s="5"/>
      <c r="BV882" s="5" t="str">
        <f>IF(B882="","",IF(BQ882="",1+(MAX(BV$2:BV881)),""))</f>
        <v/>
      </c>
      <c r="BW882" s="5" t="str">
        <f t="shared" si="169"/>
        <v/>
      </c>
      <c r="BX882" s="5" t="str">
        <f t="shared" si="170"/>
        <v/>
      </c>
      <c r="BY882" s="14" t="str">
        <f t="shared" si="171"/>
        <v/>
      </c>
      <c r="BZ882" s="28"/>
      <c r="CA882" s="15"/>
      <c r="CB882" s="5" t="str">
        <f t="shared" si="175"/>
        <v/>
      </c>
      <c r="CD882" s="5"/>
      <c r="CE882" s="5" t="str">
        <f t="shared" si="172"/>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c r="A883" s="4"/>
      <c r="B883" s="3"/>
      <c r="H883" s="5" t="str">
        <f>IF(F883="","",IFERROR(CONCATENATE("PEUA",VLOOKUP(ESTADO,REPORTE!AV883:AW914,2,0),CLAVE_DISTRITO,CLAVE_CADER,IFERROR(VLOOKUP(DAY(F883),$BN$3:$BO$11,2,0),DAY(F883)),IFERROR(VLOOKUP(MONTH(F883),$BN$3:$BO$11,2,0),MONTH(F883)),YEAR(F883),G883),""))</f>
        <v/>
      </c>
      <c r="L883" s="4" t="str">
        <f>IFERROR(IF(VLOOKUP(J883,J$2:L882,4,0)=0,"",VLOOKUP(J883,J$2:L882,4,0)),"")</f>
        <v/>
      </c>
      <c r="M883" s="4" t="str">
        <f>IFERROR(IF(VLOOKUP(J883,J$2:M882,5,0)=0,"",VLOOKUP(J883,J$2:M882,5,0)),"")</f>
        <v/>
      </c>
      <c r="S883"/>
      <c r="X883" s="3"/>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67"/>
        <v/>
      </c>
      <c r="BI883" s="4" t="str">
        <f t="shared" si="174"/>
        <v/>
      </c>
      <c r="BJ883" s="123" t="str">
        <f t="shared" si="168"/>
        <v/>
      </c>
      <c r="BK883" s="140" t="str">
        <f t="shared" si="173"/>
        <v/>
      </c>
      <c r="BP883" s="5"/>
      <c r="BR883" s="4"/>
      <c r="BT883" s="5"/>
      <c r="BU883" s="5"/>
      <c r="BV883" s="5" t="str">
        <f>IF(B883="","",IF(BQ883="",1+(MAX(BV$2:BV882)),""))</f>
        <v/>
      </c>
      <c r="BW883" s="5" t="str">
        <f t="shared" si="169"/>
        <v/>
      </c>
      <c r="BX883" s="5" t="str">
        <f t="shared" si="170"/>
        <v/>
      </c>
      <c r="BY883" s="14" t="str">
        <f t="shared" si="171"/>
        <v/>
      </c>
      <c r="BZ883" s="28"/>
      <c r="CA883" s="15"/>
      <c r="CB883" s="5" t="str">
        <f t="shared" si="175"/>
        <v/>
      </c>
      <c r="CD883" s="5"/>
      <c r="CE883" s="5" t="str">
        <f t="shared" si="172"/>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c r="A884" s="4"/>
      <c r="B884" s="3"/>
      <c r="H884" s="5" t="str">
        <f>IF(F884="","",IFERROR(CONCATENATE("PEUA",VLOOKUP(ESTADO,REPORTE!AV884:AW915,2,0),CLAVE_DISTRITO,CLAVE_CADER,IFERROR(VLOOKUP(DAY(F884),$BN$3:$BO$11,2,0),DAY(F884)),IFERROR(VLOOKUP(MONTH(F884),$BN$3:$BO$11,2,0),MONTH(F884)),YEAR(F884),G884),""))</f>
        <v/>
      </c>
      <c r="L884" s="4" t="str">
        <f>IFERROR(IF(VLOOKUP(J884,J$2:L883,4,0)=0,"",VLOOKUP(J884,J$2:L883,4,0)),"")</f>
        <v/>
      </c>
      <c r="M884" s="4" t="str">
        <f>IFERROR(IF(VLOOKUP(J884,J$2:M883,5,0)=0,"",VLOOKUP(J884,J$2:M883,5,0)),"")</f>
        <v/>
      </c>
      <c r="S884"/>
      <c r="X884" s="3"/>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67"/>
        <v/>
      </c>
      <c r="BI884" s="4" t="str">
        <f t="shared" si="174"/>
        <v/>
      </c>
      <c r="BJ884" s="123" t="str">
        <f t="shared" si="168"/>
        <v/>
      </c>
      <c r="BK884" s="140" t="str">
        <f t="shared" si="173"/>
        <v/>
      </c>
      <c r="BP884" s="5"/>
      <c r="BR884" s="4"/>
      <c r="BT884" s="5"/>
      <c r="BU884" s="5"/>
      <c r="BV884" s="5" t="str">
        <f>IF(B884="","",IF(BQ884="",1+(MAX(BV$2:BV883)),""))</f>
        <v/>
      </c>
      <c r="BW884" s="5" t="str">
        <f t="shared" si="169"/>
        <v/>
      </c>
      <c r="BX884" s="5" t="str">
        <f t="shared" si="170"/>
        <v/>
      </c>
      <c r="BY884" s="14" t="str">
        <f t="shared" si="171"/>
        <v/>
      </c>
      <c r="BZ884" s="28"/>
      <c r="CA884" s="15"/>
      <c r="CB884" s="5" t="str">
        <f t="shared" si="175"/>
        <v/>
      </c>
      <c r="CD884" s="5"/>
      <c r="CE884" s="5" t="str">
        <f t="shared" si="172"/>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c r="A885" s="4"/>
      <c r="B885" s="3"/>
      <c r="H885" s="5" t="str">
        <f>IF(F885="","",IFERROR(CONCATENATE("PEUA",VLOOKUP(ESTADO,REPORTE!AV885:AW916,2,0),CLAVE_DISTRITO,CLAVE_CADER,IFERROR(VLOOKUP(DAY(F885),$BN$3:$BO$11,2,0),DAY(F885)),IFERROR(VLOOKUP(MONTH(F885),$BN$3:$BO$11,2,0),MONTH(F885)),YEAR(F885),G885),""))</f>
        <v/>
      </c>
      <c r="L885" s="4" t="str">
        <f>IFERROR(IF(VLOOKUP(J885,J$2:L884,4,0)=0,"",VLOOKUP(J885,J$2:L884,4,0)),"")</f>
        <v/>
      </c>
      <c r="M885" s="4" t="str">
        <f>IFERROR(IF(VLOOKUP(J885,J$2:M884,5,0)=0,"",VLOOKUP(J885,J$2:M884,5,0)),"")</f>
        <v/>
      </c>
      <c r="S885"/>
      <c r="X885" s="3"/>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67"/>
        <v/>
      </c>
      <c r="BI885" s="4" t="str">
        <f t="shared" si="174"/>
        <v/>
      </c>
      <c r="BJ885" s="123" t="str">
        <f t="shared" si="168"/>
        <v/>
      </c>
      <c r="BK885" s="140" t="str">
        <f t="shared" si="173"/>
        <v/>
      </c>
      <c r="BP885" s="5"/>
      <c r="BR885" s="4"/>
      <c r="BT885" s="5"/>
      <c r="BU885" s="5"/>
      <c r="BV885" s="5" t="str">
        <f>IF(B885="","",IF(BQ885="",1+(MAX(BV$2:BV884)),""))</f>
        <v/>
      </c>
      <c r="BW885" s="5" t="str">
        <f t="shared" si="169"/>
        <v/>
      </c>
      <c r="BX885" s="5" t="str">
        <f t="shared" si="170"/>
        <v/>
      </c>
      <c r="BY885" s="14" t="str">
        <f t="shared" si="171"/>
        <v/>
      </c>
      <c r="BZ885" s="28"/>
      <c r="CA885" s="15"/>
      <c r="CB885" s="5" t="str">
        <f t="shared" si="175"/>
        <v/>
      </c>
      <c r="CD885" s="5"/>
      <c r="CE885" s="5" t="str">
        <f t="shared" si="172"/>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c r="A886" s="4"/>
      <c r="B886" s="3"/>
      <c r="H886" s="5" t="str">
        <f>IF(F886="","",IFERROR(CONCATENATE("PEUA",VLOOKUP(ESTADO,REPORTE!AV886:AW917,2,0),CLAVE_DISTRITO,CLAVE_CADER,IFERROR(VLOOKUP(DAY(F886),$BN$3:$BO$11,2,0),DAY(F886)),IFERROR(VLOOKUP(MONTH(F886),$BN$3:$BO$11,2,0),MONTH(F886)),YEAR(F886),G886),""))</f>
        <v/>
      </c>
      <c r="L886" s="4" t="str">
        <f>IFERROR(IF(VLOOKUP(J886,J$2:L885,4,0)=0,"",VLOOKUP(J886,J$2:L885,4,0)),"")</f>
        <v/>
      </c>
      <c r="M886" s="4" t="str">
        <f>IFERROR(IF(VLOOKUP(J886,J$2:M885,5,0)=0,"",VLOOKUP(J886,J$2:M885,5,0)),"")</f>
        <v/>
      </c>
      <c r="S886"/>
      <c r="X886" s="3"/>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67"/>
        <v/>
      </c>
      <c r="BI886" s="4" t="str">
        <f t="shared" si="174"/>
        <v/>
      </c>
      <c r="BJ886" s="123" t="str">
        <f t="shared" si="168"/>
        <v/>
      </c>
      <c r="BK886" s="140" t="str">
        <f t="shared" si="173"/>
        <v/>
      </c>
      <c r="BP886" s="5"/>
      <c r="BR886" s="4"/>
      <c r="BT886" s="5"/>
      <c r="BU886" s="5"/>
      <c r="BV886" s="5" t="str">
        <f>IF(B886="","",IF(BQ886="",1+(MAX(BV$2:BV885)),""))</f>
        <v/>
      </c>
      <c r="BW886" s="5" t="str">
        <f t="shared" si="169"/>
        <v/>
      </c>
      <c r="BX886" s="5" t="str">
        <f t="shared" si="170"/>
        <v/>
      </c>
      <c r="BY886" s="14" t="str">
        <f t="shared" si="171"/>
        <v/>
      </c>
      <c r="BZ886" s="28"/>
      <c r="CA886" s="15"/>
      <c r="CB886" s="5" t="str">
        <f t="shared" si="175"/>
        <v/>
      </c>
      <c r="CD886" s="5"/>
      <c r="CE886" s="5" t="str">
        <f t="shared" si="172"/>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c r="A887" s="4"/>
      <c r="B887" s="3"/>
      <c r="H887" s="5" t="str">
        <f>IF(F887="","",IFERROR(CONCATENATE("PEUA",VLOOKUP(ESTADO,REPORTE!AV887:AW918,2,0),CLAVE_DISTRITO,CLAVE_CADER,IFERROR(VLOOKUP(DAY(F887),$BN$3:$BO$11,2,0),DAY(F887)),IFERROR(VLOOKUP(MONTH(F887),$BN$3:$BO$11,2,0),MONTH(F887)),YEAR(F887),G887),""))</f>
        <v/>
      </c>
      <c r="L887" s="4" t="str">
        <f>IFERROR(IF(VLOOKUP(J887,J$2:L886,4,0)=0,"",VLOOKUP(J887,J$2:L886,4,0)),"")</f>
        <v/>
      </c>
      <c r="M887" s="4" t="str">
        <f>IFERROR(IF(VLOOKUP(J887,J$2:M886,5,0)=0,"",VLOOKUP(J887,J$2:M886,5,0)),"")</f>
        <v/>
      </c>
      <c r="S887"/>
      <c r="X887" s="3"/>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67"/>
        <v/>
      </c>
      <c r="BI887" s="4" t="str">
        <f t="shared" si="174"/>
        <v/>
      </c>
      <c r="BJ887" s="123" t="str">
        <f t="shared" si="168"/>
        <v/>
      </c>
      <c r="BK887" s="140" t="str">
        <f t="shared" si="173"/>
        <v/>
      </c>
      <c r="BP887" s="5"/>
      <c r="BR887" s="4"/>
      <c r="BT887" s="5"/>
      <c r="BU887" s="5"/>
      <c r="BV887" s="5" t="str">
        <f>IF(B887="","",IF(BQ887="",1+(MAX(BV$2:BV886)),""))</f>
        <v/>
      </c>
      <c r="BW887" s="5" t="str">
        <f t="shared" si="169"/>
        <v/>
      </c>
      <c r="BX887" s="5" t="str">
        <f t="shared" si="170"/>
        <v/>
      </c>
      <c r="BY887" s="14" t="str">
        <f t="shared" si="171"/>
        <v/>
      </c>
      <c r="BZ887" s="28"/>
      <c r="CA887" s="15"/>
      <c r="CB887" s="5" t="str">
        <f t="shared" si="175"/>
        <v/>
      </c>
      <c r="CD887" s="5"/>
      <c r="CE887" s="5" t="str">
        <f t="shared" si="172"/>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c r="A888" s="4"/>
      <c r="B888" s="3"/>
      <c r="H888" s="5" t="str">
        <f>IF(F888="","",IFERROR(CONCATENATE("PEUA",VLOOKUP(ESTADO,REPORTE!AV888:AW919,2,0),CLAVE_DISTRITO,CLAVE_CADER,IFERROR(VLOOKUP(DAY(F888),$BN$3:$BO$11,2,0),DAY(F888)),IFERROR(VLOOKUP(MONTH(F888),$BN$3:$BO$11,2,0),MONTH(F888)),YEAR(F888),G888),""))</f>
        <v/>
      </c>
      <c r="L888" s="4" t="str">
        <f>IFERROR(IF(VLOOKUP(J888,J$2:L887,4,0)=0,"",VLOOKUP(J888,J$2:L887,4,0)),"")</f>
        <v/>
      </c>
      <c r="M888" s="4" t="str">
        <f>IFERROR(IF(VLOOKUP(J888,J$2:M887,5,0)=0,"",VLOOKUP(J888,J$2:M887,5,0)),"")</f>
        <v/>
      </c>
      <c r="S888"/>
      <c r="X888" s="3"/>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67"/>
        <v/>
      </c>
      <c r="BI888" s="4" t="str">
        <f t="shared" si="174"/>
        <v/>
      </c>
      <c r="BJ888" s="123" t="str">
        <f t="shared" si="168"/>
        <v/>
      </c>
      <c r="BK888" s="140" t="str">
        <f t="shared" si="173"/>
        <v/>
      </c>
      <c r="BP888" s="5"/>
      <c r="BR888" s="4"/>
      <c r="BT888" s="5"/>
      <c r="BU888" s="5"/>
      <c r="BV888" s="5" t="str">
        <f>IF(B888="","",IF(BQ888="",1+(MAX(BV$2:BV887)),""))</f>
        <v/>
      </c>
      <c r="BW888" s="5" t="str">
        <f t="shared" si="169"/>
        <v/>
      </c>
      <c r="BX888" s="5" t="str">
        <f t="shared" si="170"/>
        <v/>
      </c>
      <c r="BY888" s="14" t="str">
        <f t="shared" si="171"/>
        <v/>
      </c>
      <c r="BZ888" s="28"/>
      <c r="CA888" s="15"/>
      <c r="CB888" s="5" t="str">
        <f t="shared" si="175"/>
        <v/>
      </c>
      <c r="CD888" s="5"/>
      <c r="CE888" s="5" t="str">
        <f t="shared" si="172"/>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c r="A889" s="4"/>
      <c r="B889" s="3"/>
      <c r="H889" s="5" t="str">
        <f>IF(F889="","",IFERROR(CONCATENATE("PEUA",VLOOKUP(ESTADO,REPORTE!AV889:AW920,2,0),CLAVE_DISTRITO,CLAVE_CADER,IFERROR(VLOOKUP(DAY(F889),$BN$3:$BO$11,2,0),DAY(F889)),IFERROR(VLOOKUP(MONTH(F889),$BN$3:$BO$11,2,0),MONTH(F889)),YEAR(F889),G889),""))</f>
        <v/>
      </c>
      <c r="L889" s="4" t="str">
        <f>IFERROR(IF(VLOOKUP(J889,J$2:L888,4,0)=0,"",VLOOKUP(J889,J$2:L888,4,0)),"")</f>
        <v/>
      </c>
      <c r="M889" s="4" t="str">
        <f>IFERROR(IF(VLOOKUP(J889,J$2:M888,5,0)=0,"",VLOOKUP(J889,J$2:M888,5,0)),"")</f>
        <v/>
      </c>
      <c r="S889"/>
      <c r="X889" s="3"/>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67"/>
        <v/>
      </c>
      <c r="BI889" s="4" t="str">
        <f t="shared" si="174"/>
        <v/>
      </c>
      <c r="BJ889" s="123" t="str">
        <f t="shared" si="168"/>
        <v/>
      </c>
      <c r="BK889" s="140" t="str">
        <f t="shared" si="173"/>
        <v/>
      </c>
      <c r="BP889" s="5"/>
      <c r="BR889" s="4"/>
      <c r="BT889" s="5"/>
      <c r="BU889" s="5"/>
      <c r="BV889" s="5" t="str">
        <f>IF(B889="","",IF(BQ889="",1+(MAX(BV$2:BV888)),""))</f>
        <v/>
      </c>
      <c r="BW889" s="5" t="str">
        <f t="shared" si="169"/>
        <v/>
      </c>
      <c r="BX889" s="5" t="str">
        <f t="shared" si="170"/>
        <v/>
      </c>
      <c r="BY889" s="14" t="str">
        <f t="shared" si="171"/>
        <v/>
      </c>
      <c r="BZ889" s="28"/>
      <c r="CA889" s="15"/>
      <c r="CB889" s="5" t="str">
        <f t="shared" si="175"/>
        <v/>
      </c>
      <c r="CD889" s="5"/>
      <c r="CE889" s="5" t="str">
        <f t="shared" si="172"/>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c r="A890" s="4"/>
      <c r="B890" s="3"/>
      <c r="H890" s="5" t="str">
        <f>IF(F890="","",IFERROR(CONCATENATE("PEUA",VLOOKUP(ESTADO,REPORTE!AV890:AW921,2,0),CLAVE_DISTRITO,CLAVE_CADER,IFERROR(VLOOKUP(DAY(F890),$BN$3:$BO$11,2,0),DAY(F890)),IFERROR(VLOOKUP(MONTH(F890),$BN$3:$BO$11,2,0),MONTH(F890)),YEAR(F890),G890),""))</f>
        <v/>
      </c>
      <c r="L890" s="4" t="str">
        <f>IFERROR(IF(VLOOKUP(J890,J$2:L889,4,0)=0,"",VLOOKUP(J890,J$2:L889,4,0)),"")</f>
        <v/>
      </c>
      <c r="M890" s="4" t="str">
        <f>IFERROR(IF(VLOOKUP(J890,J$2:M889,5,0)=0,"",VLOOKUP(J890,J$2:M889,5,0)),"")</f>
        <v/>
      </c>
      <c r="S890"/>
      <c r="X890" s="3"/>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67"/>
        <v/>
      </c>
      <c r="BI890" s="4" t="str">
        <f t="shared" si="174"/>
        <v/>
      </c>
      <c r="BJ890" s="123" t="str">
        <f t="shared" si="168"/>
        <v/>
      </c>
      <c r="BK890" s="140" t="str">
        <f t="shared" si="173"/>
        <v/>
      </c>
      <c r="BP890" s="5"/>
      <c r="BR890" s="4"/>
      <c r="BT890" s="5"/>
      <c r="BU890" s="5"/>
      <c r="BV890" s="5" t="str">
        <f>IF(B890="","",IF(BQ890="",1+(MAX(BV$2:BV889)),""))</f>
        <v/>
      </c>
      <c r="BW890" s="5" t="str">
        <f t="shared" si="169"/>
        <v/>
      </c>
      <c r="BX890" s="5" t="str">
        <f t="shared" si="170"/>
        <v/>
      </c>
      <c r="BY890" s="14" t="str">
        <f t="shared" si="171"/>
        <v/>
      </c>
      <c r="BZ890" s="28"/>
      <c r="CA890" s="15"/>
      <c r="CB890" s="5" t="str">
        <f t="shared" si="175"/>
        <v/>
      </c>
      <c r="CD890" s="5"/>
      <c r="CE890" s="5" t="str">
        <f t="shared" si="172"/>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c r="A891" s="4"/>
      <c r="B891" s="3"/>
      <c r="H891" s="5" t="str">
        <f>IF(F891="","",IFERROR(CONCATENATE("PEUA",VLOOKUP(ESTADO,REPORTE!AV891:AW922,2,0),CLAVE_DISTRITO,CLAVE_CADER,IFERROR(VLOOKUP(DAY(F891),$BN$3:$BO$11,2,0),DAY(F891)),IFERROR(VLOOKUP(MONTH(F891),$BN$3:$BO$11,2,0),MONTH(F891)),YEAR(F891),G891),""))</f>
        <v/>
      </c>
      <c r="L891" s="4" t="str">
        <f>IFERROR(IF(VLOOKUP(J891,J$2:L890,4,0)=0,"",VLOOKUP(J891,J$2:L890,4,0)),"")</f>
        <v/>
      </c>
      <c r="M891" s="4" t="str">
        <f>IFERROR(IF(VLOOKUP(J891,J$2:M890,5,0)=0,"",VLOOKUP(J891,J$2:M890,5,0)),"")</f>
        <v/>
      </c>
      <c r="S891"/>
      <c r="X891" s="3"/>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67"/>
        <v/>
      </c>
      <c r="BI891" s="4" t="str">
        <f t="shared" si="174"/>
        <v/>
      </c>
      <c r="BJ891" s="123" t="str">
        <f t="shared" si="168"/>
        <v/>
      </c>
      <c r="BK891" s="140" t="str">
        <f t="shared" si="173"/>
        <v/>
      </c>
      <c r="BP891" s="5"/>
      <c r="BR891" s="4"/>
      <c r="BT891" s="5"/>
      <c r="BU891" s="5"/>
      <c r="BV891" s="5" t="str">
        <f>IF(B891="","",IF(BQ891="",1+(MAX(BV$2:BV890)),""))</f>
        <v/>
      </c>
      <c r="BW891" s="5" t="str">
        <f t="shared" si="169"/>
        <v/>
      </c>
      <c r="BX891" s="5" t="str">
        <f t="shared" si="170"/>
        <v/>
      </c>
      <c r="BY891" s="14" t="str">
        <f t="shared" si="171"/>
        <v/>
      </c>
      <c r="BZ891" s="28"/>
      <c r="CA891" s="15"/>
      <c r="CB891" s="5" t="str">
        <f t="shared" si="175"/>
        <v/>
      </c>
      <c r="CD891" s="5"/>
      <c r="CE891" s="5" t="str">
        <f t="shared" si="172"/>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c r="A892" s="4"/>
      <c r="B892" s="3"/>
      <c r="H892" s="5" t="str">
        <f>IF(F892="","",IFERROR(CONCATENATE("PEUA",VLOOKUP(ESTADO,REPORTE!AV892:AW923,2,0),CLAVE_DISTRITO,CLAVE_CADER,IFERROR(VLOOKUP(DAY(F892),$BN$3:$BO$11,2,0),DAY(F892)),IFERROR(VLOOKUP(MONTH(F892),$BN$3:$BO$11,2,0),MONTH(F892)),YEAR(F892),G892),""))</f>
        <v/>
      </c>
      <c r="L892" s="4" t="str">
        <f>IFERROR(IF(VLOOKUP(J892,J$2:L891,4,0)=0,"",VLOOKUP(J892,J$2:L891,4,0)),"")</f>
        <v/>
      </c>
      <c r="M892" s="4" t="str">
        <f>IFERROR(IF(VLOOKUP(J892,J$2:M891,5,0)=0,"",VLOOKUP(J892,J$2:M891,5,0)),"")</f>
        <v/>
      </c>
      <c r="S892"/>
      <c r="X892" s="3"/>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67"/>
        <v/>
      </c>
      <c r="BI892" s="4" t="str">
        <f t="shared" si="174"/>
        <v/>
      </c>
      <c r="BJ892" s="123" t="str">
        <f t="shared" si="168"/>
        <v/>
      </c>
      <c r="BK892" s="140" t="str">
        <f t="shared" si="173"/>
        <v/>
      </c>
      <c r="BP892" s="5"/>
      <c r="BR892" s="4"/>
      <c r="BT892" s="5"/>
      <c r="BU892" s="5"/>
      <c r="BV892" s="5" t="str">
        <f>IF(B892="","",IF(BQ892="",1+(MAX(BV$2:BV891)),""))</f>
        <v/>
      </c>
      <c r="BW892" s="5" t="str">
        <f t="shared" si="169"/>
        <v/>
      </c>
      <c r="BX892" s="5" t="str">
        <f t="shared" si="170"/>
        <v/>
      </c>
      <c r="BY892" s="14" t="str">
        <f t="shared" si="171"/>
        <v/>
      </c>
      <c r="BZ892" s="28"/>
      <c r="CA892" s="15"/>
      <c r="CB892" s="5" t="str">
        <f t="shared" si="175"/>
        <v/>
      </c>
      <c r="CD892" s="5"/>
      <c r="CE892" s="5" t="str">
        <f t="shared" si="172"/>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c r="A893" s="4"/>
      <c r="B893" s="3"/>
      <c r="H893" s="5" t="str">
        <f>IF(F893="","",IFERROR(CONCATENATE("PEUA",VLOOKUP(ESTADO,REPORTE!AV893:AW924,2,0),CLAVE_DISTRITO,CLAVE_CADER,IFERROR(VLOOKUP(DAY(F893),$BN$3:$BO$11,2,0),DAY(F893)),IFERROR(VLOOKUP(MONTH(F893),$BN$3:$BO$11,2,0),MONTH(F893)),YEAR(F893),G893),""))</f>
        <v/>
      </c>
      <c r="L893" s="4" t="str">
        <f>IFERROR(IF(VLOOKUP(J893,J$2:L892,4,0)=0,"",VLOOKUP(J893,J$2:L892,4,0)),"")</f>
        <v/>
      </c>
      <c r="M893" s="4" t="str">
        <f>IFERROR(IF(VLOOKUP(J893,J$2:M892,5,0)=0,"",VLOOKUP(J893,J$2:M892,5,0)),"")</f>
        <v/>
      </c>
      <c r="S893"/>
      <c r="X893" s="3"/>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67"/>
        <v/>
      </c>
      <c r="BI893" s="4" t="str">
        <f t="shared" si="174"/>
        <v/>
      </c>
      <c r="BJ893" s="123" t="str">
        <f t="shared" si="168"/>
        <v/>
      </c>
      <c r="BK893" s="140" t="str">
        <f t="shared" si="173"/>
        <v/>
      </c>
      <c r="BP893" s="5"/>
      <c r="BR893" s="4"/>
      <c r="BT893" s="5"/>
      <c r="BU893" s="5"/>
      <c r="BV893" s="5" t="str">
        <f>IF(B893="","",IF(BQ893="",1+(MAX(BV$2:BV892)),""))</f>
        <v/>
      </c>
      <c r="BW893" s="5" t="str">
        <f t="shared" si="169"/>
        <v/>
      </c>
      <c r="BX893" s="5" t="str">
        <f t="shared" si="170"/>
        <v/>
      </c>
      <c r="BY893" s="14" t="str">
        <f t="shared" si="171"/>
        <v/>
      </c>
      <c r="BZ893" s="28"/>
      <c r="CA893" s="15"/>
      <c r="CB893" s="5" t="str">
        <f t="shared" si="175"/>
        <v/>
      </c>
      <c r="CD893" s="5"/>
      <c r="CE893" s="5" t="str">
        <f t="shared" si="172"/>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c r="A894" s="4"/>
      <c r="B894" s="3"/>
      <c r="H894" s="5" t="str">
        <f>IF(F894="","",IFERROR(CONCATENATE("PEUA",VLOOKUP(ESTADO,REPORTE!AV894:AW925,2,0),CLAVE_DISTRITO,CLAVE_CADER,IFERROR(VLOOKUP(DAY(F894),$BN$3:$BO$11,2,0),DAY(F894)),IFERROR(VLOOKUP(MONTH(F894),$BN$3:$BO$11,2,0),MONTH(F894)),YEAR(F894),G894),""))</f>
        <v/>
      </c>
      <c r="L894" s="4" t="str">
        <f>IFERROR(IF(VLOOKUP(J894,J$2:L893,4,0)=0,"",VLOOKUP(J894,J$2:L893,4,0)),"")</f>
        <v/>
      </c>
      <c r="M894" s="4" t="str">
        <f>IFERROR(IF(VLOOKUP(J894,J$2:M893,5,0)=0,"",VLOOKUP(J894,J$2:M893,5,0)),"")</f>
        <v/>
      </c>
      <c r="S894"/>
      <c r="X894" s="3"/>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67"/>
        <v/>
      </c>
      <c r="BI894" s="4" t="str">
        <f t="shared" si="174"/>
        <v/>
      </c>
      <c r="BJ894" s="123" t="str">
        <f t="shared" si="168"/>
        <v/>
      </c>
      <c r="BK894" s="140" t="str">
        <f t="shared" si="173"/>
        <v/>
      </c>
      <c r="BP894" s="5"/>
      <c r="BR894" s="4"/>
      <c r="BT894" s="5"/>
      <c r="BU894" s="5"/>
      <c r="BV894" s="5" t="str">
        <f>IF(B894="","",IF(BQ894="",1+(MAX(BV$2:BV893)),""))</f>
        <v/>
      </c>
      <c r="BW894" s="5" t="str">
        <f t="shared" si="169"/>
        <v/>
      </c>
      <c r="BX894" s="5" t="str">
        <f t="shared" si="170"/>
        <v/>
      </c>
      <c r="BY894" s="14" t="str">
        <f t="shared" si="171"/>
        <v/>
      </c>
      <c r="BZ894" s="28"/>
      <c r="CA894" s="15"/>
      <c r="CB894" s="5" t="str">
        <f t="shared" si="175"/>
        <v/>
      </c>
      <c r="CD894" s="5"/>
      <c r="CE894" s="5" t="str">
        <f t="shared" si="172"/>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c r="A895" s="4"/>
      <c r="B895" s="3"/>
      <c r="H895" s="5" t="str">
        <f>IF(F895="","",IFERROR(CONCATENATE("PEUA",VLOOKUP(ESTADO,REPORTE!AV895:AW926,2,0),CLAVE_DISTRITO,CLAVE_CADER,IFERROR(VLOOKUP(DAY(F895),$BN$3:$BO$11,2,0),DAY(F895)),IFERROR(VLOOKUP(MONTH(F895),$BN$3:$BO$11,2,0),MONTH(F895)),YEAR(F895),G895),""))</f>
        <v/>
      </c>
      <c r="L895" s="4" t="str">
        <f>IFERROR(IF(VLOOKUP(J895,J$2:L894,4,0)=0,"",VLOOKUP(J895,J$2:L894,4,0)),"")</f>
        <v/>
      </c>
      <c r="M895" s="4" t="str">
        <f>IFERROR(IF(VLOOKUP(J895,J$2:M894,5,0)=0,"",VLOOKUP(J895,J$2:M894,5,0)),"")</f>
        <v/>
      </c>
      <c r="S895"/>
      <c r="X895" s="3"/>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67"/>
        <v/>
      </c>
      <c r="BI895" s="4" t="str">
        <f t="shared" si="174"/>
        <v/>
      </c>
      <c r="BJ895" s="123" t="str">
        <f t="shared" si="168"/>
        <v/>
      </c>
      <c r="BK895" s="140" t="str">
        <f t="shared" si="173"/>
        <v/>
      </c>
      <c r="BP895" s="5"/>
      <c r="BR895" s="4"/>
      <c r="BT895" s="5"/>
      <c r="BU895" s="5"/>
      <c r="BV895" s="5" t="str">
        <f>IF(B895="","",IF(BQ895="",1+(MAX(BV$2:BV894)),""))</f>
        <v/>
      </c>
      <c r="BW895" s="5" t="str">
        <f t="shared" si="169"/>
        <v/>
      </c>
      <c r="BX895" s="5" t="str">
        <f t="shared" si="170"/>
        <v/>
      </c>
      <c r="BY895" s="14" t="str">
        <f t="shared" si="171"/>
        <v/>
      </c>
      <c r="BZ895" s="28"/>
      <c r="CA895" s="15"/>
      <c r="CB895" s="5" t="str">
        <f t="shared" si="175"/>
        <v/>
      </c>
      <c r="CD895" s="5"/>
      <c r="CE895" s="5" t="str">
        <f t="shared" si="172"/>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c r="A896" s="4"/>
      <c r="B896" s="3"/>
      <c r="H896" s="5" t="str">
        <f>IF(F896="","",IFERROR(CONCATENATE("PEUA",VLOOKUP(ESTADO,REPORTE!AV896:AW927,2,0),CLAVE_DISTRITO,CLAVE_CADER,IFERROR(VLOOKUP(DAY(F896),$BN$3:$BO$11,2,0),DAY(F896)),IFERROR(VLOOKUP(MONTH(F896),$BN$3:$BO$11,2,0),MONTH(F896)),YEAR(F896),G896),""))</f>
        <v/>
      </c>
      <c r="L896" s="4" t="str">
        <f>IFERROR(IF(VLOOKUP(J896,J$2:L895,4,0)=0,"",VLOOKUP(J896,J$2:L895,4,0)),"")</f>
        <v/>
      </c>
      <c r="M896" s="4" t="str">
        <f>IFERROR(IF(VLOOKUP(J896,J$2:M895,5,0)=0,"",VLOOKUP(J896,J$2:M895,5,0)),"")</f>
        <v/>
      </c>
      <c r="S896"/>
      <c r="X896" s="3"/>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67"/>
        <v/>
      </c>
      <c r="BI896" s="4" t="str">
        <f t="shared" si="174"/>
        <v/>
      </c>
      <c r="BJ896" s="123" t="str">
        <f t="shared" si="168"/>
        <v/>
      </c>
      <c r="BK896" s="140" t="str">
        <f t="shared" si="173"/>
        <v/>
      </c>
      <c r="BP896" s="5"/>
      <c r="BR896" s="4"/>
      <c r="BT896" s="5"/>
      <c r="BU896" s="5"/>
      <c r="BV896" s="5" t="str">
        <f>IF(B896="","",IF(BQ896="",1+(MAX(BV$2:BV895)),""))</f>
        <v/>
      </c>
      <c r="BW896" s="5" t="str">
        <f t="shared" si="169"/>
        <v/>
      </c>
      <c r="BX896" s="5" t="str">
        <f t="shared" si="170"/>
        <v/>
      </c>
      <c r="BY896" s="14" t="str">
        <f t="shared" si="171"/>
        <v/>
      </c>
      <c r="BZ896" s="28"/>
      <c r="CA896" s="15"/>
      <c r="CB896" s="5" t="str">
        <f t="shared" si="175"/>
        <v/>
      </c>
      <c r="CD896" s="5"/>
      <c r="CE896" s="5" t="str">
        <f t="shared" si="172"/>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c r="A897" s="4"/>
      <c r="B897" s="3"/>
      <c r="H897" s="5" t="str">
        <f>IF(F897="","",IFERROR(CONCATENATE("PEUA",VLOOKUP(ESTADO,REPORTE!AV897:AW928,2,0),CLAVE_DISTRITO,CLAVE_CADER,IFERROR(VLOOKUP(DAY(F897),$BN$3:$BO$11,2,0),DAY(F897)),IFERROR(VLOOKUP(MONTH(F897),$BN$3:$BO$11,2,0),MONTH(F897)),YEAR(F897),G897),""))</f>
        <v/>
      </c>
      <c r="L897" s="4" t="str">
        <f>IFERROR(IF(VLOOKUP(J897,J$2:L896,4,0)=0,"",VLOOKUP(J897,J$2:L896,4,0)),"")</f>
        <v/>
      </c>
      <c r="M897" s="4" t="str">
        <f>IFERROR(IF(VLOOKUP(J897,J$2:M896,5,0)=0,"",VLOOKUP(J897,J$2:M896,5,0)),"")</f>
        <v/>
      </c>
      <c r="S897"/>
      <c r="X897" s="3"/>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67"/>
        <v/>
      </c>
      <c r="BI897" s="4" t="str">
        <f t="shared" si="174"/>
        <v/>
      </c>
      <c r="BJ897" s="123" t="str">
        <f t="shared" si="168"/>
        <v/>
      </c>
      <c r="BK897" s="140" t="str">
        <f t="shared" si="173"/>
        <v/>
      </c>
      <c r="BP897" s="5"/>
      <c r="BR897" s="4"/>
      <c r="BT897" s="5"/>
      <c r="BU897" s="5"/>
      <c r="BV897" s="5" t="str">
        <f>IF(B897="","",IF(BQ897="",1+(MAX(BV$2:BV896)),""))</f>
        <v/>
      </c>
      <c r="BW897" s="5" t="str">
        <f t="shared" si="169"/>
        <v/>
      </c>
      <c r="BX897" s="5" t="str">
        <f t="shared" si="170"/>
        <v/>
      </c>
      <c r="BY897" s="14" t="str">
        <f t="shared" si="171"/>
        <v/>
      </c>
      <c r="BZ897" s="28"/>
      <c r="CA897" s="15"/>
      <c r="CB897" s="5" t="str">
        <f t="shared" si="175"/>
        <v/>
      </c>
      <c r="CD897" s="5"/>
      <c r="CE897" s="5" t="str">
        <f t="shared" si="172"/>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c r="A898" s="4"/>
      <c r="B898" s="3"/>
      <c r="H898" s="5" t="str">
        <f>IF(F898="","",IFERROR(CONCATENATE("PEUA",VLOOKUP(ESTADO,REPORTE!AV898:AW929,2,0),CLAVE_DISTRITO,CLAVE_CADER,IFERROR(VLOOKUP(DAY(F898),$BN$3:$BO$11,2,0),DAY(F898)),IFERROR(VLOOKUP(MONTH(F898),$BN$3:$BO$11,2,0),MONTH(F898)),YEAR(F898),G898),""))</f>
        <v/>
      </c>
      <c r="L898" s="4" t="str">
        <f>IFERROR(IF(VLOOKUP(J898,J$2:L897,4,0)=0,"",VLOOKUP(J898,J$2:L897,4,0)),"")</f>
        <v/>
      </c>
      <c r="M898" s="4" t="str">
        <f>IFERROR(IF(VLOOKUP(J898,J$2:M897,5,0)=0,"",VLOOKUP(J898,J$2:M897,5,0)),"")</f>
        <v/>
      </c>
      <c r="S898"/>
      <c r="X898" s="3"/>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76">IFERROR(IF(BE898="","",IF(BA898=5,"",IF(BE898-TODAY()&gt;0,"VIGENTE","VENCIDO"))),"")</f>
        <v/>
      </c>
      <c r="BI898" s="4" t="str">
        <f t="shared" si="174"/>
        <v/>
      </c>
      <c r="BJ898" s="123" t="str">
        <f t="shared" ref="BJ898:BJ961" si="177">IFERROR(IF(AA898="","",AA898/V898),"")</f>
        <v/>
      </c>
      <c r="BK898" s="140" t="str">
        <f t="shared" si="173"/>
        <v/>
      </c>
      <c r="BP898" s="5"/>
      <c r="BR898" s="4"/>
      <c r="BT898" s="5"/>
      <c r="BU898" s="5"/>
      <c r="BV898" s="5" t="str">
        <f>IF(B898="","",IF(BQ898="",1+(MAX(BV$2:BV897)),""))</f>
        <v/>
      </c>
      <c r="BW898" s="5" t="str">
        <f t="shared" ref="BW898:BW961" si="178">IF(BV898="","",Z898)</f>
        <v/>
      </c>
      <c r="BX898" s="5" t="str">
        <f t="shared" ref="BX898:BX961" si="179">IF(BV898="","",H898)</f>
        <v/>
      </c>
      <c r="BY898" s="14" t="str">
        <f t="shared" ref="BY898:BY961" si="180">IF(BV898="","",C898)</f>
        <v/>
      </c>
      <c r="BZ898" s="28"/>
      <c r="CA898" s="15"/>
      <c r="CB898" s="5" t="str">
        <f t="shared" si="175"/>
        <v/>
      </c>
      <c r="CD898" s="5"/>
      <c r="CE898" s="5" t="str">
        <f t="shared" ref="CE898:CE961" si="181">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c r="A899" s="4"/>
      <c r="B899" s="3"/>
      <c r="H899" s="5" t="str">
        <f>IF(F899="","",IFERROR(CONCATENATE("PEUA",VLOOKUP(ESTADO,REPORTE!AV899:AW930,2,0),CLAVE_DISTRITO,CLAVE_CADER,IFERROR(VLOOKUP(DAY(F899),$BN$3:$BO$11,2,0),DAY(F899)),IFERROR(VLOOKUP(MONTH(F899),$BN$3:$BO$11,2,0),MONTH(F899)),YEAR(F899),G899),""))</f>
        <v/>
      </c>
      <c r="L899" s="4" t="str">
        <f>IFERROR(IF(VLOOKUP(J899,J$2:L898,4,0)=0,"",VLOOKUP(J899,J$2:L898,4,0)),"")</f>
        <v/>
      </c>
      <c r="M899" s="4" t="str">
        <f>IFERROR(IF(VLOOKUP(J899,J$2:M898,5,0)=0,"",VLOOKUP(J899,J$2:M898,5,0)),"")</f>
        <v/>
      </c>
      <c r="S899"/>
      <c r="X899" s="3"/>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76"/>
        <v/>
      </c>
      <c r="BI899" s="4" t="str">
        <f t="shared" si="174"/>
        <v/>
      </c>
      <c r="BJ899" s="123" t="str">
        <f t="shared" si="177"/>
        <v/>
      </c>
      <c r="BK899" s="140" t="str">
        <f t="shared" ref="BK899:BK962" si="182">IFERROR(IF(AA899/Z899=0,"",AA899/Z899),"")</f>
        <v/>
      </c>
      <c r="BP899" s="5"/>
      <c r="BR899" s="4"/>
      <c r="BT899" s="5"/>
      <c r="BU899" s="5"/>
      <c r="BV899" s="5" t="str">
        <f>IF(B899="","",IF(BQ899="",1+(MAX(BV$2:BV898)),""))</f>
        <v/>
      </c>
      <c r="BW899" s="5" t="str">
        <f t="shared" si="178"/>
        <v/>
      </c>
      <c r="BX899" s="5" t="str">
        <f t="shared" si="179"/>
        <v/>
      </c>
      <c r="BY899" s="14" t="str">
        <f t="shared" si="180"/>
        <v/>
      </c>
      <c r="BZ899" s="28"/>
      <c r="CA899" s="15"/>
      <c r="CB899" s="5" t="str">
        <f t="shared" si="175"/>
        <v/>
      </c>
      <c r="CD899" s="5"/>
      <c r="CE899" s="5" t="str">
        <f t="shared" si="181"/>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c r="A900" s="4"/>
      <c r="B900" s="3"/>
      <c r="H900" s="5" t="str">
        <f>IF(F900="","",IFERROR(CONCATENATE("PEUA",VLOOKUP(ESTADO,REPORTE!AV900:AW931,2,0),CLAVE_DISTRITO,CLAVE_CADER,IFERROR(VLOOKUP(DAY(F900),$BN$3:$BO$11,2,0),DAY(F900)),IFERROR(VLOOKUP(MONTH(F900),$BN$3:$BO$11,2,0),MONTH(F900)),YEAR(F900),G900),""))</f>
        <v/>
      </c>
      <c r="L900" s="4" t="str">
        <f>IFERROR(IF(VLOOKUP(J900,J$2:L899,4,0)=0,"",VLOOKUP(J900,J$2:L899,4,0)),"")</f>
        <v/>
      </c>
      <c r="M900" s="4" t="str">
        <f>IFERROR(IF(VLOOKUP(J900,J$2:M899,5,0)=0,"",VLOOKUP(J900,J$2:M899,5,0)),"")</f>
        <v/>
      </c>
      <c r="S900"/>
      <c r="X900" s="3"/>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76"/>
        <v/>
      </c>
      <c r="BI900" s="4" t="str">
        <f t="shared" si="174"/>
        <v/>
      </c>
      <c r="BJ900" s="123" t="str">
        <f t="shared" si="177"/>
        <v/>
      </c>
      <c r="BK900" s="140" t="str">
        <f t="shared" si="182"/>
        <v/>
      </c>
      <c r="BP900" s="5"/>
      <c r="BR900" s="4"/>
      <c r="BT900" s="5"/>
      <c r="BU900" s="5"/>
      <c r="BV900" s="5" t="str">
        <f>IF(B900="","",IF(BQ900="",1+(MAX(BV$2:BV899)),""))</f>
        <v/>
      </c>
      <c r="BW900" s="5" t="str">
        <f t="shared" si="178"/>
        <v/>
      </c>
      <c r="BX900" s="5" t="str">
        <f t="shared" si="179"/>
        <v/>
      </c>
      <c r="BY900" s="14" t="str">
        <f t="shared" si="180"/>
        <v/>
      </c>
      <c r="BZ900" s="28"/>
      <c r="CA900" s="15"/>
      <c r="CB900" s="5" t="str">
        <f t="shared" si="175"/>
        <v/>
      </c>
      <c r="CD900" s="5"/>
      <c r="CE900" s="5" t="str">
        <f t="shared" si="181"/>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c r="A901" s="4"/>
      <c r="B901" s="3"/>
      <c r="H901" s="5" t="str">
        <f>IF(F901="","",IFERROR(CONCATENATE("PEUA",VLOOKUP(ESTADO,REPORTE!AV901:AW932,2,0),CLAVE_DISTRITO,CLAVE_CADER,IFERROR(VLOOKUP(DAY(F901),$BN$3:$BO$11,2,0),DAY(F901)),IFERROR(VLOOKUP(MONTH(F901),$BN$3:$BO$11,2,0),MONTH(F901)),YEAR(F901),G901),""))</f>
        <v/>
      </c>
      <c r="L901" s="4" t="str">
        <f>IFERROR(IF(VLOOKUP(J901,J$2:L900,4,0)=0,"",VLOOKUP(J901,J$2:L900,4,0)),"")</f>
        <v/>
      </c>
      <c r="M901" s="4" t="str">
        <f>IFERROR(IF(VLOOKUP(J901,J$2:M900,5,0)=0,"",VLOOKUP(J901,J$2:M900,5,0)),"")</f>
        <v/>
      </c>
      <c r="S901"/>
      <c r="X901" s="3"/>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76"/>
        <v/>
      </c>
      <c r="BI901" s="4" t="str">
        <f t="shared" si="174"/>
        <v/>
      </c>
      <c r="BJ901" s="123" t="str">
        <f t="shared" si="177"/>
        <v/>
      </c>
      <c r="BK901" s="140" t="str">
        <f t="shared" si="182"/>
        <v/>
      </c>
      <c r="BP901" s="5"/>
      <c r="BR901" s="4"/>
      <c r="BT901" s="5"/>
      <c r="BU901" s="5"/>
      <c r="BV901" s="5" t="str">
        <f>IF(B901="","",IF(BQ901="",1+(MAX(BV$2:BV900)),""))</f>
        <v/>
      </c>
      <c r="BW901" s="5" t="str">
        <f t="shared" si="178"/>
        <v/>
      </c>
      <c r="BX901" s="5" t="str">
        <f t="shared" si="179"/>
        <v/>
      </c>
      <c r="BY901" s="14" t="str">
        <f t="shared" si="180"/>
        <v/>
      </c>
      <c r="BZ901" s="28"/>
      <c r="CA901" s="15"/>
      <c r="CB901" s="5" t="str">
        <f t="shared" si="175"/>
        <v/>
      </c>
      <c r="CD901" s="5"/>
      <c r="CE901" s="5" t="str">
        <f t="shared" si="181"/>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c r="A902" s="4"/>
      <c r="B902" s="3"/>
      <c r="H902" s="5" t="str">
        <f>IF(F902="","",IFERROR(CONCATENATE("PEUA",VLOOKUP(ESTADO,REPORTE!AV902:AW933,2,0),CLAVE_DISTRITO,CLAVE_CADER,IFERROR(VLOOKUP(DAY(F902),$BN$3:$BO$11,2,0),DAY(F902)),IFERROR(VLOOKUP(MONTH(F902),$BN$3:$BO$11,2,0),MONTH(F902)),YEAR(F902),G902),""))</f>
        <v/>
      </c>
      <c r="L902" s="4" t="str">
        <f>IFERROR(IF(VLOOKUP(J902,J$2:L901,4,0)=0,"",VLOOKUP(J902,J$2:L901,4,0)),"")</f>
        <v/>
      </c>
      <c r="M902" s="4" t="str">
        <f>IFERROR(IF(VLOOKUP(J902,J$2:M901,5,0)=0,"",VLOOKUP(J902,J$2:M901,5,0)),"")</f>
        <v/>
      </c>
      <c r="S902"/>
      <c r="X902" s="3"/>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76"/>
        <v/>
      </c>
      <c r="BI902" s="4" t="str">
        <f t="shared" si="174"/>
        <v/>
      </c>
      <c r="BJ902" s="123" t="str">
        <f t="shared" si="177"/>
        <v/>
      </c>
      <c r="BK902" s="140" t="str">
        <f t="shared" si="182"/>
        <v/>
      </c>
      <c r="BP902" s="5"/>
      <c r="BR902" s="4"/>
      <c r="BT902" s="5"/>
      <c r="BU902" s="5"/>
      <c r="BV902" s="5" t="str">
        <f>IF(B902="","",IF(BQ902="",1+(MAX(BV$2:BV901)),""))</f>
        <v/>
      </c>
      <c r="BW902" s="5" t="str">
        <f t="shared" si="178"/>
        <v/>
      </c>
      <c r="BX902" s="5" t="str">
        <f t="shared" si="179"/>
        <v/>
      </c>
      <c r="BY902" s="14" t="str">
        <f t="shared" si="180"/>
        <v/>
      </c>
      <c r="BZ902" s="28"/>
      <c r="CA902" s="15"/>
      <c r="CB902" s="5" t="str">
        <f t="shared" si="175"/>
        <v/>
      </c>
      <c r="CD902" s="5"/>
      <c r="CE902" s="5" t="str">
        <f t="shared" si="181"/>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c r="A903" s="4"/>
      <c r="B903" s="3"/>
      <c r="H903" s="5" t="str">
        <f>IF(F903="","",IFERROR(CONCATENATE("PEUA",VLOOKUP(ESTADO,REPORTE!AV903:AW934,2,0),CLAVE_DISTRITO,CLAVE_CADER,IFERROR(VLOOKUP(DAY(F903),$BN$3:$BO$11,2,0),DAY(F903)),IFERROR(VLOOKUP(MONTH(F903),$BN$3:$BO$11,2,0),MONTH(F903)),YEAR(F903),G903),""))</f>
        <v/>
      </c>
      <c r="L903" s="4" t="str">
        <f>IFERROR(IF(VLOOKUP(J903,J$2:L902,4,0)=0,"",VLOOKUP(J903,J$2:L902,4,0)),"")</f>
        <v/>
      </c>
      <c r="M903" s="4" t="str">
        <f>IFERROR(IF(VLOOKUP(J903,J$2:M902,5,0)=0,"",VLOOKUP(J903,J$2:M902,5,0)),"")</f>
        <v/>
      </c>
      <c r="S903"/>
      <c r="X903" s="3"/>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76"/>
        <v/>
      </c>
      <c r="BI903" s="4" t="str">
        <f t="shared" si="174"/>
        <v/>
      </c>
      <c r="BJ903" s="123" t="str">
        <f t="shared" si="177"/>
        <v/>
      </c>
      <c r="BK903" s="140" t="str">
        <f t="shared" si="182"/>
        <v/>
      </c>
      <c r="BP903" s="5"/>
      <c r="BR903" s="4"/>
      <c r="BT903" s="5"/>
      <c r="BU903" s="5"/>
      <c r="BV903" s="5" t="str">
        <f>IF(B903="","",IF(BQ903="",1+(MAX(BV$2:BV902)),""))</f>
        <v/>
      </c>
      <c r="BW903" s="5" t="str">
        <f t="shared" si="178"/>
        <v/>
      </c>
      <c r="BX903" s="5" t="str">
        <f t="shared" si="179"/>
        <v/>
      </c>
      <c r="BY903" s="14" t="str">
        <f t="shared" si="180"/>
        <v/>
      </c>
      <c r="BZ903" s="28"/>
      <c r="CA903" s="15"/>
      <c r="CB903" s="5" t="str">
        <f t="shared" si="175"/>
        <v/>
      </c>
      <c r="CD903" s="5"/>
      <c r="CE903" s="5" t="str">
        <f t="shared" si="181"/>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c r="A904" s="4"/>
      <c r="B904" s="3"/>
      <c r="H904" s="5" t="str">
        <f>IF(F904="","",IFERROR(CONCATENATE("PEUA",VLOOKUP(ESTADO,REPORTE!AV904:AW935,2,0),CLAVE_DISTRITO,CLAVE_CADER,IFERROR(VLOOKUP(DAY(F904),$BN$3:$BO$11,2,0),DAY(F904)),IFERROR(VLOOKUP(MONTH(F904),$BN$3:$BO$11,2,0),MONTH(F904)),YEAR(F904),G904),""))</f>
        <v/>
      </c>
      <c r="L904" s="4" t="str">
        <f>IFERROR(IF(VLOOKUP(J904,J$2:L903,4,0)=0,"",VLOOKUP(J904,J$2:L903,4,0)),"")</f>
        <v/>
      </c>
      <c r="M904" s="4" t="str">
        <f>IFERROR(IF(VLOOKUP(J904,J$2:M903,5,0)=0,"",VLOOKUP(J904,J$2:M903,5,0)),"")</f>
        <v/>
      </c>
      <c r="S904"/>
      <c r="X904" s="3"/>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76"/>
        <v/>
      </c>
      <c r="BI904" s="4" t="str">
        <f t="shared" si="174"/>
        <v/>
      </c>
      <c r="BJ904" s="123" t="str">
        <f t="shared" si="177"/>
        <v/>
      </c>
      <c r="BK904" s="140" t="str">
        <f t="shared" si="182"/>
        <v/>
      </c>
      <c r="BP904" s="5"/>
      <c r="BR904" s="4"/>
      <c r="BT904" s="5"/>
      <c r="BU904" s="5"/>
      <c r="BV904" s="5" t="str">
        <f>IF(B904="","",IF(BQ904="",1+(MAX(BV$2:BV903)),""))</f>
        <v/>
      </c>
      <c r="BW904" s="5" t="str">
        <f t="shared" si="178"/>
        <v/>
      </c>
      <c r="BX904" s="5" t="str">
        <f t="shared" si="179"/>
        <v/>
      </c>
      <c r="BY904" s="14" t="str">
        <f t="shared" si="180"/>
        <v/>
      </c>
      <c r="BZ904" s="28"/>
      <c r="CA904" s="15"/>
      <c r="CB904" s="5" t="str">
        <f t="shared" si="175"/>
        <v/>
      </c>
      <c r="CD904" s="5"/>
      <c r="CE904" s="5" t="str">
        <f t="shared" si="181"/>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c r="A905" s="4"/>
      <c r="B905" s="3"/>
      <c r="H905" s="5" t="str">
        <f>IF(F905="","",IFERROR(CONCATENATE("PEUA",VLOOKUP(ESTADO,REPORTE!AV905:AW936,2,0),CLAVE_DISTRITO,CLAVE_CADER,IFERROR(VLOOKUP(DAY(F905),$BN$3:$BO$11,2,0),DAY(F905)),IFERROR(VLOOKUP(MONTH(F905),$BN$3:$BO$11,2,0),MONTH(F905)),YEAR(F905),G905),""))</f>
        <v/>
      </c>
      <c r="L905" s="4" t="str">
        <f>IFERROR(IF(VLOOKUP(J905,J$2:L904,4,0)=0,"",VLOOKUP(J905,J$2:L904,4,0)),"")</f>
        <v/>
      </c>
      <c r="M905" s="4" t="str">
        <f>IFERROR(IF(VLOOKUP(J905,J$2:M904,5,0)=0,"",VLOOKUP(J905,J$2:M904,5,0)),"")</f>
        <v/>
      </c>
      <c r="S905"/>
      <c r="X905" s="3"/>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76"/>
        <v/>
      </c>
      <c r="BI905" s="4" t="str">
        <f t="shared" si="174"/>
        <v/>
      </c>
      <c r="BJ905" s="123" t="str">
        <f t="shared" si="177"/>
        <v/>
      </c>
      <c r="BK905" s="140" t="str">
        <f t="shared" si="182"/>
        <v/>
      </c>
      <c r="BP905" s="5"/>
      <c r="BR905" s="4"/>
      <c r="BT905" s="5"/>
      <c r="BU905" s="5"/>
      <c r="BV905" s="5" t="str">
        <f>IF(B905="","",IF(BQ905="",1+(MAX(BV$2:BV904)),""))</f>
        <v/>
      </c>
      <c r="BW905" s="5" t="str">
        <f t="shared" si="178"/>
        <v/>
      </c>
      <c r="BX905" s="5" t="str">
        <f t="shared" si="179"/>
        <v/>
      </c>
      <c r="BY905" s="14" t="str">
        <f t="shared" si="180"/>
        <v/>
      </c>
      <c r="BZ905" s="28"/>
      <c r="CA905" s="15"/>
      <c r="CB905" s="5" t="str">
        <f t="shared" si="175"/>
        <v/>
      </c>
      <c r="CD905" s="5"/>
      <c r="CE905" s="5" t="str">
        <f t="shared" si="181"/>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c r="A906" s="4"/>
      <c r="B906" s="3"/>
      <c r="H906" s="5" t="str">
        <f>IF(F906="","",IFERROR(CONCATENATE("PEUA",VLOOKUP(ESTADO,REPORTE!AV906:AW937,2,0),CLAVE_DISTRITO,CLAVE_CADER,IFERROR(VLOOKUP(DAY(F906),$BN$3:$BO$11,2,0),DAY(F906)),IFERROR(VLOOKUP(MONTH(F906),$BN$3:$BO$11,2,0),MONTH(F906)),YEAR(F906),G906),""))</f>
        <v/>
      </c>
      <c r="L906" s="4" t="str">
        <f>IFERROR(IF(VLOOKUP(J906,J$2:L905,4,0)=0,"",VLOOKUP(J906,J$2:L905,4,0)),"")</f>
        <v/>
      </c>
      <c r="M906" s="4" t="str">
        <f>IFERROR(IF(VLOOKUP(J906,J$2:M905,5,0)=0,"",VLOOKUP(J906,J$2:M905,5,0)),"")</f>
        <v/>
      </c>
      <c r="S906"/>
      <c r="X906" s="3"/>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76"/>
        <v/>
      </c>
      <c r="BI906" s="4" t="str">
        <f t="shared" si="174"/>
        <v/>
      </c>
      <c r="BJ906" s="123" t="str">
        <f t="shared" si="177"/>
        <v/>
      </c>
      <c r="BK906" s="140" t="str">
        <f t="shared" si="182"/>
        <v/>
      </c>
      <c r="BP906" s="5"/>
      <c r="BR906" s="4"/>
      <c r="BT906" s="5"/>
      <c r="BU906" s="5"/>
      <c r="BV906" s="5" t="str">
        <f>IF(B906="","",IF(BQ906="",1+(MAX(BV$2:BV905)),""))</f>
        <v/>
      </c>
      <c r="BW906" s="5" t="str">
        <f t="shared" si="178"/>
        <v/>
      </c>
      <c r="BX906" s="5" t="str">
        <f t="shared" si="179"/>
        <v/>
      </c>
      <c r="BY906" s="14" t="str">
        <f t="shared" si="180"/>
        <v/>
      </c>
      <c r="BZ906" s="28"/>
      <c r="CA906" s="15"/>
      <c r="CB906" s="5" t="str">
        <f t="shared" si="175"/>
        <v/>
      </c>
      <c r="CD906" s="5"/>
      <c r="CE906" s="5" t="str">
        <f t="shared" si="181"/>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c r="A907" s="4"/>
      <c r="B907" s="3"/>
      <c r="H907" s="5" t="str">
        <f>IF(F907="","",IFERROR(CONCATENATE("PEUA",VLOOKUP(ESTADO,REPORTE!AV907:AW938,2,0),CLAVE_DISTRITO,CLAVE_CADER,IFERROR(VLOOKUP(DAY(F907),$BN$3:$BO$11,2,0),DAY(F907)),IFERROR(VLOOKUP(MONTH(F907),$BN$3:$BO$11,2,0),MONTH(F907)),YEAR(F907),G907),""))</f>
        <v/>
      </c>
      <c r="L907" s="4" t="str">
        <f>IFERROR(IF(VLOOKUP(J907,J$2:L906,4,0)=0,"",VLOOKUP(J907,J$2:L906,4,0)),"")</f>
        <v/>
      </c>
      <c r="M907" s="4" t="str">
        <f>IFERROR(IF(VLOOKUP(J907,J$2:M906,5,0)=0,"",VLOOKUP(J907,J$2:M906,5,0)),"")</f>
        <v/>
      </c>
      <c r="S907"/>
      <c r="X907" s="3"/>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76"/>
        <v/>
      </c>
      <c r="BI907" s="4" t="str">
        <f t="shared" si="174"/>
        <v/>
      </c>
      <c r="BJ907" s="123" t="str">
        <f t="shared" si="177"/>
        <v/>
      </c>
      <c r="BK907" s="140" t="str">
        <f t="shared" si="182"/>
        <v/>
      </c>
      <c r="BP907" s="5"/>
      <c r="BR907" s="4"/>
      <c r="BT907" s="5"/>
      <c r="BU907" s="5"/>
      <c r="BV907" s="5" t="str">
        <f>IF(B907="","",IF(BQ907="",1+(MAX(BV$2:BV906)),""))</f>
        <v/>
      </c>
      <c r="BW907" s="5" t="str">
        <f t="shared" si="178"/>
        <v/>
      </c>
      <c r="BX907" s="5" t="str">
        <f t="shared" si="179"/>
        <v/>
      </c>
      <c r="BY907" s="14" t="str">
        <f t="shared" si="180"/>
        <v/>
      </c>
      <c r="BZ907" s="28"/>
      <c r="CA907" s="15"/>
      <c r="CB907" s="5" t="str">
        <f t="shared" si="175"/>
        <v/>
      </c>
      <c r="CD907" s="5"/>
      <c r="CE907" s="5" t="str">
        <f t="shared" si="181"/>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c r="A908" s="4"/>
      <c r="B908" s="3"/>
      <c r="H908" s="5" t="str">
        <f>IF(F908="","",IFERROR(CONCATENATE("PEUA",VLOOKUP(ESTADO,REPORTE!AV908:AW939,2,0),CLAVE_DISTRITO,CLAVE_CADER,IFERROR(VLOOKUP(DAY(F908),$BN$3:$BO$11,2,0),DAY(F908)),IFERROR(VLOOKUP(MONTH(F908),$BN$3:$BO$11,2,0),MONTH(F908)),YEAR(F908),G908),""))</f>
        <v/>
      </c>
      <c r="L908" s="4" t="str">
        <f>IFERROR(IF(VLOOKUP(J908,J$2:L907,4,0)=0,"",VLOOKUP(J908,J$2:L907,4,0)),"")</f>
        <v/>
      </c>
      <c r="M908" s="4" t="str">
        <f>IFERROR(IF(VLOOKUP(J908,J$2:M907,5,0)=0,"",VLOOKUP(J908,J$2:M907,5,0)),"")</f>
        <v/>
      </c>
      <c r="S908"/>
      <c r="X908" s="3"/>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76"/>
        <v/>
      </c>
      <c r="BI908" s="4" t="str">
        <f t="shared" si="174"/>
        <v/>
      </c>
      <c r="BJ908" s="123" t="str">
        <f t="shared" si="177"/>
        <v/>
      </c>
      <c r="BK908" s="140" t="str">
        <f t="shared" si="182"/>
        <v/>
      </c>
      <c r="BP908" s="5"/>
      <c r="BR908" s="4"/>
      <c r="BT908" s="5"/>
      <c r="BU908" s="5"/>
      <c r="BV908" s="5" t="str">
        <f>IF(B908="","",IF(BQ908="",1+(MAX(BV$2:BV907)),""))</f>
        <v/>
      </c>
      <c r="BW908" s="5" t="str">
        <f t="shared" si="178"/>
        <v/>
      </c>
      <c r="BX908" s="5" t="str">
        <f t="shared" si="179"/>
        <v/>
      </c>
      <c r="BY908" s="14" t="str">
        <f t="shared" si="180"/>
        <v/>
      </c>
      <c r="BZ908" s="28"/>
      <c r="CA908" s="15"/>
      <c r="CB908" s="5" t="str">
        <f t="shared" si="175"/>
        <v/>
      </c>
      <c r="CD908" s="5"/>
      <c r="CE908" s="5" t="str">
        <f t="shared" si="181"/>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c r="A909" s="4"/>
      <c r="B909" s="3"/>
      <c r="H909" s="5" t="str">
        <f>IF(F909="","",IFERROR(CONCATENATE("PEUA",VLOOKUP(ESTADO,REPORTE!AV909:AW940,2,0),CLAVE_DISTRITO,CLAVE_CADER,IFERROR(VLOOKUP(DAY(F909),$BN$3:$BO$11,2,0),DAY(F909)),IFERROR(VLOOKUP(MONTH(F909),$BN$3:$BO$11,2,0),MONTH(F909)),YEAR(F909),G909),""))</f>
        <v/>
      </c>
      <c r="L909" s="4" t="str">
        <f>IFERROR(IF(VLOOKUP(J909,J$2:L908,4,0)=0,"",VLOOKUP(J909,J$2:L908,4,0)),"")</f>
        <v/>
      </c>
      <c r="M909" s="4" t="str">
        <f>IFERROR(IF(VLOOKUP(J909,J$2:M908,5,0)=0,"",VLOOKUP(J909,J$2:M908,5,0)),"")</f>
        <v/>
      </c>
      <c r="S909"/>
      <c r="X909" s="3"/>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76"/>
        <v/>
      </c>
      <c r="BI909" s="4" t="str">
        <f t="shared" si="174"/>
        <v/>
      </c>
      <c r="BJ909" s="123" t="str">
        <f t="shared" si="177"/>
        <v/>
      </c>
      <c r="BK909" s="140" t="str">
        <f t="shared" si="182"/>
        <v/>
      </c>
      <c r="BP909" s="5"/>
      <c r="BR909" s="4"/>
      <c r="BT909" s="5"/>
      <c r="BU909" s="5"/>
      <c r="BV909" s="5" t="str">
        <f>IF(B909="","",IF(BQ909="",1+(MAX(BV$2:BV908)),""))</f>
        <v/>
      </c>
      <c r="BW909" s="5" t="str">
        <f t="shared" si="178"/>
        <v/>
      </c>
      <c r="BX909" s="5" t="str">
        <f t="shared" si="179"/>
        <v/>
      </c>
      <c r="BY909" s="14" t="str">
        <f t="shared" si="180"/>
        <v/>
      </c>
      <c r="BZ909" s="28"/>
      <c r="CA909" s="15"/>
      <c r="CB909" s="5" t="str">
        <f t="shared" si="175"/>
        <v/>
      </c>
      <c r="CD909" s="5"/>
      <c r="CE909" s="5" t="str">
        <f t="shared" si="181"/>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c r="A910" s="4"/>
      <c r="B910" s="3"/>
      <c r="H910" s="5" t="str">
        <f>IF(F910="","",IFERROR(CONCATENATE("PEUA",VLOOKUP(ESTADO,REPORTE!AV910:AW941,2,0),CLAVE_DISTRITO,CLAVE_CADER,IFERROR(VLOOKUP(DAY(F910),$BN$3:$BO$11,2,0),DAY(F910)),IFERROR(VLOOKUP(MONTH(F910),$BN$3:$BO$11,2,0),MONTH(F910)),YEAR(F910),G910),""))</f>
        <v/>
      </c>
      <c r="L910" s="4" t="str">
        <f>IFERROR(IF(VLOOKUP(J910,J$2:L909,4,0)=0,"",VLOOKUP(J910,J$2:L909,4,0)),"")</f>
        <v/>
      </c>
      <c r="M910" s="4" t="str">
        <f>IFERROR(IF(VLOOKUP(J910,J$2:M909,5,0)=0,"",VLOOKUP(J910,J$2:M909,5,0)),"")</f>
        <v/>
      </c>
      <c r="S910"/>
      <c r="X910" s="3"/>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76"/>
        <v/>
      </c>
      <c r="BI910" s="4" t="str">
        <f t="shared" si="174"/>
        <v/>
      </c>
      <c r="BJ910" s="123" t="str">
        <f t="shared" si="177"/>
        <v/>
      </c>
      <c r="BK910" s="140" t="str">
        <f t="shared" si="182"/>
        <v/>
      </c>
      <c r="BP910" s="5"/>
      <c r="BR910" s="4"/>
      <c r="BT910" s="5"/>
      <c r="BU910" s="5"/>
      <c r="BV910" s="5" t="str">
        <f>IF(B910="","",IF(BQ910="",1+(MAX(BV$2:BV909)),""))</f>
        <v/>
      </c>
      <c r="BW910" s="5" t="str">
        <f t="shared" si="178"/>
        <v/>
      </c>
      <c r="BX910" s="5" t="str">
        <f t="shared" si="179"/>
        <v/>
      </c>
      <c r="BY910" s="14" t="str">
        <f t="shared" si="180"/>
        <v/>
      </c>
      <c r="BZ910" s="28"/>
      <c r="CA910" s="15"/>
      <c r="CB910" s="5" t="str">
        <f t="shared" si="175"/>
        <v/>
      </c>
      <c r="CD910" s="5"/>
      <c r="CE910" s="5" t="str">
        <f t="shared" si="181"/>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c r="A911" s="4"/>
      <c r="B911" s="3"/>
      <c r="H911" s="5" t="str">
        <f>IF(F911="","",IFERROR(CONCATENATE("PEUA",VLOOKUP(ESTADO,REPORTE!AV911:AW942,2,0),CLAVE_DISTRITO,CLAVE_CADER,IFERROR(VLOOKUP(DAY(F911),$BN$3:$BO$11,2,0),DAY(F911)),IFERROR(VLOOKUP(MONTH(F911),$BN$3:$BO$11,2,0),MONTH(F911)),YEAR(F911),G911),""))</f>
        <v/>
      </c>
      <c r="L911" s="4" t="str">
        <f>IFERROR(IF(VLOOKUP(J911,J$2:L910,4,0)=0,"",VLOOKUP(J911,J$2:L910,4,0)),"")</f>
        <v/>
      </c>
      <c r="M911" s="4" t="str">
        <f>IFERROR(IF(VLOOKUP(J911,J$2:M910,5,0)=0,"",VLOOKUP(J911,J$2:M910,5,0)),"")</f>
        <v/>
      </c>
      <c r="S911"/>
      <c r="X911" s="3"/>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76"/>
        <v/>
      </c>
      <c r="BI911" s="4" t="str">
        <f t="shared" si="174"/>
        <v/>
      </c>
      <c r="BJ911" s="123" t="str">
        <f t="shared" si="177"/>
        <v/>
      </c>
      <c r="BK911" s="140" t="str">
        <f t="shared" si="182"/>
        <v/>
      </c>
      <c r="BP911" s="5"/>
      <c r="BR911" s="4"/>
      <c r="BT911" s="5"/>
      <c r="BU911" s="5"/>
      <c r="BV911" s="5" t="str">
        <f>IF(B911="","",IF(BQ911="",1+(MAX(BV$2:BV910)),""))</f>
        <v/>
      </c>
      <c r="BW911" s="5" t="str">
        <f t="shared" si="178"/>
        <v/>
      </c>
      <c r="BX911" s="5" t="str">
        <f t="shared" si="179"/>
        <v/>
      </c>
      <c r="BY911" s="14" t="str">
        <f t="shared" si="180"/>
        <v/>
      </c>
      <c r="BZ911" s="28"/>
      <c r="CA911" s="15"/>
      <c r="CB911" s="5" t="str">
        <f t="shared" si="175"/>
        <v/>
      </c>
      <c r="CD911" s="5"/>
      <c r="CE911" s="5" t="str">
        <f t="shared" si="181"/>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c r="A912" s="4"/>
      <c r="B912" s="3"/>
      <c r="H912" s="5" t="str">
        <f>IF(F912="","",IFERROR(CONCATENATE("PEUA",VLOOKUP(ESTADO,REPORTE!AV912:AW943,2,0),CLAVE_DISTRITO,CLAVE_CADER,IFERROR(VLOOKUP(DAY(F912),$BN$3:$BO$11,2,0),DAY(F912)),IFERROR(VLOOKUP(MONTH(F912),$BN$3:$BO$11,2,0),MONTH(F912)),YEAR(F912),G912),""))</f>
        <v/>
      </c>
      <c r="L912" s="4" t="str">
        <f>IFERROR(IF(VLOOKUP(J912,J$2:L911,4,0)=0,"",VLOOKUP(J912,J$2:L911,4,0)),"")</f>
        <v/>
      </c>
      <c r="M912" s="4" t="str">
        <f>IFERROR(IF(VLOOKUP(J912,J$2:M911,5,0)=0,"",VLOOKUP(J912,J$2:M911,5,0)),"")</f>
        <v/>
      </c>
      <c r="S912"/>
      <c r="X912" s="3"/>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76"/>
        <v/>
      </c>
      <c r="BI912" s="4" t="str">
        <f t="shared" si="174"/>
        <v/>
      </c>
      <c r="BJ912" s="123" t="str">
        <f t="shared" si="177"/>
        <v/>
      </c>
      <c r="BK912" s="140" t="str">
        <f t="shared" si="182"/>
        <v/>
      </c>
      <c r="BP912" s="5"/>
      <c r="BR912" s="4"/>
      <c r="BT912" s="5"/>
      <c r="BU912" s="5"/>
      <c r="BV912" s="5" t="str">
        <f>IF(B912="","",IF(BQ912="",1+(MAX(BV$2:BV911)),""))</f>
        <v/>
      </c>
      <c r="BW912" s="5" t="str">
        <f t="shared" si="178"/>
        <v/>
      </c>
      <c r="BX912" s="5" t="str">
        <f t="shared" si="179"/>
        <v/>
      </c>
      <c r="BY912" s="14" t="str">
        <f t="shared" si="180"/>
        <v/>
      </c>
      <c r="BZ912" s="28"/>
      <c r="CA912" s="15"/>
      <c r="CB912" s="5" t="str">
        <f t="shared" si="175"/>
        <v/>
      </c>
      <c r="CD912" s="5"/>
      <c r="CE912" s="5" t="str">
        <f t="shared" si="181"/>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c r="A913" s="4"/>
      <c r="B913" s="3"/>
      <c r="H913" s="5" t="str">
        <f>IF(F913="","",IFERROR(CONCATENATE("PEUA",VLOOKUP(ESTADO,REPORTE!AV913:AW944,2,0),CLAVE_DISTRITO,CLAVE_CADER,IFERROR(VLOOKUP(DAY(F913),$BN$3:$BO$11,2,0),DAY(F913)),IFERROR(VLOOKUP(MONTH(F913),$BN$3:$BO$11,2,0),MONTH(F913)),YEAR(F913),G913),""))</f>
        <v/>
      </c>
      <c r="L913" s="4" t="str">
        <f>IFERROR(IF(VLOOKUP(J913,J$2:L912,4,0)=0,"",VLOOKUP(J913,J$2:L912,4,0)),"")</f>
        <v/>
      </c>
      <c r="M913" s="4" t="str">
        <f>IFERROR(IF(VLOOKUP(J913,J$2:M912,5,0)=0,"",VLOOKUP(J913,J$2:M912,5,0)),"")</f>
        <v/>
      </c>
      <c r="S913"/>
      <c r="X913" s="3"/>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76"/>
        <v/>
      </c>
      <c r="BI913" s="4" t="str">
        <f t="shared" si="174"/>
        <v/>
      </c>
      <c r="BJ913" s="123" t="str">
        <f t="shared" si="177"/>
        <v/>
      </c>
      <c r="BK913" s="140" t="str">
        <f t="shared" si="182"/>
        <v/>
      </c>
      <c r="BP913" s="5"/>
      <c r="BR913" s="4"/>
      <c r="BT913" s="5"/>
      <c r="BU913" s="5"/>
      <c r="BV913" s="5" t="str">
        <f>IF(B913="","",IF(BQ913="",1+(MAX(BV$2:BV912)),""))</f>
        <v/>
      </c>
      <c r="BW913" s="5" t="str">
        <f t="shared" si="178"/>
        <v/>
      </c>
      <c r="BX913" s="5" t="str">
        <f t="shared" si="179"/>
        <v/>
      </c>
      <c r="BY913" s="14" t="str">
        <f t="shared" si="180"/>
        <v/>
      </c>
      <c r="BZ913" s="28"/>
      <c r="CA913" s="15"/>
      <c r="CB913" s="5" t="str">
        <f t="shared" si="175"/>
        <v/>
      </c>
      <c r="CD913" s="5"/>
      <c r="CE913" s="5" t="str">
        <f t="shared" si="181"/>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c r="A914" s="4"/>
      <c r="B914" s="3"/>
      <c r="H914" s="5" t="str">
        <f>IF(F914="","",IFERROR(CONCATENATE("PEUA",VLOOKUP(ESTADO,REPORTE!AV914:AW945,2,0),CLAVE_DISTRITO,CLAVE_CADER,IFERROR(VLOOKUP(DAY(F914),$BN$3:$BO$11,2,0),DAY(F914)),IFERROR(VLOOKUP(MONTH(F914),$BN$3:$BO$11,2,0),MONTH(F914)),YEAR(F914),G914),""))</f>
        <v/>
      </c>
      <c r="L914" s="4" t="str">
        <f>IFERROR(IF(VLOOKUP(J914,J$2:L913,4,0)=0,"",VLOOKUP(J914,J$2:L913,4,0)),"")</f>
        <v/>
      </c>
      <c r="M914" s="4" t="str">
        <f>IFERROR(IF(VLOOKUP(J914,J$2:M913,5,0)=0,"",VLOOKUP(J914,J$2:M913,5,0)),"")</f>
        <v/>
      </c>
      <c r="S914"/>
      <c r="X914" s="3"/>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76"/>
        <v/>
      </c>
      <c r="BI914" s="4" t="str">
        <f t="shared" si="174"/>
        <v/>
      </c>
      <c r="BJ914" s="123" t="str">
        <f t="shared" si="177"/>
        <v/>
      </c>
      <c r="BK914" s="140" t="str">
        <f t="shared" si="182"/>
        <v/>
      </c>
      <c r="BP914" s="5"/>
      <c r="BR914" s="4"/>
      <c r="BT914" s="5"/>
      <c r="BU914" s="5"/>
      <c r="BV914" s="5" t="str">
        <f>IF(B914="","",IF(BQ914="",1+(MAX(BV$2:BV913)),""))</f>
        <v/>
      </c>
      <c r="BW914" s="5" t="str">
        <f t="shared" si="178"/>
        <v/>
      </c>
      <c r="BX914" s="5" t="str">
        <f t="shared" si="179"/>
        <v/>
      </c>
      <c r="BY914" s="14" t="str">
        <f t="shared" si="180"/>
        <v/>
      </c>
      <c r="BZ914" s="28"/>
      <c r="CA914" s="15"/>
      <c r="CB914" s="5" t="str">
        <f t="shared" si="175"/>
        <v/>
      </c>
      <c r="CD914" s="5"/>
      <c r="CE914" s="5" t="str">
        <f t="shared" si="181"/>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c r="A915" s="4"/>
      <c r="B915" s="3"/>
      <c r="H915" s="5" t="str">
        <f>IF(F915="","",IFERROR(CONCATENATE("PEUA",VLOOKUP(ESTADO,REPORTE!AV915:AW946,2,0),CLAVE_DISTRITO,CLAVE_CADER,IFERROR(VLOOKUP(DAY(F915),$BN$3:$BO$11,2,0),DAY(F915)),IFERROR(VLOOKUP(MONTH(F915),$BN$3:$BO$11,2,0),MONTH(F915)),YEAR(F915),G915),""))</f>
        <v/>
      </c>
      <c r="L915" s="4" t="str">
        <f>IFERROR(IF(VLOOKUP(J915,J$2:L914,4,0)=0,"",VLOOKUP(J915,J$2:L914,4,0)),"")</f>
        <v/>
      </c>
      <c r="M915" s="4" t="str">
        <f>IFERROR(IF(VLOOKUP(J915,J$2:M914,5,0)=0,"",VLOOKUP(J915,J$2:M914,5,0)),"")</f>
        <v/>
      </c>
      <c r="S915"/>
      <c r="X915" s="3"/>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76"/>
        <v/>
      </c>
      <c r="BI915" s="4" t="str">
        <f t="shared" ref="BI915:BI978" si="183">IFERROR(IF(AA915=0,"",AA915/BB915),"")</f>
        <v/>
      </c>
      <c r="BJ915" s="123" t="str">
        <f t="shared" si="177"/>
        <v/>
      </c>
      <c r="BK915" s="140" t="str">
        <f t="shared" si="182"/>
        <v/>
      </c>
      <c r="BP915" s="5"/>
      <c r="BR915" s="4"/>
      <c r="BT915" s="5"/>
      <c r="BU915" s="5"/>
      <c r="BV915" s="5" t="str">
        <f>IF(B915="","",IF(BQ915="",1+(MAX(BV$2:BV914)),""))</f>
        <v/>
      </c>
      <c r="BW915" s="5" t="str">
        <f t="shared" si="178"/>
        <v/>
      </c>
      <c r="BX915" s="5" t="str">
        <f t="shared" si="179"/>
        <v/>
      </c>
      <c r="BY915" s="14" t="str">
        <f t="shared" si="180"/>
        <v/>
      </c>
      <c r="BZ915" s="28"/>
      <c r="CA915" s="15"/>
      <c r="CB915" s="5" t="str">
        <f t="shared" si="175"/>
        <v/>
      </c>
      <c r="CD915" s="5"/>
      <c r="CE915" s="5" t="str">
        <f t="shared" si="181"/>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c r="A916" s="4"/>
      <c r="B916" s="3"/>
      <c r="H916" s="5" t="str">
        <f>IF(F916="","",IFERROR(CONCATENATE("PEUA",VLOOKUP(ESTADO,REPORTE!AV916:AW947,2,0),CLAVE_DISTRITO,CLAVE_CADER,IFERROR(VLOOKUP(DAY(F916),$BN$3:$BO$11,2,0),DAY(F916)),IFERROR(VLOOKUP(MONTH(F916),$BN$3:$BO$11,2,0),MONTH(F916)),YEAR(F916),G916),""))</f>
        <v/>
      </c>
      <c r="L916" s="4" t="str">
        <f>IFERROR(IF(VLOOKUP(J916,J$2:L915,4,0)=0,"",VLOOKUP(J916,J$2:L915,4,0)),"")</f>
        <v/>
      </c>
      <c r="M916" s="4" t="str">
        <f>IFERROR(IF(VLOOKUP(J916,J$2:M915,5,0)=0,"",VLOOKUP(J916,J$2:M915,5,0)),"")</f>
        <v/>
      </c>
      <c r="S916"/>
      <c r="X916" s="3"/>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76"/>
        <v/>
      </c>
      <c r="BI916" s="4" t="str">
        <f t="shared" si="183"/>
        <v/>
      </c>
      <c r="BJ916" s="123" t="str">
        <f t="shared" si="177"/>
        <v/>
      </c>
      <c r="BK916" s="140" t="str">
        <f t="shared" si="182"/>
        <v/>
      </c>
      <c r="BP916" s="5"/>
      <c r="BR916" s="4"/>
      <c r="BT916" s="5"/>
      <c r="BU916" s="5"/>
      <c r="BV916" s="5" t="str">
        <f>IF(B916="","",IF(BQ916="",1+(MAX(BV$2:BV915)),""))</f>
        <v/>
      </c>
      <c r="BW916" s="5" t="str">
        <f t="shared" si="178"/>
        <v/>
      </c>
      <c r="BX916" s="5" t="str">
        <f t="shared" si="179"/>
        <v/>
      </c>
      <c r="BY916" s="14" t="str">
        <f t="shared" si="180"/>
        <v/>
      </c>
      <c r="BZ916" s="28"/>
      <c r="CA916" s="15"/>
      <c r="CB916" s="5" t="str">
        <f t="shared" si="175"/>
        <v/>
      </c>
      <c r="CD916" s="5"/>
      <c r="CE916" s="5" t="str">
        <f t="shared" si="181"/>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c r="A917" s="4"/>
      <c r="B917" s="3"/>
      <c r="H917" s="5" t="str">
        <f>IF(F917="","",IFERROR(CONCATENATE("PEUA",VLOOKUP(ESTADO,REPORTE!AV917:AW948,2,0),CLAVE_DISTRITO,CLAVE_CADER,IFERROR(VLOOKUP(DAY(F917),$BN$3:$BO$11,2,0),DAY(F917)),IFERROR(VLOOKUP(MONTH(F917),$BN$3:$BO$11,2,0),MONTH(F917)),YEAR(F917),G917),""))</f>
        <v/>
      </c>
      <c r="L917" s="4" t="str">
        <f>IFERROR(IF(VLOOKUP(J917,J$2:L916,4,0)=0,"",VLOOKUP(J917,J$2:L916,4,0)),"")</f>
        <v/>
      </c>
      <c r="M917" s="4" t="str">
        <f>IFERROR(IF(VLOOKUP(J917,J$2:M916,5,0)=0,"",VLOOKUP(J917,J$2:M916,5,0)),"")</f>
        <v/>
      </c>
      <c r="S917"/>
      <c r="X917" s="3"/>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76"/>
        <v/>
      </c>
      <c r="BI917" s="4" t="str">
        <f t="shared" si="183"/>
        <v/>
      </c>
      <c r="BJ917" s="123" t="str">
        <f t="shared" si="177"/>
        <v/>
      </c>
      <c r="BK917" s="140" t="str">
        <f t="shared" si="182"/>
        <v/>
      </c>
      <c r="BP917" s="5"/>
      <c r="BR917" s="4"/>
      <c r="BT917" s="5"/>
      <c r="BU917" s="5"/>
      <c r="BV917" s="5" t="str">
        <f>IF(B917="","",IF(BQ917="",1+(MAX(BV$2:BV916)),""))</f>
        <v/>
      </c>
      <c r="BW917" s="5" t="str">
        <f t="shared" si="178"/>
        <v/>
      </c>
      <c r="BX917" s="5" t="str">
        <f t="shared" si="179"/>
        <v/>
      </c>
      <c r="BY917" s="14" t="str">
        <f t="shared" si="180"/>
        <v/>
      </c>
      <c r="BZ917" s="28"/>
      <c r="CA917" s="15"/>
      <c r="CB917" s="5" t="str">
        <f t="shared" si="175"/>
        <v/>
      </c>
      <c r="CD917" s="5"/>
      <c r="CE917" s="5" t="str">
        <f t="shared" si="181"/>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c r="A918" s="4"/>
      <c r="B918" s="3"/>
      <c r="H918" s="5" t="str">
        <f>IF(F918="","",IFERROR(CONCATENATE("PEUA",VLOOKUP(ESTADO,REPORTE!AV918:AW949,2,0),CLAVE_DISTRITO,CLAVE_CADER,IFERROR(VLOOKUP(DAY(F918),$BN$3:$BO$11,2,0),DAY(F918)),IFERROR(VLOOKUP(MONTH(F918),$BN$3:$BO$11,2,0),MONTH(F918)),YEAR(F918),G918),""))</f>
        <v/>
      </c>
      <c r="L918" s="4" t="str">
        <f>IFERROR(IF(VLOOKUP(J918,J$2:L917,4,0)=0,"",VLOOKUP(J918,J$2:L917,4,0)),"")</f>
        <v/>
      </c>
      <c r="M918" s="4" t="str">
        <f>IFERROR(IF(VLOOKUP(J918,J$2:M917,5,0)=0,"",VLOOKUP(J918,J$2:M917,5,0)),"")</f>
        <v/>
      </c>
      <c r="S918"/>
      <c r="X918" s="3"/>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76"/>
        <v/>
      </c>
      <c r="BI918" s="4" t="str">
        <f t="shared" si="183"/>
        <v/>
      </c>
      <c r="BJ918" s="123" t="str">
        <f t="shared" si="177"/>
        <v/>
      </c>
      <c r="BK918" s="140" t="str">
        <f t="shared" si="182"/>
        <v/>
      </c>
      <c r="BP918" s="5"/>
      <c r="BR918" s="4"/>
      <c r="BT918" s="5"/>
      <c r="BU918" s="5"/>
      <c r="BV918" s="5" t="str">
        <f>IF(B918="","",IF(BQ918="",1+(MAX(BV$2:BV917)),""))</f>
        <v/>
      </c>
      <c r="BW918" s="5" t="str">
        <f t="shared" si="178"/>
        <v/>
      </c>
      <c r="BX918" s="5" t="str">
        <f t="shared" si="179"/>
        <v/>
      </c>
      <c r="BY918" s="14" t="str">
        <f t="shared" si="180"/>
        <v/>
      </c>
      <c r="BZ918" s="28"/>
      <c r="CA918" s="15"/>
      <c r="CB918" s="5" t="str">
        <f t="shared" ref="CB918:CB981" si="184">CONCATENATE(AI918,AJ918,AK918,AL918,AM918)</f>
        <v/>
      </c>
      <c r="CD918" s="5"/>
      <c r="CE918" s="5" t="str">
        <f t="shared" si="181"/>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c r="A919" s="4"/>
      <c r="B919" s="3"/>
      <c r="H919" s="5" t="str">
        <f>IF(F919="","",IFERROR(CONCATENATE("PEUA",VLOOKUP(ESTADO,REPORTE!AV919:AW950,2,0),CLAVE_DISTRITO,CLAVE_CADER,IFERROR(VLOOKUP(DAY(F919),$BN$3:$BO$11,2,0),DAY(F919)),IFERROR(VLOOKUP(MONTH(F919),$BN$3:$BO$11,2,0),MONTH(F919)),YEAR(F919),G919),""))</f>
        <v/>
      </c>
      <c r="L919" s="4" t="str">
        <f>IFERROR(IF(VLOOKUP(J919,J$2:L918,4,0)=0,"",VLOOKUP(J919,J$2:L918,4,0)),"")</f>
        <v/>
      </c>
      <c r="M919" s="4" t="str">
        <f>IFERROR(IF(VLOOKUP(J919,J$2:M918,5,0)=0,"",VLOOKUP(J919,J$2:M918,5,0)),"")</f>
        <v/>
      </c>
      <c r="S919"/>
      <c r="X919" s="3"/>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76"/>
        <v/>
      </c>
      <c r="BI919" s="4" t="str">
        <f t="shared" si="183"/>
        <v/>
      </c>
      <c r="BJ919" s="123" t="str">
        <f t="shared" si="177"/>
        <v/>
      </c>
      <c r="BK919" s="140" t="str">
        <f t="shared" si="182"/>
        <v/>
      </c>
      <c r="BP919" s="5"/>
      <c r="BR919" s="4"/>
      <c r="BT919" s="5"/>
      <c r="BU919" s="5"/>
      <c r="BV919" s="5" t="str">
        <f>IF(B919="","",IF(BQ919="",1+(MAX(BV$2:BV918)),""))</f>
        <v/>
      </c>
      <c r="BW919" s="5" t="str">
        <f t="shared" si="178"/>
        <v/>
      </c>
      <c r="BX919" s="5" t="str">
        <f t="shared" si="179"/>
        <v/>
      </c>
      <c r="BY919" s="14" t="str">
        <f t="shared" si="180"/>
        <v/>
      </c>
      <c r="BZ919" s="28"/>
      <c r="CA919" s="15"/>
      <c r="CB919" s="5" t="str">
        <f t="shared" si="184"/>
        <v/>
      </c>
      <c r="CD919" s="5"/>
      <c r="CE919" s="5" t="str">
        <f t="shared" si="181"/>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c r="A920" s="4"/>
      <c r="B920" s="3"/>
      <c r="H920" s="5" t="str">
        <f>IF(F920="","",IFERROR(CONCATENATE("PEUA",VLOOKUP(ESTADO,REPORTE!AV920:AW951,2,0),CLAVE_DISTRITO,CLAVE_CADER,IFERROR(VLOOKUP(DAY(F920),$BN$3:$BO$11,2,0),DAY(F920)),IFERROR(VLOOKUP(MONTH(F920),$BN$3:$BO$11,2,0),MONTH(F920)),YEAR(F920),G920),""))</f>
        <v/>
      </c>
      <c r="L920" s="4" t="str">
        <f>IFERROR(IF(VLOOKUP(J920,J$2:L919,4,0)=0,"",VLOOKUP(J920,J$2:L919,4,0)),"")</f>
        <v/>
      </c>
      <c r="M920" s="4" t="str">
        <f>IFERROR(IF(VLOOKUP(J920,J$2:M919,5,0)=0,"",VLOOKUP(J920,J$2:M919,5,0)),"")</f>
        <v/>
      </c>
      <c r="S920"/>
      <c r="X920" s="3"/>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76"/>
        <v/>
      </c>
      <c r="BI920" s="4" t="str">
        <f t="shared" si="183"/>
        <v/>
      </c>
      <c r="BJ920" s="123" t="str">
        <f t="shared" si="177"/>
        <v/>
      </c>
      <c r="BK920" s="140" t="str">
        <f t="shared" si="182"/>
        <v/>
      </c>
      <c r="BP920" s="5"/>
      <c r="BR920" s="4"/>
      <c r="BT920" s="5"/>
      <c r="BU920" s="5"/>
      <c r="BV920" s="5" t="str">
        <f>IF(B920="","",IF(BQ920="",1+(MAX(BV$2:BV919)),""))</f>
        <v/>
      </c>
      <c r="BW920" s="5" t="str">
        <f t="shared" si="178"/>
        <v/>
      </c>
      <c r="BX920" s="5" t="str">
        <f t="shared" si="179"/>
        <v/>
      </c>
      <c r="BY920" s="14" t="str">
        <f t="shared" si="180"/>
        <v/>
      </c>
      <c r="BZ920" s="28"/>
      <c r="CA920" s="15"/>
      <c r="CB920" s="5" t="str">
        <f t="shared" si="184"/>
        <v/>
      </c>
      <c r="CD920" s="5"/>
      <c r="CE920" s="5" t="str">
        <f t="shared" si="181"/>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c r="A921" s="4"/>
      <c r="B921" s="3"/>
      <c r="H921" s="5" t="str">
        <f>IF(F921="","",IFERROR(CONCATENATE("PEUA",VLOOKUP(ESTADO,REPORTE!AV921:AW952,2,0),CLAVE_DISTRITO,CLAVE_CADER,IFERROR(VLOOKUP(DAY(F921),$BN$3:$BO$11,2,0),DAY(F921)),IFERROR(VLOOKUP(MONTH(F921),$BN$3:$BO$11,2,0),MONTH(F921)),YEAR(F921),G921),""))</f>
        <v/>
      </c>
      <c r="L921" s="4" t="str">
        <f>IFERROR(IF(VLOOKUP(J921,J$2:L920,4,0)=0,"",VLOOKUP(J921,J$2:L920,4,0)),"")</f>
        <v/>
      </c>
      <c r="M921" s="4" t="str">
        <f>IFERROR(IF(VLOOKUP(J921,J$2:M920,5,0)=0,"",VLOOKUP(J921,J$2:M920,5,0)),"")</f>
        <v/>
      </c>
      <c r="S921"/>
      <c r="X921" s="3"/>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76"/>
        <v/>
      </c>
      <c r="BI921" s="4" t="str">
        <f t="shared" si="183"/>
        <v/>
      </c>
      <c r="BJ921" s="123" t="str">
        <f t="shared" si="177"/>
        <v/>
      </c>
      <c r="BK921" s="140" t="str">
        <f t="shared" si="182"/>
        <v/>
      </c>
      <c r="BP921" s="5"/>
      <c r="BR921" s="4"/>
      <c r="BT921" s="5"/>
      <c r="BU921" s="5"/>
      <c r="BV921" s="5" t="str">
        <f>IF(B921="","",IF(BQ921="",1+(MAX(BV$2:BV920)),""))</f>
        <v/>
      </c>
      <c r="BW921" s="5" t="str">
        <f t="shared" si="178"/>
        <v/>
      </c>
      <c r="BX921" s="5" t="str">
        <f t="shared" si="179"/>
        <v/>
      </c>
      <c r="BY921" s="14" t="str">
        <f t="shared" si="180"/>
        <v/>
      </c>
      <c r="BZ921" s="28"/>
      <c r="CA921" s="15"/>
      <c r="CB921" s="5" t="str">
        <f t="shared" si="184"/>
        <v/>
      </c>
      <c r="CD921" s="5"/>
      <c r="CE921" s="5" t="str">
        <f t="shared" si="181"/>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c r="A922" s="4"/>
      <c r="B922" s="3"/>
      <c r="H922" s="5" t="str">
        <f>IF(F922="","",IFERROR(CONCATENATE("PEUA",VLOOKUP(ESTADO,REPORTE!AV922:AW953,2,0),CLAVE_DISTRITO,CLAVE_CADER,IFERROR(VLOOKUP(DAY(F922),$BN$3:$BO$11,2,0),DAY(F922)),IFERROR(VLOOKUP(MONTH(F922),$BN$3:$BO$11,2,0),MONTH(F922)),YEAR(F922),G922),""))</f>
        <v/>
      </c>
      <c r="L922" s="4" t="str">
        <f>IFERROR(IF(VLOOKUP(J922,J$2:L921,4,0)=0,"",VLOOKUP(J922,J$2:L921,4,0)),"")</f>
        <v/>
      </c>
      <c r="M922" s="4" t="str">
        <f>IFERROR(IF(VLOOKUP(J922,J$2:M921,5,0)=0,"",VLOOKUP(J922,J$2:M921,5,0)),"")</f>
        <v/>
      </c>
      <c r="S922"/>
      <c r="X922" s="3"/>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76"/>
        <v/>
      </c>
      <c r="BI922" s="4" t="str">
        <f t="shared" si="183"/>
        <v/>
      </c>
      <c r="BJ922" s="123" t="str">
        <f t="shared" si="177"/>
        <v/>
      </c>
      <c r="BK922" s="140" t="str">
        <f t="shared" si="182"/>
        <v/>
      </c>
      <c r="BP922" s="5"/>
      <c r="BR922" s="4"/>
      <c r="BT922" s="5"/>
      <c r="BU922" s="5"/>
      <c r="BV922" s="5" t="str">
        <f>IF(B922="","",IF(BQ922="",1+(MAX(BV$2:BV921)),""))</f>
        <v/>
      </c>
      <c r="BW922" s="5" t="str">
        <f t="shared" si="178"/>
        <v/>
      </c>
      <c r="BX922" s="5" t="str">
        <f t="shared" si="179"/>
        <v/>
      </c>
      <c r="BY922" s="14" t="str">
        <f t="shared" si="180"/>
        <v/>
      </c>
      <c r="BZ922" s="28"/>
      <c r="CA922" s="15"/>
      <c r="CB922" s="5" t="str">
        <f t="shared" si="184"/>
        <v/>
      </c>
      <c r="CD922" s="5"/>
      <c r="CE922" s="5" t="str">
        <f t="shared" si="181"/>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c r="A923" s="4"/>
      <c r="B923" s="3"/>
      <c r="H923" s="5" t="str">
        <f>IF(F923="","",IFERROR(CONCATENATE("PEUA",VLOOKUP(ESTADO,REPORTE!AV923:AW954,2,0),CLAVE_DISTRITO,CLAVE_CADER,IFERROR(VLOOKUP(DAY(F923),$BN$3:$BO$11,2,0),DAY(F923)),IFERROR(VLOOKUP(MONTH(F923),$BN$3:$BO$11,2,0),MONTH(F923)),YEAR(F923),G923),""))</f>
        <v/>
      </c>
      <c r="L923" s="4" t="str">
        <f>IFERROR(IF(VLOOKUP(J923,J$2:L922,4,0)=0,"",VLOOKUP(J923,J$2:L922,4,0)),"")</f>
        <v/>
      </c>
      <c r="M923" s="4" t="str">
        <f>IFERROR(IF(VLOOKUP(J923,J$2:M922,5,0)=0,"",VLOOKUP(J923,J$2:M922,5,0)),"")</f>
        <v/>
      </c>
      <c r="S923"/>
      <c r="X923" s="3"/>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76"/>
        <v/>
      </c>
      <c r="BI923" s="4" t="str">
        <f t="shared" si="183"/>
        <v/>
      </c>
      <c r="BJ923" s="123" t="str">
        <f t="shared" si="177"/>
        <v/>
      </c>
      <c r="BK923" s="140" t="str">
        <f t="shared" si="182"/>
        <v/>
      </c>
      <c r="BP923" s="5"/>
      <c r="BR923" s="4"/>
      <c r="BT923" s="5"/>
      <c r="BU923" s="5"/>
      <c r="BV923" s="5" t="str">
        <f>IF(B923="","",IF(BQ923="",1+(MAX(BV$2:BV922)),""))</f>
        <v/>
      </c>
      <c r="BW923" s="5" t="str">
        <f t="shared" si="178"/>
        <v/>
      </c>
      <c r="BX923" s="5" t="str">
        <f t="shared" si="179"/>
        <v/>
      </c>
      <c r="BY923" s="14" t="str">
        <f t="shared" si="180"/>
        <v/>
      </c>
      <c r="BZ923" s="28"/>
      <c r="CA923" s="15"/>
      <c r="CB923" s="5" t="str">
        <f t="shared" si="184"/>
        <v/>
      </c>
      <c r="CD923" s="5"/>
      <c r="CE923" s="5" t="str">
        <f t="shared" si="181"/>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c r="A924" s="4"/>
      <c r="B924" s="3"/>
      <c r="H924" s="5" t="str">
        <f>IF(F924="","",IFERROR(CONCATENATE("PEUA",VLOOKUP(ESTADO,REPORTE!AV924:AW955,2,0),CLAVE_DISTRITO,CLAVE_CADER,IFERROR(VLOOKUP(DAY(F924),$BN$3:$BO$11,2,0),DAY(F924)),IFERROR(VLOOKUP(MONTH(F924),$BN$3:$BO$11,2,0),MONTH(F924)),YEAR(F924),G924),""))</f>
        <v/>
      </c>
      <c r="L924" s="4" t="str">
        <f>IFERROR(IF(VLOOKUP(J924,J$2:L923,4,0)=0,"",VLOOKUP(J924,J$2:L923,4,0)),"")</f>
        <v/>
      </c>
      <c r="M924" s="4" t="str">
        <f>IFERROR(IF(VLOOKUP(J924,J$2:M923,5,0)=0,"",VLOOKUP(J924,J$2:M923,5,0)),"")</f>
        <v/>
      </c>
      <c r="S924"/>
      <c r="X924" s="3"/>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76"/>
        <v/>
      </c>
      <c r="BI924" s="4" t="str">
        <f t="shared" si="183"/>
        <v/>
      </c>
      <c r="BJ924" s="123" t="str">
        <f t="shared" si="177"/>
        <v/>
      </c>
      <c r="BK924" s="140" t="str">
        <f t="shared" si="182"/>
        <v/>
      </c>
      <c r="BP924" s="5"/>
      <c r="BR924" s="4"/>
      <c r="BT924" s="5"/>
      <c r="BU924" s="5"/>
      <c r="BV924" s="5" t="str">
        <f>IF(B924="","",IF(BQ924="",1+(MAX(BV$2:BV923)),""))</f>
        <v/>
      </c>
      <c r="BW924" s="5" t="str">
        <f t="shared" si="178"/>
        <v/>
      </c>
      <c r="BX924" s="5" t="str">
        <f t="shared" si="179"/>
        <v/>
      </c>
      <c r="BY924" s="14" t="str">
        <f t="shared" si="180"/>
        <v/>
      </c>
      <c r="BZ924" s="28"/>
      <c r="CA924" s="15"/>
      <c r="CB924" s="5" t="str">
        <f t="shared" si="184"/>
        <v/>
      </c>
      <c r="CD924" s="5"/>
      <c r="CE924" s="5" t="str">
        <f t="shared" si="181"/>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c r="A925" s="4"/>
      <c r="B925" s="3"/>
      <c r="H925" s="5" t="str">
        <f>IF(F925="","",IFERROR(CONCATENATE("PEUA",VLOOKUP(ESTADO,REPORTE!AV925:AW956,2,0),CLAVE_DISTRITO,CLAVE_CADER,IFERROR(VLOOKUP(DAY(F925),$BN$3:$BO$11,2,0),DAY(F925)),IFERROR(VLOOKUP(MONTH(F925),$BN$3:$BO$11,2,0),MONTH(F925)),YEAR(F925),G925),""))</f>
        <v/>
      </c>
      <c r="L925" s="4" t="str">
        <f>IFERROR(IF(VLOOKUP(J925,J$2:L924,4,0)=0,"",VLOOKUP(J925,J$2:L924,4,0)),"")</f>
        <v/>
      </c>
      <c r="M925" s="4" t="str">
        <f>IFERROR(IF(VLOOKUP(J925,J$2:M924,5,0)=0,"",VLOOKUP(J925,J$2:M924,5,0)),"")</f>
        <v/>
      </c>
      <c r="S925"/>
      <c r="X925" s="3"/>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76"/>
        <v/>
      </c>
      <c r="BI925" s="4" t="str">
        <f t="shared" si="183"/>
        <v/>
      </c>
      <c r="BJ925" s="123" t="str">
        <f t="shared" si="177"/>
        <v/>
      </c>
      <c r="BK925" s="140" t="str">
        <f t="shared" si="182"/>
        <v/>
      </c>
      <c r="BP925" s="5"/>
      <c r="BR925" s="4"/>
      <c r="BT925" s="5"/>
      <c r="BU925" s="5"/>
      <c r="BV925" s="5" t="str">
        <f>IF(B925="","",IF(BQ925="",1+(MAX(BV$2:BV924)),""))</f>
        <v/>
      </c>
      <c r="BW925" s="5" t="str">
        <f t="shared" si="178"/>
        <v/>
      </c>
      <c r="BX925" s="5" t="str">
        <f t="shared" si="179"/>
        <v/>
      </c>
      <c r="BY925" s="14" t="str">
        <f t="shared" si="180"/>
        <v/>
      </c>
      <c r="BZ925" s="28"/>
      <c r="CA925" s="15"/>
      <c r="CB925" s="5" t="str">
        <f t="shared" si="184"/>
        <v/>
      </c>
      <c r="CD925" s="5"/>
      <c r="CE925" s="5" t="str">
        <f t="shared" si="181"/>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c r="A926" s="4"/>
      <c r="B926" s="3"/>
      <c r="H926" s="5" t="str">
        <f>IF(F926="","",IFERROR(CONCATENATE("PEUA",VLOOKUP(ESTADO,REPORTE!AV926:AW957,2,0),CLAVE_DISTRITO,CLAVE_CADER,IFERROR(VLOOKUP(DAY(F926),$BN$3:$BO$11,2,0),DAY(F926)),IFERROR(VLOOKUP(MONTH(F926),$BN$3:$BO$11,2,0),MONTH(F926)),YEAR(F926),G926),""))</f>
        <v/>
      </c>
      <c r="L926" s="4" t="str">
        <f>IFERROR(IF(VLOOKUP(J926,J$2:L925,4,0)=0,"",VLOOKUP(J926,J$2:L925,4,0)),"")</f>
        <v/>
      </c>
      <c r="M926" s="4" t="str">
        <f>IFERROR(IF(VLOOKUP(J926,J$2:M925,5,0)=0,"",VLOOKUP(J926,J$2:M925,5,0)),"")</f>
        <v/>
      </c>
      <c r="S926"/>
      <c r="X926" s="3"/>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76"/>
        <v/>
      </c>
      <c r="BI926" s="4" t="str">
        <f t="shared" si="183"/>
        <v/>
      </c>
      <c r="BJ926" s="123" t="str">
        <f t="shared" si="177"/>
        <v/>
      </c>
      <c r="BK926" s="140" t="str">
        <f t="shared" si="182"/>
        <v/>
      </c>
      <c r="BP926" s="5"/>
      <c r="BR926" s="4"/>
      <c r="BT926" s="5"/>
      <c r="BU926" s="5"/>
      <c r="BV926" s="5" t="str">
        <f>IF(B926="","",IF(BQ926="",1+(MAX(BV$2:BV925)),""))</f>
        <v/>
      </c>
      <c r="BW926" s="5" t="str">
        <f t="shared" si="178"/>
        <v/>
      </c>
      <c r="BX926" s="5" t="str">
        <f t="shared" si="179"/>
        <v/>
      </c>
      <c r="BY926" s="14" t="str">
        <f t="shared" si="180"/>
        <v/>
      </c>
      <c r="BZ926" s="28"/>
      <c r="CA926" s="15"/>
      <c r="CB926" s="5" t="str">
        <f t="shared" si="184"/>
        <v/>
      </c>
      <c r="CD926" s="5"/>
      <c r="CE926" s="5" t="str">
        <f t="shared" si="181"/>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c r="A927" s="4"/>
      <c r="B927" s="3"/>
      <c r="H927" s="5" t="str">
        <f>IF(F927="","",IFERROR(CONCATENATE("PEUA",VLOOKUP(ESTADO,REPORTE!AV927:AW958,2,0),CLAVE_DISTRITO,CLAVE_CADER,IFERROR(VLOOKUP(DAY(F927),$BN$3:$BO$11,2,0),DAY(F927)),IFERROR(VLOOKUP(MONTH(F927),$BN$3:$BO$11,2,0),MONTH(F927)),YEAR(F927),G927),""))</f>
        <v/>
      </c>
      <c r="L927" s="4" t="str">
        <f>IFERROR(IF(VLOOKUP(J927,J$2:L926,4,0)=0,"",VLOOKUP(J927,J$2:L926,4,0)),"")</f>
        <v/>
      </c>
      <c r="M927" s="4" t="str">
        <f>IFERROR(IF(VLOOKUP(J927,J$2:M926,5,0)=0,"",VLOOKUP(J927,J$2:M926,5,0)),"")</f>
        <v/>
      </c>
      <c r="S927"/>
      <c r="X927" s="3"/>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76"/>
        <v/>
      </c>
      <c r="BI927" s="4" t="str">
        <f t="shared" si="183"/>
        <v/>
      </c>
      <c r="BJ927" s="123" t="str">
        <f t="shared" si="177"/>
        <v/>
      </c>
      <c r="BK927" s="140" t="str">
        <f t="shared" si="182"/>
        <v/>
      </c>
      <c r="BP927" s="5"/>
      <c r="BR927" s="4"/>
      <c r="BT927" s="5"/>
      <c r="BU927" s="5"/>
      <c r="BV927" s="5" t="str">
        <f>IF(B927="","",IF(BQ927="",1+(MAX(BV$2:BV926)),""))</f>
        <v/>
      </c>
      <c r="BW927" s="5" t="str">
        <f t="shared" si="178"/>
        <v/>
      </c>
      <c r="BX927" s="5" t="str">
        <f t="shared" si="179"/>
        <v/>
      </c>
      <c r="BY927" s="14" t="str">
        <f t="shared" si="180"/>
        <v/>
      </c>
      <c r="BZ927" s="28"/>
      <c r="CA927" s="15"/>
      <c r="CB927" s="5" t="str">
        <f t="shared" si="184"/>
        <v/>
      </c>
      <c r="CD927" s="5"/>
      <c r="CE927" s="5" t="str">
        <f t="shared" si="181"/>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c r="A928" s="4"/>
      <c r="B928" s="3"/>
      <c r="H928" s="5" t="str">
        <f>IF(F928="","",IFERROR(CONCATENATE("PEUA",VLOOKUP(ESTADO,REPORTE!AV928:AW959,2,0),CLAVE_DISTRITO,CLAVE_CADER,IFERROR(VLOOKUP(DAY(F928),$BN$3:$BO$11,2,0),DAY(F928)),IFERROR(VLOOKUP(MONTH(F928),$BN$3:$BO$11,2,0),MONTH(F928)),YEAR(F928),G928),""))</f>
        <v/>
      </c>
      <c r="L928" s="4" t="str">
        <f>IFERROR(IF(VLOOKUP(J928,J$2:L927,4,0)=0,"",VLOOKUP(J928,J$2:L927,4,0)),"")</f>
        <v/>
      </c>
      <c r="M928" s="4" t="str">
        <f>IFERROR(IF(VLOOKUP(J928,J$2:M927,5,0)=0,"",VLOOKUP(J928,J$2:M927,5,0)),"")</f>
        <v/>
      </c>
      <c r="S928"/>
      <c r="X928" s="3"/>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76"/>
        <v/>
      </c>
      <c r="BI928" s="4" t="str">
        <f t="shared" si="183"/>
        <v/>
      </c>
      <c r="BJ928" s="123" t="str">
        <f t="shared" si="177"/>
        <v/>
      </c>
      <c r="BK928" s="140" t="str">
        <f t="shared" si="182"/>
        <v/>
      </c>
      <c r="BP928" s="5"/>
      <c r="BR928" s="4"/>
      <c r="BT928" s="5"/>
      <c r="BU928" s="5"/>
      <c r="BV928" s="5" t="str">
        <f>IF(B928="","",IF(BQ928="",1+(MAX(BV$2:BV927)),""))</f>
        <v/>
      </c>
      <c r="BW928" s="5" t="str">
        <f t="shared" si="178"/>
        <v/>
      </c>
      <c r="BX928" s="5" t="str">
        <f t="shared" si="179"/>
        <v/>
      </c>
      <c r="BY928" s="14" t="str">
        <f t="shared" si="180"/>
        <v/>
      </c>
      <c r="BZ928" s="28"/>
      <c r="CA928" s="15"/>
      <c r="CB928" s="5" t="str">
        <f t="shared" si="184"/>
        <v/>
      </c>
      <c r="CD928" s="5"/>
      <c r="CE928" s="5" t="str">
        <f t="shared" si="181"/>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c r="A929" s="4"/>
      <c r="B929" s="3"/>
      <c r="H929" s="5" t="str">
        <f>IF(F929="","",IFERROR(CONCATENATE("PEUA",VLOOKUP(ESTADO,REPORTE!AV929:AW960,2,0),CLAVE_DISTRITO,CLAVE_CADER,IFERROR(VLOOKUP(DAY(F929),$BN$3:$BO$11,2,0),DAY(F929)),IFERROR(VLOOKUP(MONTH(F929),$BN$3:$BO$11,2,0),MONTH(F929)),YEAR(F929),G929),""))</f>
        <v/>
      </c>
      <c r="L929" s="4" t="str">
        <f>IFERROR(IF(VLOOKUP(J929,J$2:L928,4,0)=0,"",VLOOKUP(J929,J$2:L928,4,0)),"")</f>
        <v/>
      </c>
      <c r="M929" s="4" t="str">
        <f>IFERROR(IF(VLOOKUP(J929,J$2:M928,5,0)=0,"",VLOOKUP(J929,J$2:M928,5,0)),"")</f>
        <v/>
      </c>
      <c r="S929"/>
      <c r="X929" s="3"/>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76"/>
        <v/>
      </c>
      <c r="BI929" s="4" t="str">
        <f t="shared" si="183"/>
        <v/>
      </c>
      <c r="BJ929" s="123" t="str">
        <f t="shared" si="177"/>
        <v/>
      </c>
      <c r="BK929" s="140" t="str">
        <f t="shared" si="182"/>
        <v/>
      </c>
      <c r="BP929" s="5"/>
      <c r="BR929" s="4"/>
      <c r="BT929" s="5"/>
      <c r="BU929" s="5"/>
      <c r="BV929" s="5" t="str">
        <f>IF(B929="","",IF(BQ929="",1+(MAX(BV$2:BV928)),""))</f>
        <v/>
      </c>
      <c r="BW929" s="5" t="str">
        <f t="shared" si="178"/>
        <v/>
      </c>
      <c r="BX929" s="5" t="str">
        <f t="shared" si="179"/>
        <v/>
      </c>
      <c r="BY929" s="14" t="str">
        <f t="shared" si="180"/>
        <v/>
      </c>
      <c r="BZ929" s="28"/>
      <c r="CA929" s="15"/>
      <c r="CB929" s="5" t="str">
        <f t="shared" si="184"/>
        <v/>
      </c>
      <c r="CD929" s="5"/>
      <c r="CE929" s="5" t="str">
        <f t="shared" si="181"/>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c r="A930" s="4"/>
      <c r="B930" s="3"/>
      <c r="H930" s="5" t="str">
        <f>IF(F930="","",IFERROR(CONCATENATE("PEUA",VLOOKUP(ESTADO,REPORTE!AV930:AW961,2,0),CLAVE_DISTRITO,CLAVE_CADER,IFERROR(VLOOKUP(DAY(F930),$BN$3:$BO$11,2,0),DAY(F930)),IFERROR(VLOOKUP(MONTH(F930),$BN$3:$BO$11,2,0),MONTH(F930)),YEAR(F930),G930),""))</f>
        <v/>
      </c>
      <c r="L930" s="4" t="str">
        <f>IFERROR(IF(VLOOKUP(J930,J$2:L929,4,0)=0,"",VLOOKUP(J930,J$2:L929,4,0)),"")</f>
        <v/>
      </c>
      <c r="M930" s="4" t="str">
        <f>IFERROR(IF(VLOOKUP(J930,J$2:M929,5,0)=0,"",VLOOKUP(J930,J$2:M929,5,0)),"")</f>
        <v/>
      </c>
      <c r="S930"/>
      <c r="X930" s="3"/>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76"/>
        <v/>
      </c>
      <c r="BI930" s="4" t="str">
        <f t="shared" si="183"/>
        <v/>
      </c>
      <c r="BJ930" s="123" t="str">
        <f t="shared" si="177"/>
        <v/>
      </c>
      <c r="BK930" s="140" t="str">
        <f t="shared" si="182"/>
        <v/>
      </c>
      <c r="BP930" s="5"/>
      <c r="BR930" s="4"/>
      <c r="BT930" s="5"/>
      <c r="BU930" s="5"/>
      <c r="BV930" s="5" t="str">
        <f>IF(B930="","",IF(BQ930="",1+(MAX(BV$2:BV929)),""))</f>
        <v/>
      </c>
      <c r="BW930" s="5" t="str">
        <f t="shared" si="178"/>
        <v/>
      </c>
      <c r="BX930" s="5" t="str">
        <f t="shared" si="179"/>
        <v/>
      </c>
      <c r="BY930" s="14" t="str">
        <f t="shared" si="180"/>
        <v/>
      </c>
      <c r="BZ930" s="28"/>
      <c r="CA930" s="15"/>
      <c r="CB930" s="5" t="str">
        <f t="shared" si="184"/>
        <v/>
      </c>
      <c r="CD930" s="5"/>
      <c r="CE930" s="5" t="str">
        <f t="shared" si="181"/>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c r="A931" s="4"/>
      <c r="B931" s="3"/>
      <c r="H931" s="5" t="str">
        <f>IF(F931="","",IFERROR(CONCATENATE("PEUA",VLOOKUP(ESTADO,REPORTE!AV931:AW962,2,0),CLAVE_DISTRITO,CLAVE_CADER,IFERROR(VLOOKUP(DAY(F931),$BN$3:$BO$11,2,0),DAY(F931)),IFERROR(VLOOKUP(MONTH(F931),$BN$3:$BO$11,2,0),MONTH(F931)),YEAR(F931),G931),""))</f>
        <v/>
      </c>
      <c r="L931" s="4" t="str">
        <f>IFERROR(IF(VLOOKUP(J931,J$2:L930,4,0)=0,"",VLOOKUP(J931,J$2:L930,4,0)),"")</f>
        <v/>
      </c>
      <c r="M931" s="4" t="str">
        <f>IFERROR(IF(VLOOKUP(J931,J$2:M930,5,0)=0,"",VLOOKUP(J931,J$2:M930,5,0)),"")</f>
        <v/>
      </c>
      <c r="S931"/>
      <c r="X931" s="3"/>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76"/>
        <v/>
      </c>
      <c r="BI931" s="4" t="str">
        <f t="shared" si="183"/>
        <v/>
      </c>
      <c r="BJ931" s="123" t="str">
        <f t="shared" si="177"/>
        <v/>
      </c>
      <c r="BK931" s="140" t="str">
        <f t="shared" si="182"/>
        <v/>
      </c>
      <c r="BP931" s="5"/>
      <c r="BR931" s="4"/>
      <c r="BT931" s="5"/>
      <c r="BU931" s="5"/>
      <c r="BV931" s="5" t="str">
        <f>IF(B931="","",IF(BQ931="",1+(MAX(BV$2:BV930)),""))</f>
        <v/>
      </c>
      <c r="BW931" s="5" t="str">
        <f t="shared" si="178"/>
        <v/>
      </c>
      <c r="BX931" s="5" t="str">
        <f t="shared" si="179"/>
        <v/>
      </c>
      <c r="BY931" s="14" t="str">
        <f t="shared" si="180"/>
        <v/>
      </c>
      <c r="BZ931" s="28"/>
      <c r="CA931" s="15"/>
      <c r="CB931" s="5" t="str">
        <f t="shared" si="184"/>
        <v/>
      </c>
      <c r="CD931" s="5"/>
      <c r="CE931" s="5" t="str">
        <f t="shared" si="181"/>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c r="A932" s="4"/>
      <c r="B932" s="3"/>
      <c r="H932" s="5" t="str">
        <f>IF(F932="","",IFERROR(CONCATENATE("PEUA",VLOOKUP(ESTADO,REPORTE!AV932:AW963,2,0),CLAVE_DISTRITO,CLAVE_CADER,IFERROR(VLOOKUP(DAY(F932),$BN$3:$BO$11,2,0),DAY(F932)),IFERROR(VLOOKUP(MONTH(F932),$BN$3:$BO$11,2,0),MONTH(F932)),YEAR(F932),G932),""))</f>
        <v/>
      </c>
      <c r="L932" s="4" t="str">
        <f>IFERROR(IF(VLOOKUP(J932,J$2:L931,4,0)=0,"",VLOOKUP(J932,J$2:L931,4,0)),"")</f>
        <v/>
      </c>
      <c r="M932" s="4" t="str">
        <f>IFERROR(IF(VLOOKUP(J932,J$2:M931,5,0)=0,"",VLOOKUP(J932,J$2:M931,5,0)),"")</f>
        <v/>
      </c>
      <c r="S932"/>
      <c r="X932" s="3"/>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76"/>
        <v/>
      </c>
      <c r="BI932" s="4" t="str">
        <f t="shared" si="183"/>
        <v/>
      </c>
      <c r="BJ932" s="123" t="str">
        <f t="shared" si="177"/>
        <v/>
      </c>
      <c r="BK932" s="140" t="str">
        <f t="shared" si="182"/>
        <v/>
      </c>
      <c r="BP932" s="5"/>
      <c r="BR932" s="4"/>
      <c r="BT932" s="5"/>
      <c r="BU932" s="5"/>
      <c r="BV932" s="5" t="str">
        <f>IF(B932="","",IF(BQ932="",1+(MAX(BV$2:BV931)),""))</f>
        <v/>
      </c>
      <c r="BW932" s="5" t="str">
        <f t="shared" si="178"/>
        <v/>
      </c>
      <c r="BX932" s="5" t="str">
        <f t="shared" si="179"/>
        <v/>
      </c>
      <c r="BY932" s="14" t="str">
        <f t="shared" si="180"/>
        <v/>
      </c>
      <c r="BZ932" s="28"/>
      <c r="CA932" s="15"/>
      <c r="CB932" s="5" t="str">
        <f t="shared" si="184"/>
        <v/>
      </c>
      <c r="CD932" s="5"/>
      <c r="CE932" s="5" t="str">
        <f t="shared" si="181"/>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c r="A933" s="4"/>
      <c r="B933" s="3"/>
      <c r="H933" s="5" t="str">
        <f>IF(F933="","",IFERROR(CONCATENATE("PEUA",VLOOKUP(ESTADO,REPORTE!AV933:AW964,2,0),CLAVE_DISTRITO,CLAVE_CADER,IFERROR(VLOOKUP(DAY(F933),$BN$3:$BO$11,2,0),DAY(F933)),IFERROR(VLOOKUP(MONTH(F933),$BN$3:$BO$11,2,0),MONTH(F933)),YEAR(F933),G933),""))</f>
        <v/>
      </c>
      <c r="L933" s="4" t="str">
        <f>IFERROR(IF(VLOOKUP(J933,J$2:L932,4,0)=0,"",VLOOKUP(J933,J$2:L932,4,0)),"")</f>
        <v/>
      </c>
      <c r="M933" s="4" t="str">
        <f>IFERROR(IF(VLOOKUP(J933,J$2:M932,5,0)=0,"",VLOOKUP(J933,J$2:M932,5,0)),"")</f>
        <v/>
      </c>
      <c r="S933"/>
      <c r="X933" s="3"/>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76"/>
        <v/>
      </c>
      <c r="BI933" s="4" t="str">
        <f t="shared" si="183"/>
        <v/>
      </c>
      <c r="BJ933" s="123" t="str">
        <f t="shared" si="177"/>
        <v/>
      </c>
      <c r="BK933" s="140" t="str">
        <f t="shared" si="182"/>
        <v/>
      </c>
      <c r="BP933" s="5"/>
      <c r="BR933" s="4"/>
      <c r="BT933" s="5"/>
      <c r="BU933" s="5"/>
      <c r="BV933" s="5" t="str">
        <f>IF(B933="","",IF(BQ933="",1+(MAX(BV$2:BV932)),""))</f>
        <v/>
      </c>
      <c r="BW933" s="5" t="str">
        <f t="shared" si="178"/>
        <v/>
      </c>
      <c r="BX933" s="5" t="str">
        <f t="shared" si="179"/>
        <v/>
      </c>
      <c r="BY933" s="14" t="str">
        <f t="shared" si="180"/>
        <v/>
      </c>
      <c r="BZ933" s="28"/>
      <c r="CA933" s="15"/>
      <c r="CB933" s="5" t="str">
        <f t="shared" si="184"/>
        <v/>
      </c>
      <c r="CD933" s="5"/>
      <c r="CE933" s="5" t="str">
        <f t="shared" si="181"/>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c r="A934" s="4"/>
      <c r="B934" s="3"/>
      <c r="H934" s="5" t="str">
        <f>IF(F934="","",IFERROR(CONCATENATE("PEUA",VLOOKUP(ESTADO,REPORTE!AV934:AW965,2,0),CLAVE_DISTRITO,CLAVE_CADER,IFERROR(VLOOKUP(DAY(F934),$BN$3:$BO$11,2,0),DAY(F934)),IFERROR(VLOOKUP(MONTH(F934),$BN$3:$BO$11,2,0),MONTH(F934)),YEAR(F934),G934),""))</f>
        <v/>
      </c>
      <c r="L934" s="4" t="str">
        <f>IFERROR(IF(VLOOKUP(J934,J$2:L933,4,0)=0,"",VLOOKUP(J934,J$2:L933,4,0)),"")</f>
        <v/>
      </c>
      <c r="M934" s="4" t="str">
        <f>IFERROR(IF(VLOOKUP(J934,J$2:M933,5,0)=0,"",VLOOKUP(J934,J$2:M933,5,0)),"")</f>
        <v/>
      </c>
      <c r="S934"/>
      <c r="X934" s="3"/>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76"/>
        <v/>
      </c>
      <c r="BI934" s="4" t="str">
        <f t="shared" si="183"/>
        <v/>
      </c>
      <c r="BJ934" s="123" t="str">
        <f t="shared" si="177"/>
        <v/>
      </c>
      <c r="BK934" s="140" t="str">
        <f t="shared" si="182"/>
        <v/>
      </c>
      <c r="BP934" s="5"/>
      <c r="BR934" s="4"/>
      <c r="BT934" s="5"/>
      <c r="BU934" s="5"/>
      <c r="BV934" s="5" t="str">
        <f>IF(B934="","",IF(BQ934="",1+(MAX(BV$2:BV933)),""))</f>
        <v/>
      </c>
      <c r="BW934" s="5" t="str">
        <f t="shared" si="178"/>
        <v/>
      </c>
      <c r="BX934" s="5" t="str">
        <f t="shared" si="179"/>
        <v/>
      </c>
      <c r="BY934" s="14" t="str">
        <f t="shared" si="180"/>
        <v/>
      </c>
      <c r="BZ934" s="28"/>
      <c r="CB934" s="5" t="str">
        <f t="shared" si="184"/>
        <v/>
      </c>
      <c r="CD934" s="5"/>
      <c r="CE934" s="5" t="str">
        <f t="shared" si="181"/>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c r="A935" s="4"/>
      <c r="B935" s="3"/>
      <c r="H935" s="5" t="str">
        <f>IF(F935="","",IFERROR(CONCATENATE("PEUA",VLOOKUP(ESTADO,REPORTE!AV935:AW966,2,0),CLAVE_DISTRITO,CLAVE_CADER,IFERROR(VLOOKUP(DAY(F935),$BN$3:$BO$11,2,0),DAY(F935)),IFERROR(VLOOKUP(MONTH(F935),$BN$3:$BO$11,2,0),MONTH(F935)),YEAR(F935),G935),""))</f>
        <v/>
      </c>
      <c r="L935" s="4" t="str">
        <f>IFERROR(IF(VLOOKUP(J935,J$2:L934,4,0)=0,"",VLOOKUP(J935,J$2:L934,4,0)),"")</f>
        <v/>
      </c>
      <c r="M935" s="4" t="str">
        <f>IFERROR(IF(VLOOKUP(J935,J$2:M934,5,0)=0,"",VLOOKUP(J935,J$2:M934,5,0)),"")</f>
        <v/>
      </c>
      <c r="S935"/>
      <c r="X935" s="3"/>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76"/>
        <v/>
      </c>
      <c r="BI935" s="4" t="str">
        <f t="shared" si="183"/>
        <v/>
      </c>
      <c r="BJ935" s="123" t="str">
        <f t="shared" si="177"/>
        <v/>
      </c>
      <c r="BK935" s="140" t="str">
        <f t="shared" si="182"/>
        <v/>
      </c>
      <c r="BP935" s="5"/>
      <c r="BR935" s="4"/>
      <c r="BT935" s="5"/>
      <c r="BU935" s="5"/>
      <c r="BV935" s="5" t="str">
        <f>IF(B935="","",IF(BQ935="",1+(MAX(BV$2:BV934)),""))</f>
        <v/>
      </c>
      <c r="BW935" s="5" t="str">
        <f t="shared" si="178"/>
        <v/>
      </c>
      <c r="BX935" s="5" t="str">
        <f t="shared" si="179"/>
        <v/>
      </c>
      <c r="BY935" s="14" t="str">
        <f t="shared" si="180"/>
        <v/>
      </c>
      <c r="BZ935" s="28"/>
      <c r="CB935" s="5" t="str">
        <f t="shared" si="184"/>
        <v/>
      </c>
      <c r="CD935" s="5"/>
      <c r="CE935" s="5" t="str">
        <f t="shared" si="181"/>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c r="A936" s="4"/>
      <c r="B936" s="3"/>
      <c r="H936" s="5" t="str">
        <f>IF(F936="","",IFERROR(CONCATENATE("PEUA",VLOOKUP(ESTADO,REPORTE!AV936:AW967,2,0),CLAVE_DISTRITO,CLAVE_CADER,IFERROR(VLOOKUP(DAY(F936),$BN$3:$BO$11,2,0),DAY(F936)),IFERROR(VLOOKUP(MONTH(F936),$BN$3:$BO$11,2,0),MONTH(F936)),YEAR(F936),G936),""))</f>
        <v/>
      </c>
      <c r="L936" s="4" t="str">
        <f>IFERROR(IF(VLOOKUP(J936,J$2:L935,4,0)=0,"",VLOOKUP(J936,J$2:L935,4,0)),"")</f>
        <v/>
      </c>
      <c r="M936" s="4" t="str">
        <f>IFERROR(IF(VLOOKUP(J936,J$2:M935,5,0)=0,"",VLOOKUP(J936,J$2:M935,5,0)),"")</f>
        <v/>
      </c>
      <c r="S936"/>
      <c r="X936" s="3"/>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76"/>
        <v/>
      </c>
      <c r="BI936" s="4" t="str">
        <f t="shared" si="183"/>
        <v/>
      </c>
      <c r="BJ936" s="123" t="str">
        <f t="shared" si="177"/>
        <v/>
      </c>
      <c r="BK936" s="140" t="str">
        <f t="shared" si="182"/>
        <v/>
      </c>
      <c r="BP936" s="5"/>
      <c r="BR936" s="4"/>
      <c r="BT936" s="5"/>
      <c r="BU936" s="5"/>
      <c r="BV936" s="5" t="str">
        <f>IF(B936="","",IF(BQ936="",1+(MAX(BV$2:BV935)),""))</f>
        <v/>
      </c>
      <c r="BW936" s="5" t="str">
        <f t="shared" si="178"/>
        <v/>
      </c>
      <c r="BX936" s="5" t="str">
        <f t="shared" si="179"/>
        <v/>
      </c>
      <c r="BY936" s="14" t="str">
        <f t="shared" si="180"/>
        <v/>
      </c>
      <c r="BZ936" s="28"/>
      <c r="CB936" s="5" t="str">
        <f t="shared" si="184"/>
        <v/>
      </c>
      <c r="CD936" s="5"/>
      <c r="CE936" s="5" t="str">
        <f t="shared" si="181"/>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c r="A937" s="4"/>
      <c r="B937" s="3"/>
      <c r="H937" s="5" t="str">
        <f>IF(F937="","",IFERROR(CONCATENATE("PEUA",VLOOKUP(ESTADO,REPORTE!AV937:AW968,2,0),CLAVE_DISTRITO,CLAVE_CADER,IFERROR(VLOOKUP(DAY(F937),$BN$3:$BO$11,2,0),DAY(F937)),IFERROR(VLOOKUP(MONTH(F937),$BN$3:$BO$11,2,0),MONTH(F937)),YEAR(F937),G937),""))</f>
        <v/>
      </c>
      <c r="L937" s="4" t="str">
        <f>IFERROR(IF(VLOOKUP(J937,J$2:L936,4,0)=0,"",VLOOKUP(J937,J$2:L936,4,0)),"")</f>
        <v/>
      </c>
      <c r="M937" s="4" t="str">
        <f>IFERROR(IF(VLOOKUP(J937,J$2:M936,5,0)=0,"",VLOOKUP(J937,J$2:M936,5,0)),"")</f>
        <v/>
      </c>
      <c r="S937"/>
      <c r="X937" s="3"/>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76"/>
        <v/>
      </c>
      <c r="BI937" s="4" t="str">
        <f t="shared" si="183"/>
        <v/>
      </c>
      <c r="BJ937" s="123" t="str">
        <f t="shared" si="177"/>
        <v/>
      </c>
      <c r="BK937" s="140" t="str">
        <f t="shared" si="182"/>
        <v/>
      </c>
      <c r="BP937" s="5"/>
      <c r="BR937" s="4"/>
      <c r="BT937" s="5"/>
      <c r="BU937" s="5"/>
      <c r="BV937" s="5" t="str">
        <f>IF(B937="","",IF(BQ937="",1+(MAX(BV$2:BV936)),""))</f>
        <v/>
      </c>
      <c r="BW937" s="5" t="str">
        <f t="shared" si="178"/>
        <v/>
      </c>
      <c r="BX937" s="5" t="str">
        <f t="shared" si="179"/>
        <v/>
      </c>
      <c r="BY937" s="14" t="str">
        <f t="shared" si="180"/>
        <v/>
      </c>
      <c r="BZ937" s="28"/>
      <c r="CB937" s="5" t="str">
        <f t="shared" si="184"/>
        <v/>
      </c>
      <c r="CD937" s="5"/>
      <c r="CE937" s="5" t="str">
        <f t="shared" si="181"/>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c r="A938" s="4"/>
      <c r="B938" s="3"/>
      <c r="H938" s="5" t="str">
        <f>IF(F938="","",IFERROR(CONCATENATE("PEUA",VLOOKUP(ESTADO,REPORTE!AV938:AW969,2,0),CLAVE_DISTRITO,CLAVE_CADER,IFERROR(VLOOKUP(DAY(F938),$BN$3:$BO$11,2,0),DAY(F938)),IFERROR(VLOOKUP(MONTH(F938),$BN$3:$BO$11,2,0),MONTH(F938)),YEAR(F938),G938),""))</f>
        <v/>
      </c>
      <c r="L938" s="4" t="str">
        <f>IFERROR(IF(VLOOKUP(J938,J$2:L937,4,0)=0,"",VLOOKUP(J938,J$2:L937,4,0)),"")</f>
        <v/>
      </c>
      <c r="M938" s="4" t="str">
        <f>IFERROR(IF(VLOOKUP(J938,J$2:M937,5,0)=0,"",VLOOKUP(J938,J$2:M937,5,0)),"")</f>
        <v/>
      </c>
      <c r="S938"/>
      <c r="X938" s="3"/>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76"/>
        <v/>
      </c>
      <c r="BI938" s="4" t="str">
        <f t="shared" si="183"/>
        <v/>
      </c>
      <c r="BJ938" s="123" t="str">
        <f t="shared" si="177"/>
        <v/>
      </c>
      <c r="BK938" s="140" t="str">
        <f t="shared" si="182"/>
        <v/>
      </c>
      <c r="BP938" s="5"/>
      <c r="BR938" s="4"/>
      <c r="BT938" s="5"/>
      <c r="BU938" s="5"/>
      <c r="BV938" s="5" t="str">
        <f>IF(B938="","",IF(BQ938="",1+(MAX(BV$2:BV937)),""))</f>
        <v/>
      </c>
      <c r="BW938" s="5" t="str">
        <f t="shared" si="178"/>
        <v/>
      </c>
      <c r="BX938" s="5" t="str">
        <f t="shared" si="179"/>
        <v/>
      </c>
      <c r="BY938" s="14" t="str">
        <f t="shared" si="180"/>
        <v/>
      </c>
      <c r="BZ938" s="28"/>
      <c r="CB938" s="5" t="str">
        <f t="shared" si="184"/>
        <v/>
      </c>
      <c r="CD938" s="5"/>
      <c r="CE938" s="5" t="str">
        <f t="shared" si="181"/>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c r="A939" s="4"/>
      <c r="B939" s="3"/>
      <c r="H939" s="5" t="str">
        <f>IF(F939="","",IFERROR(CONCATENATE("PEUA",VLOOKUP(ESTADO,REPORTE!AV939:AW970,2,0),CLAVE_DISTRITO,CLAVE_CADER,IFERROR(VLOOKUP(DAY(F939),$BN$3:$BO$11,2,0),DAY(F939)),IFERROR(VLOOKUP(MONTH(F939),$BN$3:$BO$11,2,0),MONTH(F939)),YEAR(F939),G939),""))</f>
        <v/>
      </c>
      <c r="L939" s="4" t="str">
        <f>IFERROR(IF(VLOOKUP(J939,J$2:L938,4,0)=0,"",VLOOKUP(J939,J$2:L938,4,0)),"")</f>
        <v/>
      </c>
      <c r="M939" s="4" t="str">
        <f>IFERROR(IF(VLOOKUP(J939,J$2:M938,5,0)=0,"",VLOOKUP(J939,J$2:M938,5,0)),"")</f>
        <v/>
      </c>
      <c r="S939"/>
      <c r="X939" s="3"/>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76"/>
        <v/>
      </c>
      <c r="BI939" s="4" t="str">
        <f t="shared" si="183"/>
        <v/>
      </c>
      <c r="BJ939" s="123" t="str">
        <f t="shared" si="177"/>
        <v/>
      </c>
      <c r="BK939" s="140" t="str">
        <f t="shared" si="182"/>
        <v/>
      </c>
      <c r="BP939" s="5"/>
      <c r="BR939" s="4"/>
      <c r="BT939" s="5"/>
      <c r="BU939" s="5"/>
      <c r="BV939" s="5" t="str">
        <f>IF(B939="","",IF(BQ939="",1+(MAX(BV$2:BV938)),""))</f>
        <v/>
      </c>
      <c r="BW939" s="5" t="str">
        <f t="shared" si="178"/>
        <v/>
      </c>
      <c r="BX939" s="5" t="str">
        <f t="shared" si="179"/>
        <v/>
      </c>
      <c r="BY939" s="14" t="str">
        <f t="shared" si="180"/>
        <v/>
      </c>
      <c r="BZ939" s="28"/>
      <c r="CB939" s="5" t="str">
        <f t="shared" si="184"/>
        <v/>
      </c>
      <c r="CD939" s="5"/>
      <c r="CE939" s="5" t="str">
        <f t="shared" si="181"/>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c r="A940" s="4"/>
      <c r="B940" s="3"/>
      <c r="H940" s="5" t="str">
        <f>IF(F940="","",IFERROR(CONCATENATE("PEUA",VLOOKUP(ESTADO,REPORTE!AV940:AW971,2,0),CLAVE_DISTRITO,CLAVE_CADER,IFERROR(VLOOKUP(DAY(F940),$BN$3:$BO$11,2,0),DAY(F940)),IFERROR(VLOOKUP(MONTH(F940),$BN$3:$BO$11,2,0),MONTH(F940)),YEAR(F940),G940),""))</f>
        <v/>
      </c>
      <c r="L940" s="4" t="str">
        <f>IFERROR(IF(VLOOKUP(J940,J$2:L939,4,0)=0,"",VLOOKUP(J940,J$2:L939,4,0)),"")</f>
        <v/>
      </c>
      <c r="M940" s="4" t="str">
        <f>IFERROR(IF(VLOOKUP(J940,J$2:M939,5,0)=0,"",VLOOKUP(J940,J$2:M939,5,0)),"")</f>
        <v/>
      </c>
      <c r="S940"/>
      <c r="X940" s="3"/>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76"/>
        <v/>
      </c>
      <c r="BI940" s="4" t="str">
        <f t="shared" si="183"/>
        <v/>
      </c>
      <c r="BJ940" s="123" t="str">
        <f t="shared" si="177"/>
        <v/>
      </c>
      <c r="BK940" s="140" t="str">
        <f t="shared" si="182"/>
        <v/>
      </c>
      <c r="BP940" s="5"/>
      <c r="BR940" s="4"/>
      <c r="BT940" s="5"/>
      <c r="BU940" s="5"/>
      <c r="BV940" s="5" t="str">
        <f>IF(B940="","",IF(BQ940="",1+(MAX(BV$2:BV939)),""))</f>
        <v/>
      </c>
      <c r="BW940" s="5" t="str">
        <f t="shared" si="178"/>
        <v/>
      </c>
      <c r="BX940" s="5" t="str">
        <f t="shared" si="179"/>
        <v/>
      </c>
      <c r="BY940" s="14" t="str">
        <f t="shared" si="180"/>
        <v/>
      </c>
      <c r="BZ940" s="28"/>
      <c r="CB940" s="5" t="str">
        <f t="shared" si="184"/>
        <v/>
      </c>
      <c r="CD940" s="5"/>
      <c r="CE940" s="5" t="str">
        <f t="shared" si="181"/>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c r="A941" s="4"/>
      <c r="B941" s="3"/>
      <c r="H941" s="5" t="str">
        <f>IF(F941="","",IFERROR(CONCATENATE("PEUA",VLOOKUP(ESTADO,REPORTE!AV941:AW972,2,0),CLAVE_DISTRITO,CLAVE_CADER,IFERROR(VLOOKUP(DAY(F941),$BN$3:$BO$11,2,0),DAY(F941)),IFERROR(VLOOKUP(MONTH(F941),$BN$3:$BO$11,2,0),MONTH(F941)),YEAR(F941),G941),""))</f>
        <v/>
      </c>
      <c r="L941" s="4" t="str">
        <f>IFERROR(IF(VLOOKUP(J941,J$2:L940,4,0)=0,"",VLOOKUP(J941,J$2:L940,4,0)),"")</f>
        <v/>
      </c>
      <c r="M941" s="4" t="str">
        <f>IFERROR(IF(VLOOKUP(J941,J$2:M940,5,0)=0,"",VLOOKUP(J941,J$2:M940,5,0)),"")</f>
        <v/>
      </c>
      <c r="S941"/>
      <c r="X941" s="3"/>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76"/>
        <v/>
      </c>
      <c r="BI941" s="4" t="str">
        <f t="shared" si="183"/>
        <v/>
      </c>
      <c r="BJ941" s="123" t="str">
        <f t="shared" si="177"/>
        <v/>
      </c>
      <c r="BK941" s="140" t="str">
        <f t="shared" si="182"/>
        <v/>
      </c>
      <c r="BP941" s="5"/>
      <c r="BR941" s="4"/>
      <c r="BT941" s="5"/>
      <c r="BU941" s="5"/>
      <c r="BV941" s="5" t="str">
        <f>IF(B941="","",IF(BQ941="",1+(MAX(BV$2:BV940)),""))</f>
        <v/>
      </c>
      <c r="BW941" s="5" t="str">
        <f t="shared" si="178"/>
        <v/>
      </c>
      <c r="BX941" s="5" t="str">
        <f t="shared" si="179"/>
        <v/>
      </c>
      <c r="BY941" s="14" t="str">
        <f t="shared" si="180"/>
        <v/>
      </c>
      <c r="BZ941" s="28"/>
      <c r="CB941" s="5" t="str">
        <f t="shared" si="184"/>
        <v/>
      </c>
      <c r="CD941" s="5"/>
      <c r="CE941" s="5" t="str">
        <f t="shared" si="181"/>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c r="A942" s="4"/>
      <c r="B942" s="3"/>
      <c r="H942" s="5" t="str">
        <f>IF(F942="","",IFERROR(CONCATENATE("PEUA",VLOOKUP(ESTADO,REPORTE!AV942:AW973,2,0),CLAVE_DISTRITO,CLAVE_CADER,IFERROR(VLOOKUP(DAY(F942),$BN$3:$BO$11,2,0),DAY(F942)),IFERROR(VLOOKUP(MONTH(F942),$BN$3:$BO$11,2,0),MONTH(F942)),YEAR(F942),G942),""))</f>
        <v/>
      </c>
      <c r="L942" s="4" t="str">
        <f>IFERROR(IF(VLOOKUP(J942,J$2:L941,4,0)=0,"",VLOOKUP(J942,J$2:L941,4,0)),"")</f>
        <v/>
      </c>
      <c r="M942" s="4" t="str">
        <f>IFERROR(IF(VLOOKUP(J942,J$2:M941,5,0)=0,"",VLOOKUP(J942,J$2:M941,5,0)),"")</f>
        <v/>
      </c>
      <c r="S942"/>
      <c r="X942" s="3"/>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76"/>
        <v/>
      </c>
      <c r="BI942" s="4" t="str">
        <f t="shared" si="183"/>
        <v/>
      </c>
      <c r="BJ942" s="123" t="str">
        <f t="shared" si="177"/>
        <v/>
      </c>
      <c r="BK942" s="140" t="str">
        <f t="shared" si="182"/>
        <v/>
      </c>
      <c r="BP942" s="5"/>
      <c r="BR942" s="4"/>
      <c r="BT942" s="5"/>
      <c r="BU942" s="5"/>
      <c r="BV942" s="5" t="str">
        <f>IF(B942="","",IF(BQ942="",1+(MAX(BV$2:BV941)),""))</f>
        <v/>
      </c>
      <c r="BW942" s="5" t="str">
        <f t="shared" si="178"/>
        <v/>
      </c>
      <c r="BX942" s="5" t="str">
        <f t="shared" si="179"/>
        <v/>
      </c>
      <c r="BY942" s="14" t="str">
        <f t="shared" si="180"/>
        <v/>
      </c>
      <c r="BZ942" s="28"/>
      <c r="CB942" s="5" t="str">
        <f t="shared" si="184"/>
        <v/>
      </c>
      <c r="CD942" s="5"/>
      <c r="CE942" s="5" t="str">
        <f t="shared" si="181"/>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c r="A943" s="4"/>
      <c r="B943" s="3"/>
      <c r="H943" s="5" t="str">
        <f>IF(F943="","",IFERROR(CONCATENATE("PEUA",VLOOKUP(ESTADO,REPORTE!AV943:AW974,2,0),CLAVE_DISTRITO,CLAVE_CADER,IFERROR(VLOOKUP(DAY(F943),$BN$3:$BO$11,2,0),DAY(F943)),IFERROR(VLOOKUP(MONTH(F943),$BN$3:$BO$11,2,0),MONTH(F943)),YEAR(F943),G943),""))</f>
        <v/>
      </c>
      <c r="L943" s="4" t="str">
        <f>IFERROR(IF(VLOOKUP(J943,J$2:L942,4,0)=0,"",VLOOKUP(J943,J$2:L942,4,0)),"")</f>
        <v/>
      </c>
      <c r="M943" s="4" t="str">
        <f>IFERROR(IF(VLOOKUP(J943,J$2:M942,5,0)=0,"",VLOOKUP(J943,J$2:M942,5,0)),"")</f>
        <v/>
      </c>
      <c r="S943"/>
      <c r="X943" s="3"/>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76"/>
        <v/>
      </c>
      <c r="BI943" s="4" t="str">
        <f t="shared" si="183"/>
        <v/>
      </c>
      <c r="BJ943" s="123" t="str">
        <f t="shared" si="177"/>
        <v/>
      </c>
      <c r="BK943" s="140" t="str">
        <f t="shared" si="182"/>
        <v/>
      </c>
      <c r="BP943" s="5"/>
      <c r="BR943" s="4"/>
      <c r="BT943" s="5"/>
      <c r="BU943" s="5"/>
      <c r="BV943" s="5" t="str">
        <f>IF(B943="","",IF(BQ943="",1+(MAX(BV$2:BV942)),""))</f>
        <v/>
      </c>
      <c r="BW943" s="5" t="str">
        <f t="shared" si="178"/>
        <v/>
      </c>
      <c r="BX943" s="5" t="str">
        <f t="shared" si="179"/>
        <v/>
      </c>
      <c r="BY943" s="14" t="str">
        <f t="shared" si="180"/>
        <v/>
      </c>
      <c r="BZ943" s="28"/>
      <c r="CB943" s="5" t="str">
        <f t="shared" si="184"/>
        <v/>
      </c>
      <c r="CD943" s="5"/>
      <c r="CE943" s="5" t="str">
        <f t="shared" si="181"/>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c r="A944" s="4"/>
      <c r="B944" s="3"/>
      <c r="H944" s="5" t="str">
        <f>IF(F944="","",IFERROR(CONCATENATE("PEUA",VLOOKUP(ESTADO,REPORTE!AV944:AW975,2,0),CLAVE_DISTRITO,CLAVE_CADER,IFERROR(VLOOKUP(DAY(F944),$BN$3:$BO$11,2,0),DAY(F944)),IFERROR(VLOOKUP(MONTH(F944),$BN$3:$BO$11,2,0),MONTH(F944)),YEAR(F944),G944),""))</f>
        <v/>
      </c>
      <c r="L944" s="4" t="str">
        <f>IFERROR(IF(VLOOKUP(J944,J$2:L943,4,0)=0,"",VLOOKUP(J944,J$2:L943,4,0)),"")</f>
        <v/>
      </c>
      <c r="M944" s="4" t="str">
        <f>IFERROR(IF(VLOOKUP(J944,J$2:M943,5,0)=0,"",VLOOKUP(J944,J$2:M943,5,0)),"")</f>
        <v/>
      </c>
      <c r="S944"/>
      <c r="X944" s="3"/>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76"/>
        <v/>
      </c>
      <c r="BI944" s="4" t="str">
        <f t="shared" si="183"/>
        <v/>
      </c>
      <c r="BJ944" s="123" t="str">
        <f t="shared" si="177"/>
        <v/>
      </c>
      <c r="BK944" s="140" t="str">
        <f t="shared" si="182"/>
        <v/>
      </c>
      <c r="BP944" s="5"/>
      <c r="BR944" s="4"/>
      <c r="BT944" s="5"/>
      <c r="BU944" s="5"/>
      <c r="BV944" s="5" t="str">
        <f>IF(B944="","",IF(BQ944="",1+(MAX(BV$2:BV943)),""))</f>
        <v/>
      </c>
      <c r="BW944" s="5" t="str">
        <f t="shared" si="178"/>
        <v/>
      </c>
      <c r="BX944" s="5" t="str">
        <f t="shared" si="179"/>
        <v/>
      </c>
      <c r="BY944" s="14" t="str">
        <f t="shared" si="180"/>
        <v/>
      </c>
      <c r="BZ944" s="28"/>
      <c r="CB944" s="5" t="str">
        <f t="shared" si="184"/>
        <v/>
      </c>
      <c r="CD944" s="5"/>
      <c r="CE944" s="5" t="str">
        <f t="shared" si="181"/>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c r="A945" s="4"/>
      <c r="B945" s="3"/>
      <c r="H945" s="5" t="str">
        <f>IF(F945="","",IFERROR(CONCATENATE("PEUA",VLOOKUP(ESTADO,REPORTE!AV945:AW976,2,0),CLAVE_DISTRITO,CLAVE_CADER,IFERROR(VLOOKUP(DAY(F945),$BN$3:$BO$11,2,0),DAY(F945)),IFERROR(VLOOKUP(MONTH(F945),$BN$3:$BO$11,2,0),MONTH(F945)),YEAR(F945),G945),""))</f>
        <v/>
      </c>
      <c r="L945" s="4" t="str">
        <f>IFERROR(IF(VLOOKUP(J945,J$2:L944,4,0)=0,"",VLOOKUP(J945,J$2:L944,4,0)),"")</f>
        <v/>
      </c>
      <c r="M945" s="4" t="str">
        <f>IFERROR(IF(VLOOKUP(J945,J$2:M944,5,0)=0,"",VLOOKUP(J945,J$2:M944,5,0)),"")</f>
        <v/>
      </c>
      <c r="S945"/>
      <c r="X945" s="3"/>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76"/>
        <v/>
      </c>
      <c r="BI945" s="4" t="str">
        <f t="shared" si="183"/>
        <v/>
      </c>
      <c r="BJ945" s="123" t="str">
        <f t="shared" si="177"/>
        <v/>
      </c>
      <c r="BK945" s="140" t="str">
        <f t="shared" si="182"/>
        <v/>
      </c>
      <c r="BP945" s="5"/>
      <c r="BR945" s="4"/>
      <c r="BT945" s="5"/>
      <c r="BU945" s="5"/>
      <c r="BV945" s="5" t="str">
        <f>IF(B945="","",IF(BQ945="",1+(MAX(BV$2:BV944)),""))</f>
        <v/>
      </c>
      <c r="BW945" s="5" t="str">
        <f t="shared" si="178"/>
        <v/>
      </c>
      <c r="BX945" s="5" t="str">
        <f t="shared" si="179"/>
        <v/>
      </c>
      <c r="BY945" s="14" t="str">
        <f t="shared" si="180"/>
        <v/>
      </c>
      <c r="BZ945" s="28"/>
      <c r="CB945" s="5" t="str">
        <f t="shared" si="184"/>
        <v/>
      </c>
      <c r="CD945" s="5"/>
      <c r="CE945" s="5" t="str">
        <f t="shared" si="181"/>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c r="A946" s="4"/>
      <c r="B946" s="3"/>
      <c r="H946" s="5" t="str">
        <f>IF(F946="","",IFERROR(CONCATENATE("PEUA",VLOOKUP(ESTADO,REPORTE!AV946:AW977,2,0),CLAVE_DISTRITO,CLAVE_CADER,IFERROR(VLOOKUP(DAY(F946),$BN$3:$BO$11,2,0),DAY(F946)),IFERROR(VLOOKUP(MONTH(F946),$BN$3:$BO$11,2,0),MONTH(F946)),YEAR(F946),G946),""))</f>
        <v/>
      </c>
      <c r="L946" s="4" t="str">
        <f>IFERROR(IF(VLOOKUP(J946,J$2:L945,4,0)=0,"",VLOOKUP(J946,J$2:L945,4,0)),"")</f>
        <v/>
      </c>
      <c r="M946" s="4" t="str">
        <f>IFERROR(IF(VLOOKUP(J946,J$2:M945,5,0)=0,"",VLOOKUP(J946,J$2:M945,5,0)),"")</f>
        <v/>
      </c>
      <c r="S946"/>
      <c r="X946" s="3"/>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76"/>
        <v/>
      </c>
      <c r="BI946" s="4" t="str">
        <f t="shared" si="183"/>
        <v/>
      </c>
      <c r="BJ946" s="123" t="str">
        <f t="shared" si="177"/>
        <v/>
      </c>
      <c r="BK946" s="140" t="str">
        <f t="shared" si="182"/>
        <v/>
      </c>
      <c r="BP946" s="5"/>
      <c r="BR946" s="4"/>
      <c r="BT946" s="5"/>
      <c r="BU946" s="5"/>
      <c r="BV946" s="5" t="str">
        <f>IF(B946="","",IF(BQ946="",1+(MAX(BV$2:BV945)),""))</f>
        <v/>
      </c>
      <c r="BW946" s="5" t="str">
        <f t="shared" si="178"/>
        <v/>
      </c>
      <c r="BX946" s="5" t="str">
        <f t="shared" si="179"/>
        <v/>
      </c>
      <c r="BY946" s="14" t="str">
        <f t="shared" si="180"/>
        <v/>
      </c>
      <c r="BZ946" s="28"/>
      <c r="CB946" s="5" t="str">
        <f t="shared" si="184"/>
        <v/>
      </c>
      <c r="CD946" s="5"/>
      <c r="CE946" s="5" t="str">
        <f t="shared" si="181"/>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c r="A947" s="4"/>
      <c r="B947" s="3"/>
      <c r="H947" s="5" t="str">
        <f>IF(F947="","",IFERROR(CONCATENATE("PEUA",VLOOKUP(ESTADO,REPORTE!AV947:AW978,2,0),CLAVE_DISTRITO,CLAVE_CADER,IFERROR(VLOOKUP(DAY(F947),$BN$3:$BO$11,2,0),DAY(F947)),IFERROR(VLOOKUP(MONTH(F947),$BN$3:$BO$11,2,0),MONTH(F947)),YEAR(F947),G947),""))</f>
        <v/>
      </c>
      <c r="L947" s="4" t="str">
        <f>IFERROR(IF(VLOOKUP(J947,J$2:L946,4,0)=0,"",VLOOKUP(J947,J$2:L946,4,0)),"")</f>
        <v/>
      </c>
      <c r="M947" s="4" t="str">
        <f>IFERROR(IF(VLOOKUP(J947,J$2:M946,5,0)=0,"",VLOOKUP(J947,J$2:M946,5,0)),"")</f>
        <v/>
      </c>
      <c r="S947"/>
      <c r="X947" s="3"/>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76"/>
        <v/>
      </c>
      <c r="BI947" s="4" t="str">
        <f t="shared" si="183"/>
        <v/>
      </c>
      <c r="BJ947" s="123" t="str">
        <f t="shared" si="177"/>
        <v/>
      </c>
      <c r="BK947" s="140" t="str">
        <f t="shared" si="182"/>
        <v/>
      </c>
      <c r="BP947" s="5"/>
      <c r="BR947" s="4"/>
      <c r="BT947" s="5"/>
      <c r="BU947" s="5"/>
      <c r="BV947" s="5" t="str">
        <f>IF(B947="","",IF(BQ947="",1+(MAX(BV$2:BV946)),""))</f>
        <v/>
      </c>
      <c r="BW947" s="5" t="str">
        <f t="shared" si="178"/>
        <v/>
      </c>
      <c r="BX947" s="5" t="str">
        <f t="shared" si="179"/>
        <v/>
      </c>
      <c r="BY947" s="14" t="str">
        <f t="shared" si="180"/>
        <v/>
      </c>
      <c r="BZ947" s="28"/>
      <c r="CB947" s="5" t="str">
        <f t="shared" si="184"/>
        <v/>
      </c>
      <c r="CD947" s="5"/>
      <c r="CE947" s="5" t="str">
        <f t="shared" si="181"/>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c r="A948" s="4"/>
      <c r="B948" s="3"/>
      <c r="H948" s="5" t="str">
        <f>IF(F948="","",IFERROR(CONCATENATE("PEUA",VLOOKUP(ESTADO,REPORTE!AV948:AW979,2,0),CLAVE_DISTRITO,CLAVE_CADER,IFERROR(VLOOKUP(DAY(F948),$BN$3:$BO$11,2,0),DAY(F948)),IFERROR(VLOOKUP(MONTH(F948),$BN$3:$BO$11,2,0),MONTH(F948)),YEAR(F948),G948),""))</f>
        <v/>
      </c>
      <c r="L948" s="4" t="str">
        <f>IFERROR(IF(VLOOKUP(J948,J$2:L947,4,0)=0,"",VLOOKUP(J948,J$2:L947,4,0)),"")</f>
        <v/>
      </c>
      <c r="M948" s="4" t="str">
        <f>IFERROR(IF(VLOOKUP(J948,J$2:M947,5,0)=0,"",VLOOKUP(J948,J$2:M947,5,0)),"")</f>
        <v/>
      </c>
      <c r="S948"/>
      <c r="X948" s="3"/>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76"/>
        <v/>
      </c>
      <c r="BI948" s="4" t="str">
        <f t="shared" si="183"/>
        <v/>
      </c>
      <c r="BJ948" s="123" t="str">
        <f t="shared" si="177"/>
        <v/>
      </c>
      <c r="BK948" s="140" t="str">
        <f t="shared" si="182"/>
        <v/>
      </c>
      <c r="BP948" s="5"/>
      <c r="BR948" s="4"/>
      <c r="BT948" s="5"/>
      <c r="BU948" s="5"/>
      <c r="BV948" s="5" t="str">
        <f>IF(B948="","",IF(BQ948="",1+(MAX(BV$2:BV947)),""))</f>
        <v/>
      </c>
      <c r="BW948" s="5" t="str">
        <f t="shared" si="178"/>
        <v/>
      </c>
      <c r="BX948" s="5" t="str">
        <f t="shared" si="179"/>
        <v/>
      </c>
      <c r="BY948" s="14" t="str">
        <f t="shared" si="180"/>
        <v/>
      </c>
      <c r="BZ948" s="28"/>
      <c r="CB948" s="5" t="str">
        <f t="shared" si="184"/>
        <v/>
      </c>
      <c r="CD948" s="5"/>
      <c r="CE948" s="5" t="str">
        <f t="shared" si="181"/>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c r="A949" s="4"/>
      <c r="B949" s="3"/>
      <c r="H949" s="5" t="str">
        <f>IF(F949="","",IFERROR(CONCATENATE("PEUA",VLOOKUP(ESTADO,REPORTE!AV949:AW980,2,0),CLAVE_DISTRITO,CLAVE_CADER,IFERROR(VLOOKUP(DAY(F949),$BN$3:$BO$11,2,0),DAY(F949)),IFERROR(VLOOKUP(MONTH(F949),$BN$3:$BO$11,2,0),MONTH(F949)),YEAR(F949),G949),""))</f>
        <v/>
      </c>
      <c r="L949" s="4" t="str">
        <f>IFERROR(IF(VLOOKUP(J949,J$2:L948,4,0)=0,"",VLOOKUP(J949,J$2:L948,4,0)),"")</f>
        <v/>
      </c>
      <c r="M949" s="4" t="str">
        <f>IFERROR(IF(VLOOKUP(J949,J$2:M948,5,0)=0,"",VLOOKUP(J949,J$2:M948,5,0)),"")</f>
        <v/>
      </c>
      <c r="S949"/>
      <c r="X949" s="3"/>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76"/>
        <v/>
      </c>
      <c r="BI949" s="4" t="str">
        <f t="shared" si="183"/>
        <v/>
      </c>
      <c r="BJ949" s="123" t="str">
        <f t="shared" si="177"/>
        <v/>
      </c>
      <c r="BK949" s="140" t="str">
        <f t="shared" si="182"/>
        <v/>
      </c>
      <c r="BP949" s="5"/>
      <c r="BR949" s="4"/>
      <c r="BT949" s="5"/>
      <c r="BU949" s="5"/>
      <c r="BV949" s="5" t="str">
        <f>IF(B949="","",IF(BQ949="",1+(MAX(BV$2:BV948)),""))</f>
        <v/>
      </c>
      <c r="BW949" s="5" t="str">
        <f t="shared" si="178"/>
        <v/>
      </c>
      <c r="BX949" s="5" t="str">
        <f t="shared" si="179"/>
        <v/>
      </c>
      <c r="BY949" s="14" t="str">
        <f t="shared" si="180"/>
        <v/>
      </c>
      <c r="BZ949" s="28"/>
      <c r="CB949" s="5" t="str">
        <f t="shared" si="184"/>
        <v/>
      </c>
      <c r="CD949" s="5"/>
      <c r="CE949" s="5" t="str">
        <f t="shared" si="181"/>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c r="A950" s="4"/>
      <c r="B950" s="3"/>
      <c r="H950" s="5" t="str">
        <f>IF(F950="","",IFERROR(CONCATENATE("PEUA",VLOOKUP(ESTADO,REPORTE!AV950:AW981,2,0),CLAVE_DISTRITO,CLAVE_CADER,IFERROR(VLOOKUP(DAY(F950),$BN$3:$BO$11,2,0),DAY(F950)),IFERROR(VLOOKUP(MONTH(F950),$BN$3:$BO$11,2,0),MONTH(F950)),YEAR(F950),G950),""))</f>
        <v/>
      </c>
      <c r="L950" s="4" t="str">
        <f>IFERROR(IF(VLOOKUP(J950,J$2:L949,4,0)=0,"",VLOOKUP(J950,J$2:L949,4,0)),"")</f>
        <v/>
      </c>
      <c r="M950" s="4" t="str">
        <f>IFERROR(IF(VLOOKUP(J950,J$2:M949,5,0)=0,"",VLOOKUP(J950,J$2:M949,5,0)),"")</f>
        <v/>
      </c>
      <c r="S950"/>
      <c r="X950" s="3"/>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76"/>
        <v/>
      </c>
      <c r="BI950" s="4" t="str">
        <f t="shared" si="183"/>
        <v/>
      </c>
      <c r="BJ950" s="123" t="str">
        <f t="shared" si="177"/>
        <v/>
      </c>
      <c r="BK950" s="140" t="str">
        <f t="shared" si="182"/>
        <v/>
      </c>
      <c r="BP950" s="5"/>
      <c r="BR950" s="4"/>
      <c r="BT950" s="5"/>
      <c r="BU950" s="5"/>
      <c r="BV950" s="5" t="str">
        <f>IF(B950="","",IF(BQ950="",1+(MAX(BV$2:BV949)),""))</f>
        <v/>
      </c>
      <c r="BW950" s="5" t="str">
        <f t="shared" si="178"/>
        <v/>
      </c>
      <c r="BX950" s="5" t="str">
        <f t="shared" si="179"/>
        <v/>
      </c>
      <c r="BY950" s="14" t="str">
        <f t="shared" si="180"/>
        <v/>
      </c>
      <c r="BZ950" s="28"/>
      <c r="CB950" s="5" t="str">
        <f t="shared" si="184"/>
        <v/>
      </c>
      <c r="CD950" s="5"/>
      <c r="CE950" s="5" t="str">
        <f t="shared" si="181"/>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c r="A951" s="4"/>
      <c r="B951" s="3"/>
      <c r="H951" s="5" t="str">
        <f>IF(F951="","",IFERROR(CONCATENATE("PEUA",VLOOKUP(ESTADO,REPORTE!AV951:AW982,2,0),CLAVE_DISTRITO,CLAVE_CADER,IFERROR(VLOOKUP(DAY(F951),$BN$3:$BO$11,2,0),DAY(F951)),IFERROR(VLOOKUP(MONTH(F951),$BN$3:$BO$11,2,0),MONTH(F951)),YEAR(F951),G951),""))</f>
        <v/>
      </c>
      <c r="L951" s="4" t="str">
        <f>IFERROR(IF(VLOOKUP(J951,J$2:L950,4,0)=0,"",VLOOKUP(J951,J$2:L950,4,0)),"")</f>
        <v/>
      </c>
      <c r="M951" s="4" t="str">
        <f>IFERROR(IF(VLOOKUP(J951,J$2:M950,5,0)=0,"",VLOOKUP(J951,J$2:M950,5,0)),"")</f>
        <v/>
      </c>
      <c r="S951"/>
      <c r="X951" s="3"/>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76"/>
        <v/>
      </c>
      <c r="BI951" s="4" t="str">
        <f t="shared" si="183"/>
        <v/>
      </c>
      <c r="BJ951" s="123" t="str">
        <f t="shared" si="177"/>
        <v/>
      </c>
      <c r="BK951" s="140" t="str">
        <f t="shared" si="182"/>
        <v/>
      </c>
      <c r="BP951" s="5"/>
      <c r="BR951" s="4"/>
      <c r="BT951" s="5"/>
      <c r="BU951" s="5"/>
      <c r="BV951" s="5" t="str">
        <f>IF(B951="","",IF(BQ951="",1+(MAX(BV$2:BV950)),""))</f>
        <v/>
      </c>
      <c r="BW951" s="5" t="str">
        <f t="shared" si="178"/>
        <v/>
      </c>
      <c r="BX951" s="5" t="str">
        <f t="shared" si="179"/>
        <v/>
      </c>
      <c r="BY951" s="14" t="str">
        <f t="shared" si="180"/>
        <v/>
      </c>
      <c r="BZ951" s="28"/>
      <c r="CB951" s="5" t="str">
        <f t="shared" si="184"/>
        <v/>
      </c>
      <c r="CD951" s="5"/>
      <c r="CE951" s="5" t="str">
        <f t="shared" si="181"/>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c r="A952" s="4"/>
      <c r="B952" s="3"/>
      <c r="H952" s="5" t="str">
        <f>IF(F952="","",IFERROR(CONCATENATE("PEUA",VLOOKUP(ESTADO,REPORTE!AV952:AW983,2,0),CLAVE_DISTRITO,CLAVE_CADER,IFERROR(VLOOKUP(DAY(F952),$BN$3:$BO$11,2,0),DAY(F952)),IFERROR(VLOOKUP(MONTH(F952),$BN$3:$BO$11,2,0),MONTH(F952)),YEAR(F952),G952),""))</f>
        <v/>
      </c>
      <c r="L952" s="4" t="str">
        <f>IFERROR(IF(VLOOKUP(J952,J$2:L951,4,0)=0,"",VLOOKUP(J952,J$2:L951,4,0)),"")</f>
        <v/>
      </c>
      <c r="M952" s="4" t="str">
        <f>IFERROR(IF(VLOOKUP(J952,J$2:M951,5,0)=0,"",VLOOKUP(J952,J$2:M951,5,0)),"")</f>
        <v/>
      </c>
      <c r="S952"/>
      <c r="X952" s="3"/>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76"/>
        <v/>
      </c>
      <c r="BI952" s="4" t="str">
        <f t="shared" si="183"/>
        <v/>
      </c>
      <c r="BJ952" s="123" t="str">
        <f t="shared" si="177"/>
        <v/>
      </c>
      <c r="BK952" s="140" t="str">
        <f t="shared" si="182"/>
        <v/>
      </c>
      <c r="BP952" s="5"/>
      <c r="BR952" s="4"/>
      <c r="BT952" s="5"/>
      <c r="BU952" s="5"/>
      <c r="BV952" s="5" t="str">
        <f>IF(B952="","",IF(BQ952="",1+(MAX(BV$2:BV951)),""))</f>
        <v/>
      </c>
      <c r="BW952" s="5" t="str">
        <f t="shared" si="178"/>
        <v/>
      </c>
      <c r="BX952" s="5" t="str">
        <f t="shared" si="179"/>
        <v/>
      </c>
      <c r="BY952" s="14" t="str">
        <f t="shared" si="180"/>
        <v/>
      </c>
      <c r="BZ952" s="28"/>
      <c r="CB952" s="5" t="str">
        <f t="shared" si="184"/>
        <v/>
      </c>
      <c r="CD952" s="5"/>
      <c r="CE952" s="5" t="str">
        <f t="shared" si="181"/>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c r="A953" s="4"/>
      <c r="B953" s="3"/>
      <c r="H953" s="5" t="str">
        <f>IF(F953="","",IFERROR(CONCATENATE("PEUA",VLOOKUP(ESTADO,REPORTE!AV953:AW984,2,0),CLAVE_DISTRITO,CLAVE_CADER,IFERROR(VLOOKUP(DAY(F953),$BN$3:$BO$11,2,0),DAY(F953)),IFERROR(VLOOKUP(MONTH(F953),$BN$3:$BO$11,2,0),MONTH(F953)),YEAR(F953),G953),""))</f>
        <v/>
      </c>
      <c r="L953" s="4" t="str">
        <f>IFERROR(IF(VLOOKUP(J953,J$2:L952,4,0)=0,"",VLOOKUP(J953,J$2:L952,4,0)),"")</f>
        <v/>
      </c>
      <c r="M953" s="4" t="str">
        <f>IFERROR(IF(VLOOKUP(J953,J$2:M952,5,0)=0,"",VLOOKUP(J953,J$2:M952,5,0)),"")</f>
        <v/>
      </c>
      <c r="S953"/>
      <c r="X953" s="3"/>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76"/>
        <v/>
      </c>
      <c r="BI953" s="4" t="str">
        <f t="shared" si="183"/>
        <v/>
      </c>
      <c r="BJ953" s="123" t="str">
        <f t="shared" si="177"/>
        <v/>
      </c>
      <c r="BK953" s="140" t="str">
        <f t="shared" si="182"/>
        <v/>
      </c>
      <c r="BP953" s="5"/>
      <c r="BR953" s="4"/>
      <c r="BT953" s="5"/>
      <c r="BU953" s="5"/>
      <c r="BV953" s="5" t="str">
        <f>IF(B953="","",IF(BQ953="",1+(MAX(BV$2:BV952)),""))</f>
        <v/>
      </c>
      <c r="BW953" s="5" t="str">
        <f t="shared" si="178"/>
        <v/>
      </c>
      <c r="BX953" s="5" t="str">
        <f t="shared" si="179"/>
        <v/>
      </c>
      <c r="BY953" s="14" t="str">
        <f t="shared" si="180"/>
        <v/>
      </c>
      <c r="BZ953" s="28"/>
      <c r="CB953" s="5" t="str">
        <f t="shared" si="184"/>
        <v/>
      </c>
      <c r="CD953" s="5"/>
      <c r="CE953" s="5" t="str">
        <f t="shared" si="181"/>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c r="A954" s="4"/>
      <c r="B954" s="3"/>
      <c r="H954" s="5" t="str">
        <f>IF(F954="","",IFERROR(CONCATENATE("PEUA",VLOOKUP(ESTADO,REPORTE!AV954:AW985,2,0),CLAVE_DISTRITO,CLAVE_CADER,IFERROR(VLOOKUP(DAY(F954),$BN$3:$BO$11,2,0),DAY(F954)),IFERROR(VLOOKUP(MONTH(F954),$BN$3:$BO$11,2,0),MONTH(F954)),YEAR(F954),G954),""))</f>
        <v/>
      </c>
      <c r="L954" s="4" t="str">
        <f>IFERROR(IF(VLOOKUP(J954,J$2:L953,4,0)=0,"",VLOOKUP(J954,J$2:L953,4,0)),"")</f>
        <v/>
      </c>
      <c r="M954" s="4" t="str">
        <f>IFERROR(IF(VLOOKUP(J954,J$2:M953,5,0)=0,"",VLOOKUP(J954,J$2:M953,5,0)),"")</f>
        <v/>
      </c>
      <c r="S954"/>
      <c r="X954" s="3"/>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76"/>
        <v/>
      </c>
      <c r="BI954" s="4" t="str">
        <f t="shared" si="183"/>
        <v/>
      </c>
      <c r="BJ954" s="123" t="str">
        <f t="shared" si="177"/>
        <v/>
      </c>
      <c r="BK954" s="140" t="str">
        <f t="shared" si="182"/>
        <v/>
      </c>
      <c r="BP954" s="5"/>
      <c r="BR954" s="4"/>
      <c r="BT954" s="5"/>
      <c r="BU954" s="5"/>
      <c r="BV954" s="5" t="str">
        <f>IF(B954="","",IF(BQ954="",1+(MAX(BV$2:BV953)),""))</f>
        <v/>
      </c>
      <c r="BW954" s="5" t="str">
        <f t="shared" si="178"/>
        <v/>
      </c>
      <c r="BX954" s="5" t="str">
        <f t="shared" si="179"/>
        <v/>
      </c>
      <c r="BY954" s="14" t="str">
        <f t="shared" si="180"/>
        <v/>
      </c>
      <c r="BZ954" s="28"/>
      <c r="CB954" s="5" t="str">
        <f t="shared" si="184"/>
        <v/>
      </c>
      <c r="CD954" s="5"/>
      <c r="CE954" s="5" t="str">
        <f t="shared" si="181"/>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c r="A955" s="4"/>
      <c r="B955" s="3"/>
      <c r="H955" s="5" t="str">
        <f>IF(F955="","",IFERROR(CONCATENATE("PEUA",VLOOKUP(ESTADO,REPORTE!AV955:AW986,2,0),CLAVE_DISTRITO,CLAVE_CADER,IFERROR(VLOOKUP(DAY(F955),$BN$3:$BO$11,2,0),DAY(F955)),IFERROR(VLOOKUP(MONTH(F955),$BN$3:$BO$11,2,0),MONTH(F955)),YEAR(F955),G955),""))</f>
        <v/>
      </c>
      <c r="L955" s="4" t="str">
        <f>IFERROR(IF(VLOOKUP(J955,J$2:L954,4,0)=0,"",VLOOKUP(J955,J$2:L954,4,0)),"")</f>
        <v/>
      </c>
      <c r="M955" s="4" t="str">
        <f>IFERROR(IF(VLOOKUP(J955,J$2:M954,5,0)=0,"",VLOOKUP(J955,J$2:M954,5,0)),"")</f>
        <v/>
      </c>
      <c r="S955"/>
      <c r="X955" s="3"/>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76"/>
        <v/>
      </c>
      <c r="BI955" s="4" t="str">
        <f t="shared" si="183"/>
        <v/>
      </c>
      <c r="BJ955" s="123" t="str">
        <f t="shared" si="177"/>
        <v/>
      </c>
      <c r="BK955" s="140" t="str">
        <f t="shared" si="182"/>
        <v/>
      </c>
      <c r="BP955" s="5"/>
      <c r="BR955" s="4"/>
      <c r="BT955" s="5"/>
      <c r="BU955" s="5"/>
      <c r="BV955" s="5" t="str">
        <f>IF(B955="","",IF(BQ955="",1+(MAX(BV$2:BV954)),""))</f>
        <v/>
      </c>
      <c r="BW955" s="5" t="str">
        <f t="shared" si="178"/>
        <v/>
      </c>
      <c r="BX955" s="5" t="str">
        <f t="shared" si="179"/>
        <v/>
      </c>
      <c r="BY955" s="14" t="str">
        <f t="shared" si="180"/>
        <v/>
      </c>
      <c r="BZ955" s="28"/>
      <c r="CB955" s="5" t="str">
        <f t="shared" si="184"/>
        <v/>
      </c>
      <c r="CD955" s="5"/>
      <c r="CE955" s="5" t="str">
        <f t="shared" si="181"/>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c r="A956" s="4"/>
      <c r="B956" s="3"/>
      <c r="H956" s="5" t="str">
        <f>IF(F956="","",IFERROR(CONCATENATE("PEUA",VLOOKUP(ESTADO,REPORTE!AV956:AW987,2,0),CLAVE_DISTRITO,CLAVE_CADER,IFERROR(VLOOKUP(DAY(F956),$BN$3:$BO$11,2,0),DAY(F956)),IFERROR(VLOOKUP(MONTH(F956),$BN$3:$BO$11,2,0),MONTH(F956)),YEAR(F956),G956),""))</f>
        <v/>
      </c>
      <c r="L956" s="4" t="str">
        <f>IFERROR(IF(VLOOKUP(J956,J$2:L955,4,0)=0,"",VLOOKUP(J956,J$2:L955,4,0)),"")</f>
        <v/>
      </c>
      <c r="M956" s="4" t="str">
        <f>IFERROR(IF(VLOOKUP(J956,J$2:M955,5,0)=0,"",VLOOKUP(J956,J$2:M955,5,0)),"")</f>
        <v/>
      </c>
      <c r="S956"/>
      <c r="X956" s="3"/>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76"/>
        <v/>
      </c>
      <c r="BI956" s="4" t="str">
        <f t="shared" si="183"/>
        <v/>
      </c>
      <c r="BJ956" s="123" t="str">
        <f t="shared" si="177"/>
        <v/>
      </c>
      <c r="BK956" s="140" t="str">
        <f t="shared" si="182"/>
        <v/>
      </c>
      <c r="BP956" s="5"/>
      <c r="BR956" s="4"/>
      <c r="BT956" s="5"/>
      <c r="BU956" s="5"/>
      <c r="BV956" s="5" t="str">
        <f>IF(B956="","",IF(BQ956="",1+(MAX(BV$2:BV955)),""))</f>
        <v/>
      </c>
      <c r="BW956" s="5" t="str">
        <f t="shared" si="178"/>
        <v/>
      </c>
      <c r="BX956" s="5" t="str">
        <f t="shared" si="179"/>
        <v/>
      </c>
      <c r="BY956" s="14" t="str">
        <f t="shared" si="180"/>
        <v/>
      </c>
      <c r="BZ956" s="28"/>
      <c r="CB956" s="5" t="str">
        <f t="shared" si="184"/>
        <v/>
      </c>
      <c r="CD956" s="5"/>
      <c r="CE956" s="5" t="str">
        <f t="shared" si="181"/>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c r="A957" s="4"/>
      <c r="B957" s="3"/>
      <c r="H957" s="5" t="str">
        <f>IF(F957="","",IFERROR(CONCATENATE("PEUA",VLOOKUP(ESTADO,REPORTE!AV957:AW988,2,0),CLAVE_DISTRITO,CLAVE_CADER,IFERROR(VLOOKUP(DAY(F957),$BN$3:$BO$11,2,0),DAY(F957)),IFERROR(VLOOKUP(MONTH(F957),$BN$3:$BO$11,2,0),MONTH(F957)),YEAR(F957),G957),""))</f>
        <v/>
      </c>
      <c r="L957" s="4" t="str">
        <f>IFERROR(IF(VLOOKUP(J957,J$2:L956,4,0)=0,"",VLOOKUP(J957,J$2:L956,4,0)),"")</f>
        <v/>
      </c>
      <c r="M957" s="4" t="str">
        <f>IFERROR(IF(VLOOKUP(J957,J$2:M956,5,0)=0,"",VLOOKUP(J957,J$2:M956,5,0)),"")</f>
        <v/>
      </c>
      <c r="S957"/>
      <c r="X957" s="3"/>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76"/>
        <v/>
      </c>
      <c r="BI957" s="4" t="str">
        <f t="shared" si="183"/>
        <v/>
      </c>
      <c r="BJ957" s="123" t="str">
        <f t="shared" si="177"/>
        <v/>
      </c>
      <c r="BK957" s="140" t="str">
        <f t="shared" si="182"/>
        <v/>
      </c>
      <c r="BP957" s="5"/>
      <c r="BR957" s="4"/>
      <c r="BT957" s="5"/>
      <c r="BU957" s="5"/>
      <c r="BV957" s="5" t="str">
        <f>IF(B957="","",IF(BQ957="",1+(MAX(BV$2:BV956)),""))</f>
        <v/>
      </c>
      <c r="BW957" s="5" t="str">
        <f t="shared" si="178"/>
        <v/>
      </c>
      <c r="BX957" s="5" t="str">
        <f t="shared" si="179"/>
        <v/>
      </c>
      <c r="BY957" s="14" t="str">
        <f t="shared" si="180"/>
        <v/>
      </c>
      <c r="BZ957" s="28"/>
      <c r="CB957" s="5" t="str">
        <f t="shared" si="184"/>
        <v/>
      </c>
      <c r="CD957" s="5"/>
      <c r="CE957" s="5" t="str">
        <f t="shared" si="181"/>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c r="A958" s="4"/>
      <c r="B958" s="3"/>
      <c r="H958" s="5" t="str">
        <f>IF(F958="","",IFERROR(CONCATENATE("PEUA",VLOOKUP(ESTADO,REPORTE!AV958:AW989,2,0),CLAVE_DISTRITO,CLAVE_CADER,IFERROR(VLOOKUP(DAY(F958),$BN$3:$BO$11,2,0),DAY(F958)),IFERROR(VLOOKUP(MONTH(F958),$BN$3:$BO$11,2,0),MONTH(F958)),YEAR(F958),G958),""))</f>
        <v/>
      </c>
      <c r="L958" s="4" t="str">
        <f>IFERROR(IF(VLOOKUP(J958,J$2:L957,4,0)=0,"",VLOOKUP(J958,J$2:L957,4,0)),"")</f>
        <v/>
      </c>
      <c r="M958" s="4" t="str">
        <f>IFERROR(IF(VLOOKUP(J958,J$2:M957,5,0)=0,"",VLOOKUP(J958,J$2:M957,5,0)),"")</f>
        <v/>
      </c>
      <c r="S958"/>
      <c r="X958" s="3"/>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76"/>
        <v/>
      </c>
      <c r="BI958" s="4" t="str">
        <f t="shared" si="183"/>
        <v/>
      </c>
      <c r="BJ958" s="123" t="str">
        <f t="shared" si="177"/>
        <v/>
      </c>
      <c r="BK958" s="140" t="str">
        <f t="shared" si="182"/>
        <v/>
      </c>
      <c r="BP958" s="5"/>
      <c r="BR958" s="4"/>
      <c r="BT958" s="5"/>
      <c r="BU958" s="5"/>
      <c r="BV958" s="5" t="str">
        <f>IF(B958="","",IF(BQ958="",1+(MAX(BV$2:BV957)),""))</f>
        <v/>
      </c>
      <c r="BW958" s="5" t="str">
        <f t="shared" si="178"/>
        <v/>
      </c>
      <c r="BX958" s="5" t="str">
        <f t="shared" si="179"/>
        <v/>
      </c>
      <c r="BY958" s="14" t="str">
        <f t="shared" si="180"/>
        <v/>
      </c>
      <c r="BZ958" s="28"/>
      <c r="CB958" s="5" t="str">
        <f t="shared" si="184"/>
        <v/>
      </c>
      <c r="CD958" s="5"/>
      <c r="CE958" s="5" t="str">
        <f t="shared" si="181"/>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c r="A959" s="4"/>
      <c r="B959" s="3"/>
      <c r="H959" s="5" t="str">
        <f>IF(F959="","",IFERROR(CONCATENATE("PEUA",VLOOKUP(ESTADO,REPORTE!AV959:AW990,2,0),CLAVE_DISTRITO,CLAVE_CADER,IFERROR(VLOOKUP(DAY(F959),$BN$3:$BO$11,2,0),DAY(F959)),IFERROR(VLOOKUP(MONTH(F959),$BN$3:$BO$11,2,0),MONTH(F959)),YEAR(F959),G959),""))</f>
        <v/>
      </c>
      <c r="L959" s="4" t="str">
        <f>IFERROR(IF(VLOOKUP(J959,J$2:L958,4,0)=0,"",VLOOKUP(J959,J$2:L958,4,0)),"")</f>
        <v/>
      </c>
      <c r="M959" s="4" t="str">
        <f>IFERROR(IF(VLOOKUP(J959,J$2:M958,5,0)=0,"",VLOOKUP(J959,J$2:M958,5,0)),"")</f>
        <v/>
      </c>
      <c r="S959"/>
      <c r="X959" s="3"/>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76"/>
        <v/>
      </c>
      <c r="BI959" s="4" t="str">
        <f t="shared" si="183"/>
        <v/>
      </c>
      <c r="BJ959" s="123" t="str">
        <f t="shared" si="177"/>
        <v/>
      </c>
      <c r="BK959" s="140" t="str">
        <f t="shared" si="182"/>
        <v/>
      </c>
      <c r="BP959" s="5"/>
      <c r="BR959" s="4"/>
      <c r="BT959" s="5"/>
      <c r="BU959" s="5"/>
      <c r="BV959" s="5" t="str">
        <f>IF(B959="","",IF(BQ959="",1+(MAX(BV$2:BV958)),""))</f>
        <v/>
      </c>
      <c r="BW959" s="5" t="str">
        <f t="shared" si="178"/>
        <v/>
      </c>
      <c r="BX959" s="5" t="str">
        <f t="shared" si="179"/>
        <v/>
      </c>
      <c r="BY959" s="14" t="str">
        <f t="shared" si="180"/>
        <v/>
      </c>
      <c r="BZ959" s="28"/>
      <c r="CB959" s="5" t="str">
        <f t="shared" si="184"/>
        <v/>
      </c>
      <c r="CD959" s="5"/>
      <c r="CE959" s="5" t="str">
        <f t="shared" si="181"/>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c r="A960" s="4"/>
      <c r="B960" s="3"/>
      <c r="H960" s="5" t="str">
        <f>IF(F960="","",IFERROR(CONCATENATE("PEUA",VLOOKUP(ESTADO,REPORTE!AV960:AW991,2,0),CLAVE_DISTRITO,CLAVE_CADER,IFERROR(VLOOKUP(DAY(F960),$BN$3:$BO$11,2,0),DAY(F960)),IFERROR(VLOOKUP(MONTH(F960),$BN$3:$BO$11,2,0),MONTH(F960)),YEAR(F960),G960),""))</f>
        <v/>
      </c>
      <c r="L960" s="4" t="str">
        <f>IFERROR(IF(VLOOKUP(J960,J$2:L959,4,0)=0,"",VLOOKUP(J960,J$2:L959,4,0)),"")</f>
        <v/>
      </c>
      <c r="M960" s="4" t="str">
        <f>IFERROR(IF(VLOOKUP(J960,J$2:M959,5,0)=0,"",VLOOKUP(J960,J$2:M959,5,0)),"")</f>
        <v/>
      </c>
      <c r="S960"/>
      <c r="X960" s="3"/>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76"/>
        <v/>
      </c>
      <c r="BI960" s="4" t="str">
        <f t="shared" si="183"/>
        <v/>
      </c>
      <c r="BJ960" s="123" t="str">
        <f t="shared" si="177"/>
        <v/>
      </c>
      <c r="BK960" s="140" t="str">
        <f t="shared" si="182"/>
        <v/>
      </c>
      <c r="BP960" s="5"/>
      <c r="BR960" s="4"/>
      <c r="BT960" s="5"/>
      <c r="BU960" s="5"/>
      <c r="BV960" s="5" t="str">
        <f>IF(B960="","",IF(BQ960="",1+(MAX(BV$2:BV959)),""))</f>
        <v/>
      </c>
      <c r="BW960" s="5" t="str">
        <f t="shared" si="178"/>
        <v/>
      </c>
      <c r="BX960" s="5" t="str">
        <f t="shared" si="179"/>
        <v/>
      </c>
      <c r="BY960" s="14" t="str">
        <f t="shared" si="180"/>
        <v/>
      </c>
      <c r="BZ960" s="28"/>
      <c r="CB960" s="5" t="str">
        <f t="shared" si="184"/>
        <v/>
      </c>
      <c r="CD960" s="5"/>
      <c r="CE960" s="5" t="str">
        <f t="shared" si="181"/>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c r="A961" s="4"/>
      <c r="B961" s="3"/>
      <c r="H961" s="5" t="str">
        <f>IF(F961="","",IFERROR(CONCATENATE("PEUA",VLOOKUP(ESTADO,REPORTE!AV961:AW992,2,0),CLAVE_DISTRITO,CLAVE_CADER,IFERROR(VLOOKUP(DAY(F961),$BN$3:$BO$11,2,0),DAY(F961)),IFERROR(VLOOKUP(MONTH(F961),$BN$3:$BO$11,2,0),MONTH(F961)),YEAR(F961),G961),""))</f>
        <v/>
      </c>
      <c r="L961" s="4" t="str">
        <f>IFERROR(IF(VLOOKUP(J961,J$2:L960,4,0)=0,"",VLOOKUP(J961,J$2:L960,4,0)),"")</f>
        <v/>
      </c>
      <c r="M961" s="4" t="str">
        <f>IFERROR(IF(VLOOKUP(J961,J$2:M960,5,0)=0,"",VLOOKUP(J961,J$2:M960,5,0)),"")</f>
        <v/>
      </c>
      <c r="S961"/>
      <c r="X961" s="3"/>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76"/>
        <v/>
      </c>
      <c r="BI961" s="4" t="str">
        <f t="shared" si="183"/>
        <v/>
      </c>
      <c r="BJ961" s="123" t="str">
        <f t="shared" si="177"/>
        <v/>
      </c>
      <c r="BK961" s="140" t="str">
        <f t="shared" si="182"/>
        <v/>
      </c>
      <c r="BP961" s="5"/>
      <c r="BR961" s="4"/>
      <c r="BT961" s="5"/>
      <c r="BU961" s="5"/>
      <c r="BV961" s="5" t="str">
        <f>IF(B961="","",IF(BQ961="",1+(MAX(BV$2:BV960)),""))</f>
        <v/>
      </c>
      <c r="BW961" s="5" t="str">
        <f t="shared" si="178"/>
        <v/>
      </c>
      <c r="BX961" s="5" t="str">
        <f t="shared" si="179"/>
        <v/>
      </c>
      <c r="BY961" s="14" t="str">
        <f t="shared" si="180"/>
        <v/>
      </c>
      <c r="BZ961" s="28"/>
      <c r="CB961" s="5" t="str">
        <f t="shared" si="184"/>
        <v/>
      </c>
      <c r="CD961" s="5"/>
      <c r="CE961" s="5" t="str">
        <f t="shared" si="181"/>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c r="A962" s="4"/>
      <c r="B962" s="3"/>
      <c r="H962" s="5" t="str">
        <f>IF(F962="","",IFERROR(CONCATENATE("PEUA",VLOOKUP(ESTADO,REPORTE!AV962:AW993,2,0),CLAVE_DISTRITO,CLAVE_CADER,IFERROR(VLOOKUP(DAY(F962),$BN$3:$BO$11,2,0),DAY(F962)),IFERROR(VLOOKUP(MONTH(F962),$BN$3:$BO$11,2,0),MONTH(F962)),YEAR(F962),G962),""))</f>
        <v/>
      </c>
      <c r="L962" s="4" t="str">
        <f>IFERROR(IF(VLOOKUP(J962,J$2:L961,4,0)=0,"",VLOOKUP(J962,J$2:L961,4,0)),"")</f>
        <v/>
      </c>
      <c r="M962" s="4" t="str">
        <f>IFERROR(IF(VLOOKUP(J962,J$2:M961,5,0)=0,"",VLOOKUP(J962,J$2:M961,5,0)),"")</f>
        <v/>
      </c>
      <c r="S962"/>
      <c r="X962" s="3"/>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185">IFERROR(IF(BE962="","",IF(BA962=5,"",IF(BE962-TODAY()&gt;0,"VIGENTE","VENCIDO"))),"")</f>
        <v/>
      </c>
      <c r="BI962" s="4" t="str">
        <f t="shared" si="183"/>
        <v/>
      </c>
      <c r="BJ962" s="123" t="str">
        <f t="shared" ref="BJ962:BJ1025" si="186">IFERROR(IF(AA962="","",AA962/V962),"")</f>
        <v/>
      </c>
      <c r="BK962" s="140" t="str">
        <f t="shared" si="182"/>
        <v/>
      </c>
      <c r="BP962" s="5"/>
      <c r="BR962" s="4"/>
      <c r="BT962" s="5"/>
      <c r="BU962" s="5"/>
      <c r="BV962" s="5" t="str">
        <f>IF(B962="","",IF(BQ962="",1+(MAX(BV$2:BV961)),""))</f>
        <v/>
      </c>
      <c r="BW962" s="5" t="str">
        <f t="shared" ref="BW962:BW1025" si="187">IF(BV962="","",Z962)</f>
        <v/>
      </c>
      <c r="BX962" s="5" t="str">
        <f t="shared" ref="BX962:BX1025" si="188">IF(BV962="","",H962)</f>
        <v/>
      </c>
      <c r="BY962" s="14" t="str">
        <f t="shared" ref="BY962:BY1025" si="189">IF(BV962="","",C962)</f>
        <v/>
      </c>
      <c r="BZ962" s="28"/>
      <c r="CB962" s="5" t="str">
        <f t="shared" si="184"/>
        <v/>
      </c>
      <c r="CD962" s="5"/>
      <c r="CE962" s="5" t="str">
        <f t="shared" ref="CE962:CE1025" si="19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c r="A963" s="4"/>
      <c r="B963" s="3"/>
      <c r="H963" s="5" t="str">
        <f>IF(F963="","",IFERROR(CONCATENATE("PEUA",VLOOKUP(ESTADO,REPORTE!AV963:AW994,2,0),CLAVE_DISTRITO,CLAVE_CADER,IFERROR(VLOOKUP(DAY(F963),$BN$3:$BO$11,2,0),DAY(F963)),IFERROR(VLOOKUP(MONTH(F963),$BN$3:$BO$11,2,0),MONTH(F963)),YEAR(F963),G963),""))</f>
        <v/>
      </c>
      <c r="L963" s="4" t="str">
        <f>IFERROR(IF(VLOOKUP(J963,J$2:L962,4,0)=0,"",VLOOKUP(J963,J$2:L962,4,0)),"")</f>
        <v/>
      </c>
      <c r="M963" s="4" t="str">
        <f>IFERROR(IF(VLOOKUP(J963,J$2:M962,5,0)=0,"",VLOOKUP(J963,J$2:M962,5,0)),"")</f>
        <v/>
      </c>
      <c r="S963"/>
      <c r="X963" s="3"/>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185"/>
        <v/>
      </c>
      <c r="BI963" s="4" t="str">
        <f t="shared" si="183"/>
        <v/>
      </c>
      <c r="BJ963" s="123" t="str">
        <f t="shared" si="186"/>
        <v/>
      </c>
      <c r="BK963" s="140" t="str">
        <f t="shared" ref="BK963:BK1026" si="191">IFERROR(IF(AA963/Z963=0,"",AA963/Z963),"")</f>
        <v/>
      </c>
      <c r="BP963" s="5"/>
      <c r="BR963" s="4"/>
      <c r="BT963" s="5"/>
      <c r="BU963" s="5"/>
      <c r="BV963" s="5" t="str">
        <f>IF(B963="","",IF(BQ963="",1+(MAX(BV$2:BV962)),""))</f>
        <v/>
      </c>
      <c r="BW963" s="5" t="str">
        <f t="shared" si="187"/>
        <v/>
      </c>
      <c r="BX963" s="5" t="str">
        <f t="shared" si="188"/>
        <v/>
      </c>
      <c r="BY963" s="14" t="str">
        <f t="shared" si="189"/>
        <v/>
      </c>
      <c r="BZ963" s="28"/>
      <c r="CB963" s="5" t="str">
        <f t="shared" si="184"/>
        <v/>
      </c>
      <c r="CD963" s="5"/>
      <c r="CE963" s="5" t="str">
        <f t="shared" si="19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c r="A964" s="4"/>
      <c r="B964" s="3"/>
      <c r="H964" s="5" t="str">
        <f>IF(F964="","",IFERROR(CONCATENATE("PEUA",VLOOKUP(ESTADO,REPORTE!AV964:AW995,2,0),CLAVE_DISTRITO,CLAVE_CADER,IFERROR(VLOOKUP(DAY(F964),$BN$3:$BO$11,2,0),DAY(F964)),IFERROR(VLOOKUP(MONTH(F964),$BN$3:$BO$11,2,0),MONTH(F964)),YEAR(F964),G964),""))</f>
        <v/>
      </c>
      <c r="L964" s="4" t="str">
        <f>IFERROR(IF(VLOOKUP(J964,J$2:L963,4,0)=0,"",VLOOKUP(J964,J$2:L963,4,0)),"")</f>
        <v/>
      </c>
      <c r="M964" s="4" t="str">
        <f>IFERROR(IF(VLOOKUP(J964,J$2:M963,5,0)=0,"",VLOOKUP(J964,J$2:M963,5,0)),"")</f>
        <v/>
      </c>
      <c r="S964"/>
      <c r="X964" s="3"/>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185"/>
        <v/>
      </c>
      <c r="BI964" s="4" t="str">
        <f t="shared" si="183"/>
        <v/>
      </c>
      <c r="BJ964" s="123" t="str">
        <f t="shared" si="186"/>
        <v/>
      </c>
      <c r="BK964" s="140" t="str">
        <f t="shared" si="191"/>
        <v/>
      </c>
      <c r="BP964" s="5"/>
      <c r="BR964" s="4"/>
      <c r="BT964" s="5"/>
      <c r="BU964" s="5"/>
      <c r="BV964" s="5" t="str">
        <f>IF(B964="","",IF(BQ964="",1+(MAX(BV$2:BV963)),""))</f>
        <v/>
      </c>
      <c r="BW964" s="5" t="str">
        <f t="shared" si="187"/>
        <v/>
      </c>
      <c r="BX964" s="5" t="str">
        <f t="shared" si="188"/>
        <v/>
      </c>
      <c r="BY964" s="14" t="str">
        <f t="shared" si="189"/>
        <v/>
      </c>
      <c r="BZ964" s="28"/>
      <c r="CB964" s="5" t="str">
        <f t="shared" si="184"/>
        <v/>
      </c>
      <c r="CD964" s="5"/>
      <c r="CE964" s="5" t="str">
        <f t="shared" si="19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c r="A965" s="4"/>
      <c r="B965" s="3"/>
      <c r="H965" s="5" t="str">
        <f>IF(F965="","",IFERROR(CONCATENATE("PEUA",VLOOKUP(ESTADO,REPORTE!AV965:AW996,2,0),CLAVE_DISTRITO,CLAVE_CADER,IFERROR(VLOOKUP(DAY(F965),$BN$3:$BO$11,2,0),DAY(F965)),IFERROR(VLOOKUP(MONTH(F965),$BN$3:$BO$11,2,0),MONTH(F965)),YEAR(F965),G965),""))</f>
        <v/>
      </c>
      <c r="L965" s="4" t="str">
        <f>IFERROR(IF(VLOOKUP(J965,J$2:L964,4,0)=0,"",VLOOKUP(J965,J$2:L964,4,0)),"")</f>
        <v/>
      </c>
      <c r="M965" s="4" t="str">
        <f>IFERROR(IF(VLOOKUP(J965,J$2:M964,5,0)=0,"",VLOOKUP(J965,J$2:M964,5,0)),"")</f>
        <v/>
      </c>
      <c r="S965"/>
      <c r="X965" s="3"/>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185"/>
        <v/>
      </c>
      <c r="BI965" s="4" t="str">
        <f t="shared" si="183"/>
        <v/>
      </c>
      <c r="BJ965" s="123" t="str">
        <f t="shared" si="186"/>
        <v/>
      </c>
      <c r="BK965" s="140" t="str">
        <f t="shared" si="191"/>
        <v/>
      </c>
      <c r="BP965" s="5"/>
      <c r="BR965" s="4"/>
      <c r="BT965" s="5"/>
      <c r="BU965" s="5"/>
      <c r="BV965" s="5" t="str">
        <f>IF(B965="","",IF(BQ965="",1+(MAX(BV$2:BV964)),""))</f>
        <v/>
      </c>
      <c r="BW965" s="5" t="str">
        <f t="shared" si="187"/>
        <v/>
      </c>
      <c r="BX965" s="5" t="str">
        <f t="shared" si="188"/>
        <v/>
      </c>
      <c r="BY965" s="14" t="str">
        <f t="shared" si="189"/>
        <v/>
      </c>
      <c r="BZ965" s="28"/>
      <c r="CB965" s="5" t="str">
        <f t="shared" si="184"/>
        <v/>
      </c>
      <c r="CD965" s="5"/>
      <c r="CE965" s="5" t="str">
        <f t="shared" si="19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c r="A966" s="4"/>
      <c r="B966" s="3"/>
      <c r="H966" s="5" t="str">
        <f>IF(F966="","",IFERROR(CONCATENATE("PEUA",VLOOKUP(ESTADO,REPORTE!AV966:AW997,2,0),CLAVE_DISTRITO,CLAVE_CADER,IFERROR(VLOOKUP(DAY(F966),$BN$3:$BO$11,2,0),DAY(F966)),IFERROR(VLOOKUP(MONTH(F966),$BN$3:$BO$11,2,0),MONTH(F966)),YEAR(F966),G966),""))</f>
        <v/>
      </c>
      <c r="L966" s="4" t="str">
        <f>IFERROR(IF(VLOOKUP(J966,J$2:L965,4,0)=0,"",VLOOKUP(J966,J$2:L965,4,0)),"")</f>
        <v/>
      </c>
      <c r="M966" s="4" t="str">
        <f>IFERROR(IF(VLOOKUP(J966,J$2:M965,5,0)=0,"",VLOOKUP(J966,J$2:M965,5,0)),"")</f>
        <v/>
      </c>
      <c r="S966"/>
      <c r="X966" s="3"/>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185"/>
        <v/>
      </c>
      <c r="BI966" s="4" t="str">
        <f t="shared" si="183"/>
        <v/>
      </c>
      <c r="BJ966" s="123" t="str">
        <f t="shared" si="186"/>
        <v/>
      </c>
      <c r="BK966" s="140" t="str">
        <f t="shared" si="191"/>
        <v/>
      </c>
      <c r="BP966" s="5"/>
      <c r="BR966" s="4"/>
      <c r="BT966" s="5"/>
      <c r="BU966" s="5"/>
      <c r="BV966" s="5" t="str">
        <f>IF(B966="","",IF(BQ966="",1+(MAX(BV$2:BV965)),""))</f>
        <v/>
      </c>
      <c r="BW966" s="5" t="str">
        <f t="shared" si="187"/>
        <v/>
      </c>
      <c r="BX966" s="5" t="str">
        <f t="shared" si="188"/>
        <v/>
      </c>
      <c r="BY966" s="14" t="str">
        <f t="shared" si="189"/>
        <v/>
      </c>
      <c r="BZ966" s="28"/>
      <c r="CB966" s="5" t="str">
        <f t="shared" si="184"/>
        <v/>
      </c>
      <c r="CD966" s="5"/>
      <c r="CE966" s="5" t="str">
        <f t="shared" si="19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c r="A967" s="4"/>
      <c r="B967" s="3"/>
      <c r="H967" s="5" t="str">
        <f>IF(F967="","",IFERROR(CONCATENATE("PEUA",VLOOKUP(ESTADO,REPORTE!AV967:AW998,2,0),CLAVE_DISTRITO,CLAVE_CADER,IFERROR(VLOOKUP(DAY(F967),$BN$3:$BO$11,2,0),DAY(F967)),IFERROR(VLOOKUP(MONTH(F967),$BN$3:$BO$11,2,0),MONTH(F967)),YEAR(F967),G967),""))</f>
        <v/>
      </c>
      <c r="L967" s="4" t="str">
        <f>IFERROR(IF(VLOOKUP(J967,J$2:L966,4,0)=0,"",VLOOKUP(J967,J$2:L966,4,0)),"")</f>
        <v/>
      </c>
      <c r="M967" s="4" t="str">
        <f>IFERROR(IF(VLOOKUP(J967,J$2:M966,5,0)=0,"",VLOOKUP(J967,J$2:M966,5,0)),"")</f>
        <v/>
      </c>
      <c r="S967"/>
      <c r="X967" s="3"/>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185"/>
        <v/>
      </c>
      <c r="BI967" s="4" t="str">
        <f t="shared" si="183"/>
        <v/>
      </c>
      <c r="BJ967" s="123" t="str">
        <f t="shared" si="186"/>
        <v/>
      </c>
      <c r="BK967" s="140" t="str">
        <f t="shared" si="191"/>
        <v/>
      </c>
      <c r="BP967" s="5"/>
      <c r="BR967" s="4"/>
      <c r="BT967" s="5"/>
      <c r="BU967" s="5"/>
      <c r="BV967" s="5" t="str">
        <f>IF(B967="","",IF(BQ967="",1+(MAX(BV$2:BV966)),""))</f>
        <v/>
      </c>
      <c r="BW967" s="5" t="str">
        <f t="shared" si="187"/>
        <v/>
      </c>
      <c r="BX967" s="5" t="str">
        <f t="shared" si="188"/>
        <v/>
      </c>
      <c r="BY967" s="14" t="str">
        <f t="shared" si="189"/>
        <v/>
      </c>
      <c r="BZ967" s="28"/>
      <c r="CB967" s="5" t="str">
        <f t="shared" si="184"/>
        <v/>
      </c>
      <c r="CD967" s="5"/>
      <c r="CE967" s="5" t="str">
        <f t="shared" si="19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c r="A968" s="4"/>
      <c r="B968" s="3"/>
      <c r="H968" s="5" t="str">
        <f>IF(F968="","",IFERROR(CONCATENATE("PEUA",VLOOKUP(ESTADO,REPORTE!AV968:AW999,2,0),CLAVE_DISTRITO,CLAVE_CADER,IFERROR(VLOOKUP(DAY(F968),$BN$3:$BO$11,2,0),DAY(F968)),IFERROR(VLOOKUP(MONTH(F968),$BN$3:$BO$11,2,0),MONTH(F968)),YEAR(F968),G968),""))</f>
        <v/>
      </c>
      <c r="L968" s="4" t="str">
        <f>IFERROR(IF(VLOOKUP(J968,J$2:L967,4,0)=0,"",VLOOKUP(J968,J$2:L967,4,0)),"")</f>
        <v/>
      </c>
      <c r="M968" s="4" t="str">
        <f>IFERROR(IF(VLOOKUP(J968,J$2:M967,5,0)=0,"",VLOOKUP(J968,J$2:M967,5,0)),"")</f>
        <v/>
      </c>
      <c r="S968"/>
      <c r="X968" s="3"/>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185"/>
        <v/>
      </c>
      <c r="BI968" s="4" t="str">
        <f t="shared" si="183"/>
        <v/>
      </c>
      <c r="BJ968" s="123" t="str">
        <f t="shared" si="186"/>
        <v/>
      </c>
      <c r="BK968" s="140" t="str">
        <f t="shared" si="191"/>
        <v/>
      </c>
      <c r="BP968" s="5"/>
      <c r="BR968" s="4"/>
      <c r="BT968" s="5"/>
      <c r="BU968" s="5"/>
      <c r="BV968" s="5" t="str">
        <f>IF(B968="","",IF(BQ968="",1+(MAX(BV$2:BV967)),""))</f>
        <v/>
      </c>
      <c r="BW968" s="5" t="str">
        <f t="shared" si="187"/>
        <v/>
      </c>
      <c r="BX968" s="5" t="str">
        <f t="shared" si="188"/>
        <v/>
      </c>
      <c r="BY968" s="14" t="str">
        <f t="shared" si="189"/>
        <v/>
      </c>
      <c r="BZ968" s="28"/>
      <c r="CB968" s="5" t="str">
        <f t="shared" si="184"/>
        <v/>
      </c>
      <c r="CD968" s="5"/>
      <c r="CE968" s="5" t="str">
        <f t="shared" si="19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c r="A969" s="4"/>
      <c r="B969" s="3"/>
      <c r="H969" s="5" t="str">
        <f>IF(F969="","",IFERROR(CONCATENATE("PEUA",VLOOKUP(ESTADO,REPORTE!AV969:AW1000,2,0),CLAVE_DISTRITO,CLAVE_CADER,IFERROR(VLOOKUP(DAY(F969),$BN$3:$BO$11,2,0),DAY(F969)),IFERROR(VLOOKUP(MONTH(F969),$BN$3:$BO$11,2,0),MONTH(F969)),YEAR(F969),G969),""))</f>
        <v/>
      </c>
      <c r="L969" s="4" t="str">
        <f>IFERROR(IF(VLOOKUP(J969,J$2:L968,4,0)=0,"",VLOOKUP(J969,J$2:L968,4,0)),"")</f>
        <v/>
      </c>
      <c r="M969" s="4" t="str">
        <f>IFERROR(IF(VLOOKUP(J969,J$2:M968,5,0)=0,"",VLOOKUP(J969,J$2:M968,5,0)),"")</f>
        <v/>
      </c>
      <c r="S969"/>
      <c r="X969" s="3"/>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185"/>
        <v/>
      </c>
      <c r="BI969" s="4" t="str">
        <f t="shared" si="183"/>
        <v/>
      </c>
      <c r="BJ969" s="123" t="str">
        <f t="shared" si="186"/>
        <v/>
      </c>
      <c r="BK969" s="140" t="str">
        <f t="shared" si="191"/>
        <v/>
      </c>
      <c r="BP969" s="5"/>
      <c r="BR969" s="4"/>
      <c r="BT969" s="5"/>
      <c r="BU969" s="5"/>
      <c r="BV969" s="5" t="str">
        <f>IF(B969="","",IF(BQ969="",1+(MAX(BV$2:BV968)),""))</f>
        <v/>
      </c>
      <c r="BW969" s="5" t="str">
        <f t="shared" si="187"/>
        <v/>
      </c>
      <c r="BX969" s="5" t="str">
        <f t="shared" si="188"/>
        <v/>
      </c>
      <c r="BY969" s="14" t="str">
        <f t="shared" si="189"/>
        <v/>
      </c>
      <c r="BZ969" s="28"/>
      <c r="CB969" s="5" t="str">
        <f t="shared" si="184"/>
        <v/>
      </c>
      <c r="CD969" s="5"/>
      <c r="CE969" s="5" t="str">
        <f t="shared" si="19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c r="A970" s="4"/>
      <c r="B970" s="3"/>
      <c r="H970" s="5" t="str">
        <f>IF(F970="","",IFERROR(CONCATENATE("PEUA",VLOOKUP(ESTADO,REPORTE!AV970:AW1001,2,0),CLAVE_DISTRITO,CLAVE_CADER,IFERROR(VLOOKUP(DAY(F970),$BN$3:$BO$11,2,0),DAY(F970)),IFERROR(VLOOKUP(MONTH(F970),$BN$3:$BO$11,2,0),MONTH(F970)),YEAR(F970),G970),""))</f>
        <v/>
      </c>
      <c r="L970" s="4" t="str">
        <f>IFERROR(IF(VLOOKUP(J970,J$2:L969,4,0)=0,"",VLOOKUP(J970,J$2:L969,4,0)),"")</f>
        <v/>
      </c>
      <c r="M970" s="4" t="str">
        <f>IFERROR(IF(VLOOKUP(J970,J$2:M969,5,0)=0,"",VLOOKUP(J970,J$2:M969,5,0)),"")</f>
        <v/>
      </c>
      <c r="S970"/>
      <c r="X970" s="3"/>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185"/>
        <v/>
      </c>
      <c r="BI970" s="4" t="str">
        <f t="shared" si="183"/>
        <v/>
      </c>
      <c r="BJ970" s="123" t="str">
        <f t="shared" si="186"/>
        <v/>
      </c>
      <c r="BK970" s="140" t="str">
        <f t="shared" si="191"/>
        <v/>
      </c>
      <c r="BP970" s="5"/>
      <c r="BR970" s="4"/>
      <c r="BT970" s="5"/>
      <c r="BU970" s="5"/>
      <c r="BV970" s="5" t="str">
        <f>IF(B970="","",IF(BQ970="",1+(MAX(BV$2:BV969)),""))</f>
        <v/>
      </c>
      <c r="BW970" s="5" t="str">
        <f t="shared" si="187"/>
        <v/>
      </c>
      <c r="BX970" s="5" t="str">
        <f t="shared" si="188"/>
        <v/>
      </c>
      <c r="BY970" s="14" t="str">
        <f t="shared" si="189"/>
        <v/>
      </c>
      <c r="BZ970" s="28"/>
      <c r="CB970" s="5" t="str">
        <f t="shared" si="184"/>
        <v/>
      </c>
      <c r="CD970" s="5"/>
      <c r="CE970" s="5" t="str">
        <f t="shared" si="19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c r="A971" s="4"/>
      <c r="B971" s="3"/>
      <c r="H971" s="5" t="str">
        <f>IF(F971="","",IFERROR(CONCATENATE("PEUA",VLOOKUP(ESTADO,REPORTE!AV971:AW1002,2,0),CLAVE_DISTRITO,CLAVE_CADER,IFERROR(VLOOKUP(DAY(F971),$BN$3:$BO$11,2,0),DAY(F971)),IFERROR(VLOOKUP(MONTH(F971),$BN$3:$BO$11,2,0),MONTH(F971)),YEAR(F971),G971),""))</f>
        <v/>
      </c>
      <c r="L971" s="4" t="str">
        <f>IFERROR(IF(VLOOKUP(J971,J$2:L970,4,0)=0,"",VLOOKUP(J971,J$2:L970,4,0)),"")</f>
        <v/>
      </c>
      <c r="M971" s="4" t="str">
        <f>IFERROR(IF(VLOOKUP(J971,J$2:M970,5,0)=0,"",VLOOKUP(J971,J$2:M970,5,0)),"")</f>
        <v/>
      </c>
      <c r="S971"/>
      <c r="X971" s="3"/>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185"/>
        <v/>
      </c>
      <c r="BI971" s="4" t="str">
        <f t="shared" si="183"/>
        <v/>
      </c>
      <c r="BJ971" s="123" t="str">
        <f t="shared" si="186"/>
        <v/>
      </c>
      <c r="BK971" s="140" t="str">
        <f t="shared" si="191"/>
        <v/>
      </c>
      <c r="BP971" s="5"/>
      <c r="BR971" s="4"/>
      <c r="BT971" s="5"/>
      <c r="BU971" s="5"/>
      <c r="BV971" s="5" t="str">
        <f>IF(B971="","",IF(BQ971="",1+(MAX(BV$2:BV970)),""))</f>
        <v/>
      </c>
      <c r="BW971" s="5" t="str">
        <f t="shared" si="187"/>
        <v/>
      </c>
      <c r="BX971" s="5" t="str">
        <f t="shared" si="188"/>
        <v/>
      </c>
      <c r="BY971" s="14" t="str">
        <f t="shared" si="189"/>
        <v/>
      </c>
      <c r="BZ971" s="28"/>
      <c r="CB971" s="5" t="str">
        <f t="shared" si="184"/>
        <v/>
      </c>
      <c r="CD971" s="5"/>
      <c r="CE971" s="5" t="str">
        <f t="shared" si="19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c r="A972" s="4"/>
      <c r="B972" s="3"/>
      <c r="H972" s="5" t="str">
        <f>IF(F972="","",IFERROR(CONCATENATE("PEUA",VLOOKUP(ESTADO,REPORTE!AV972:AW1003,2,0),CLAVE_DISTRITO,CLAVE_CADER,IFERROR(VLOOKUP(DAY(F972),$BN$3:$BO$11,2,0),DAY(F972)),IFERROR(VLOOKUP(MONTH(F972),$BN$3:$BO$11,2,0),MONTH(F972)),YEAR(F972),G972),""))</f>
        <v/>
      </c>
      <c r="L972" s="4" t="str">
        <f>IFERROR(IF(VLOOKUP(J972,J$2:L971,4,0)=0,"",VLOOKUP(J972,J$2:L971,4,0)),"")</f>
        <v/>
      </c>
      <c r="M972" s="4" t="str">
        <f>IFERROR(IF(VLOOKUP(J972,J$2:M971,5,0)=0,"",VLOOKUP(J972,J$2:M971,5,0)),"")</f>
        <v/>
      </c>
      <c r="S972"/>
      <c r="X972" s="3"/>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185"/>
        <v/>
      </c>
      <c r="BI972" s="4" t="str">
        <f t="shared" si="183"/>
        <v/>
      </c>
      <c r="BJ972" s="123" t="str">
        <f t="shared" si="186"/>
        <v/>
      </c>
      <c r="BK972" s="140" t="str">
        <f t="shared" si="191"/>
        <v/>
      </c>
      <c r="BP972" s="5"/>
      <c r="BR972" s="4"/>
      <c r="BT972" s="5"/>
      <c r="BU972" s="5"/>
      <c r="BV972" s="5" t="str">
        <f>IF(B972="","",IF(BQ972="",1+(MAX(BV$2:BV971)),""))</f>
        <v/>
      </c>
      <c r="BW972" s="5" t="str">
        <f t="shared" si="187"/>
        <v/>
      </c>
      <c r="BX972" s="5" t="str">
        <f t="shared" si="188"/>
        <v/>
      </c>
      <c r="BY972" s="14" t="str">
        <f t="shared" si="189"/>
        <v/>
      </c>
      <c r="BZ972" s="28"/>
      <c r="CB972" s="5" t="str">
        <f t="shared" si="184"/>
        <v/>
      </c>
      <c r="CD972" s="5"/>
      <c r="CE972" s="5" t="str">
        <f t="shared" si="19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c r="A973" s="4"/>
      <c r="B973" s="3"/>
      <c r="H973" s="5" t="str">
        <f>IF(F973="","",IFERROR(CONCATENATE("PEUA",VLOOKUP(ESTADO,REPORTE!AV973:AW1004,2,0),CLAVE_DISTRITO,CLAVE_CADER,IFERROR(VLOOKUP(DAY(F973),$BN$3:$BO$11,2,0),DAY(F973)),IFERROR(VLOOKUP(MONTH(F973),$BN$3:$BO$11,2,0),MONTH(F973)),YEAR(F973),G973),""))</f>
        <v/>
      </c>
      <c r="L973" s="4" t="str">
        <f>IFERROR(IF(VLOOKUP(J973,J$2:L972,4,0)=0,"",VLOOKUP(J973,J$2:L972,4,0)),"")</f>
        <v/>
      </c>
      <c r="M973" s="4" t="str">
        <f>IFERROR(IF(VLOOKUP(J973,J$2:M972,5,0)=0,"",VLOOKUP(J973,J$2:M972,5,0)),"")</f>
        <v/>
      </c>
      <c r="S973"/>
      <c r="X973" s="3"/>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185"/>
        <v/>
      </c>
      <c r="BI973" s="4" t="str">
        <f t="shared" si="183"/>
        <v/>
      </c>
      <c r="BJ973" s="123" t="str">
        <f t="shared" si="186"/>
        <v/>
      </c>
      <c r="BK973" s="140" t="str">
        <f t="shared" si="191"/>
        <v/>
      </c>
      <c r="BP973" s="5"/>
      <c r="BR973" s="4"/>
      <c r="BT973" s="5"/>
      <c r="BU973" s="5"/>
      <c r="BV973" s="5" t="str">
        <f>IF(B973="","",IF(BQ973="",1+(MAX(BV$2:BV972)),""))</f>
        <v/>
      </c>
      <c r="BW973" s="5" t="str">
        <f t="shared" si="187"/>
        <v/>
      </c>
      <c r="BX973" s="5" t="str">
        <f t="shared" si="188"/>
        <v/>
      </c>
      <c r="BY973" s="14" t="str">
        <f t="shared" si="189"/>
        <v/>
      </c>
      <c r="BZ973" s="28"/>
      <c r="CB973" s="5" t="str">
        <f t="shared" si="184"/>
        <v/>
      </c>
      <c r="CD973" s="5"/>
      <c r="CE973" s="5" t="str">
        <f t="shared" si="19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c r="A974" s="4"/>
      <c r="B974" s="3"/>
      <c r="H974" s="5" t="str">
        <f>IF(F974="","",IFERROR(CONCATENATE("PEUA",VLOOKUP(ESTADO,REPORTE!AV974:AW1005,2,0),CLAVE_DISTRITO,CLAVE_CADER,IFERROR(VLOOKUP(DAY(F974),$BN$3:$BO$11,2,0),DAY(F974)),IFERROR(VLOOKUP(MONTH(F974),$BN$3:$BO$11,2,0),MONTH(F974)),YEAR(F974),G974),""))</f>
        <v/>
      </c>
      <c r="L974" s="4" t="str">
        <f>IFERROR(IF(VLOOKUP(J974,J$2:L973,4,0)=0,"",VLOOKUP(J974,J$2:L973,4,0)),"")</f>
        <v/>
      </c>
      <c r="M974" s="4" t="str">
        <f>IFERROR(IF(VLOOKUP(J974,J$2:M973,5,0)=0,"",VLOOKUP(J974,J$2:M973,5,0)),"")</f>
        <v/>
      </c>
      <c r="S974"/>
      <c r="X974" s="3"/>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185"/>
        <v/>
      </c>
      <c r="BI974" s="4" t="str">
        <f t="shared" si="183"/>
        <v/>
      </c>
      <c r="BJ974" s="123" t="str">
        <f t="shared" si="186"/>
        <v/>
      </c>
      <c r="BK974" s="140" t="str">
        <f t="shared" si="191"/>
        <v/>
      </c>
      <c r="BP974" s="5"/>
      <c r="BR974" s="4"/>
      <c r="BT974" s="5"/>
      <c r="BU974" s="5"/>
      <c r="BV974" s="5" t="str">
        <f>IF(B974="","",IF(BQ974="",1+(MAX(BV$2:BV973)),""))</f>
        <v/>
      </c>
      <c r="BW974" s="5" t="str">
        <f t="shared" si="187"/>
        <v/>
      </c>
      <c r="BX974" s="5" t="str">
        <f t="shared" si="188"/>
        <v/>
      </c>
      <c r="BY974" s="14" t="str">
        <f t="shared" si="189"/>
        <v/>
      </c>
      <c r="BZ974" s="28"/>
      <c r="CB974" s="5" t="str">
        <f t="shared" si="184"/>
        <v/>
      </c>
      <c r="CD974" s="5"/>
      <c r="CE974" s="5" t="str">
        <f t="shared" si="19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c r="A975" s="4"/>
      <c r="B975" s="3"/>
      <c r="H975" s="5" t="str">
        <f>IF(F975="","",IFERROR(CONCATENATE("PEUA",VLOOKUP(ESTADO,REPORTE!AV975:AW1006,2,0),CLAVE_DISTRITO,CLAVE_CADER,IFERROR(VLOOKUP(DAY(F975),$BN$3:$BO$11,2,0),DAY(F975)),IFERROR(VLOOKUP(MONTH(F975),$BN$3:$BO$11,2,0),MONTH(F975)),YEAR(F975),G975),""))</f>
        <v/>
      </c>
      <c r="L975" s="4" t="str">
        <f>IFERROR(IF(VLOOKUP(J975,J$2:L974,4,0)=0,"",VLOOKUP(J975,J$2:L974,4,0)),"")</f>
        <v/>
      </c>
      <c r="M975" s="4" t="str">
        <f>IFERROR(IF(VLOOKUP(J975,J$2:M974,5,0)=0,"",VLOOKUP(J975,J$2:M974,5,0)),"")</f>
        <v/>
      </c>
      <c r="S975"/>
      <c r="X975" s="3"/>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185"/>
        <v/>
      </c>
      <c r="BI975" s="4" t="str">
        <f t="shared" si="183"/>
        <v/>
      </c>
      <c r="BJ975" s="123" t="str">
        <f t="shared" si="186"/>
        <v/>
      </c>
      <c r="BK975" s="140" t="str">
        <f t="shared" si="191"/>
        <v/>
      </c>
      <c r="BP975" s="5"/>
      <c r="BR975" s="4"/>
      <c r="BT975" s="5"/>
      <c r="BU975" s="5"/>
      <c r="BV975" s="5" t="str">
        <f>IF(B975="","",IF(BQ975="",1+(MAX(BV$2:BV974)),""))</f>
        <v/>
      </c>
      <c r="BW975" s="5" t="str">
        <f t="shared" si="187"/>
        <v/>
      </c>
      <c r="BX975" s="5" t="str">
        <f t="shared" si="188"/>
        <v/>
      </c>
      <c r="BY975" s="14" t="str">
        <f t="shared" si="189"/>
        <v/>
      </c>
      <c r="BZ975" s="28"/>
      <c r="CB975" s="5" t="str">
        <f t="shared" si="184"/>
        <v/>
      </c>
      <c r="CD975" s="5"/>
      <c r="CE975" s="5" t="str">
        <f t="shared" si="19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c r="A976" s="4"/>
      <c r="B976" s="3"/>
      <c r="H976" s="5" t="str">
        <f>IF(F976="","",IFERROR(CONCATENATE("PEUA",VLOOKUP(ESTADO,REPORTE!AV976:AW1007,2,0),CLAVE_DISTRITO,CLAVE_CADER,IFERROR(VLOOKUP(DAY(F976),$BN$3:$BO$11,2,0),DAY(F976)),IFERROR(VLOOKUP(MONTH(F976),$BN$3:$BO$11,2,0),MONTH(F976)),YEAR(F976),G976),""))</f>
        <v/>
      </c>
      <c r="L976" s="4" t="str">
        <f>IFERROR(IF(VLOOKUP(J976,J$2:L975,4,0)=0,"",VLOOKUP(J976,J$2:L975,4,0)),"")</f>
        <v/>
      </c>
      <c r="M976" s="4" t="str">
        <f>IFERROR(IF(VLOOKUP(J976,J$2:M975,5,0)=0,"",VLOOKUP(J976,J$2:M975,5,0)),"")</f>
        <v/>
      </c>
      <c r="S976"/>
      <c r="X976" s="3"/>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185"/>
        <v/>
      </c>
      <c r="BI976" s="4" t="str">
        <f t="shared" si="183"/>
        <v/>
      </c>
      <c r="BJ976" s="123" t="str">
        <f t="shared" si="186"/>
        <v/>
      </c>
      <c r="BK976" s="140" t="str">
        <f t="shared" si="191"/>
        <v/>
      </c>
      <c r="BP976" s="5"/>
      <c r="BR976" s="4"/>
      <c r="BT976" s="5"/>
      <c r="BU976" s="5"/>
      <c r="BV976" s="5" t="str">
        <f>IF(B976="","",IF(BQ976="",1+(MAX(BV$2:BV975)),""))</f>
        <v/>
      </c>
      <c r="BW976" s="5" t="str">
        <f t="shared" si="187"/>
        <v/>
      </c>
      <c r="BX976" s="5" t="str">
        <f t="shared" si="188"/>
        <v/>
      </c>
      <c r="BY976" s="14" t="str">
        <f t="shared" si="189"/>
        <v/>
      </c>
      <c r="BZ976" s="28"/>
      <c r="CB976" s="5" t="str">
        <f t="shared" si="184"/>
        <v/>
      </c>
      <c r="CD976" s="5"/>
      <c r="CE976" s="5" t="str">
        <f t="shared" si="19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c r="A977" s="4"/>
      <c r="B977" s="3"/>
      <c r="H977" s="5" t="str">
        <f>IF(F977="","",IFERROR(CONCATENATE("PEUA",VLOOKUP(ESTADO,REPORTE!AV977:AW1008,2,0),CLAVE_DISTRITO,CLAVE_CADER,IFERROR(VLOOKUP(DAY(F977),$BN$3:$BO$11,2,0),DAY(F977)),IFERROR(VLOOKUP(MONTH(F977),$BN$3:$BO$11,2,0),MONTH(F977)),YEAR(F977),G977),""))</f>
        <v/>
      </c>
      <c r="L977" s="4" t="str">
        <f>IFERROR(IF(VLOOKUP(J977,J$2:L976,4,0)=0,"",VLOOKUP(J977,J$2:L976,4,0)),"")</f>
        <v/>
      </c>
      <c r="M977" s="4" t="str">
        <f>IFERROR(IF(VLOOKUP(J977,J$2:M976,5,0)=0,"",VLOOKUP(J977,J$2:M976,5,0)),"")</f>
        <v/>
      </c>
      <c r="S977"/>
      <c r="X977" s="3"/>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185"/>
        <v/>
      </c>
      <c r="BI977" s="4" t="str">
        <f t="shared" si="183"/>
        <v/>
      </c>
      <c r="BJ977" s="123" t="str">
        <f t="shared" si="186"/>
        <v/>
      </c>
      <c r="BK977" s="140" t="str">
        <f t="shared" si="191"/>
        <v/>
      </c>
      <c r="BP977" s="5"/>
      <c r="BR977" s="4"/>
      <c r="BT977" s="5"/>
      <c r="BU977" s="5"/>
      <c r="BV977" s="5" t="str">
        <f>IF(B977="","",IF(BQ977="",1+(MAX(BV$2:BV976)),""))</f>
        <v/>
      </c>
      <c r="BW977" s="5" t="str">
        <f t="shared" si="187"/>
        <v/>
      </c>
      <c r="BX977" s="5" t="str">
        <f t="shared" si="188"/>
        <v/>
      </c>
      <c r="BY977" s="14" t="str">
        <f t="shared" si="189"/>
        <v/>
      </c>
      <c r="BZ977" s="28"/>
      <c r="CB977" s="5" t="str">
        <f t="shared" si="184"/>
        <v/>
      </c>
      <c r="CD977" s="5"/>
      <c r="CE977" s="5" t="str">
        <f t="shared" si="19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c r="A978" s="4"/>
      <c r="B978" s="3"/>
      <c r="H978" s="5" t="str">
        <f>IF(F978="","",IFERROR(CONCATENATE("PEUA",VLOOKUP(ESTADO,REPORTE!AV978:AW1009,2,0),CLAVE_DISTRITO,CLAVE_CADER,IFERROR(VLOOKUP(DAY(F978),$BN$3:$BO$11,2,0),DAY(F978)),IFERROR(VLOOKUP(MONTH(F978),$BN$3:$BO$11,2,0),MONTH(F978)),YEAR(F978),G978),""))</f>
        <v/>
      </c>
      <c r="L978" s="4" t="str">
        <f>IFERROR(IF(VLOOKUP(J978,J$2:L977,4,0)=0,"",VLOOKUP(J978,J$2:L977,4,0)),"")</f>
        <v/>
      </c>
      <c r="M978" s="4" t="str">
        <f>IFERROR(IF(VLOOKUP(J978,J$2:M977,5,0)=0,"",VLOOKUP(J978,J$2:M977,5,0)),"")</f>
        <v/>
      </c>
      <c r="S978"/>
      <c r="X978" s="3"/>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185"/>
        <v/>
      </c>
      <c r="BI978" s="4" t="str">
        <f t="shared" si="183"/>
        <v/>
      </c>
      <c r="BJ978" s="123" t="str">
        <f t="shared" si="186"/>
        <v/>
      </c>
      <c r="BK978" s="140" t="str">
        <f t="shared" si="191"/>
        <v/>
      </c>
      <c r="BP978" s="5"/>
      <c r="BR978" s="4"/>
      <c r="BT978" s="5"/>
      <c r="BU978" s="5"/>
      <c r="BV978" s="5" t="str">
        <f>IF(B978="","",IF(BQ978="",1+(MAX(BV$2:BV977)),""))</f>
        <v/>
      </c>
      <c r="BW978" s="5" t="str">
        <f t="shared" si="187"/>
        <v/>
      </c>
      <c r="BX978" s="5" t="str">
        <f t="shared" si="188"/>
        <v/>
      </c>
      <c r="BY978" s="14" t="str">
        <f t="shared" si="189"/>
        <v/>
      </c>
      <c r="BZ978" s="28"/>
      <c r="CB978" s="5" t="str">
        <f t="shared" si="184"/>
        <v/>
      </c>
      <c r="CD978" s="5"/>
      <c r="CE978" s="5" t="str">
        <f t="shared" si="19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c r="A979" s="4"/>
      <c r="B979" s="3"/>
      <c r="H979" s="5" t="str">
        <f>IF(F979="","",IFERROR(CONCATENATE("PEUA",VLOOKUP(ESTADO,REPORTE!AV979:AW1010,2,0),CLAVE_DISTRITO,CLAVE_CADER,IFERROR(VLOOKUP(DAY(F979),$BN$3:$BO$11,2,0),DAY(F979)),IFERROR(VLOOKUP(MONTH(F979),$BN$3:$BO$11,2,0),MONTH(F979)),YEAR(F979),G979),""))</f>
        <v/>
      </c>
      <c r="L979" s="4" t="str">
        <f>IFERROR(IF(VLOOKUP(J979,J$2:L978,4,0)=0,"",VLOOKUP(J979,J$2:L978,4,0)),"")</f>
        <v/>
      </c>
      <c r="M979" s="4" t="str">
        <f>IFERROR(IF(VLOOKUP(J979,J$2:M978,5,0)=0,"",VLOOKUP(J979,J$2:M978,5,0)),"")</f>
        <v/>
      </c>
      <c r="S979"/>
      <c r="X979" s="3"/>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185"/>
        <v/>
      </c>
      <c r="BI979" s="4" t="str">
        <f t="shared" ref="BI979:BI1042" si="192">IFERROR(IF(AA979=0,"",AA979/BB979),"")</f>
        <v/>
      </c>
      <c r="BJ979" s="123" t="str">
        <f t="shared" si="186"/>
        <v/>
      </c>
      <c r="BK979" s="140" t="str">
        <f t="shared" si="191"/>
        <v/>
      </c>
      <c r="BP979" s="5"/>
      <c r="BR979" s="4"/>
      <c r="BT979" s="5"/>
      <c r="BU979" s="5"/>
      <c r="BV979" s="5" t="str">
        <f>IF(B979="","",IF(BQ979="",1+(MAX(BV$2:BV978)),""))</f>
        <v/>
      </c>
      <c r="BW979" s="5" t="str">
        <f t="shared" si="187"/>
        <v/>
      </c>
      <c r="BX979" s="5" t="str">
        <f t="shared" si="188"/>
        <v/>
      </c>
      <c r="BY979" s="14" t="str">
        <f t="shared" si="189"/>
        <v/>
      </c>
      <c r="BZ979" s="28"/>
      <c r="CB979" s="5" t="str">
        <f t="shared" si="184"/>
        <v/>
      </c>
      <c r="CD979" s="5"/>
      <c r="CE979" s="5" t="str">
        <f t="shared" si="19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c r="A980" s="4"/>
      <c r="B980" s="3"/>
      <c r="H980" s="5" t="str">
        <f>IF(F980="","",IFERROR(CONCATENATE("PEUA",VLOOKUP(ESTADO,REPORTE!AV980:AW1011,2,0),CLAVE_DISTRITO,CLAVE_CADER,IFERROR(VLOOKUP(DAY(F980),$BN$3:$BO$11,2,0),DAY(F980)),IFERROR(VLOOKUP(MONTH(F980),$BN$3:$BO$11,2,0),MONTH(F980)),YEAR(F980),G980),""))</f>
        <v/>
      </c>
      <c r="L980" s="4" t="str">
        <f>IFERROR(IF(VLOOKUP(J980,J$2:L979,4,0)=0,"",VLOOKUP(J980,J$2:L979,4,0)),"")</f>
        <v/>
      </c>
      <c r="M980" s="4" t="str">
        <f>IFERROR(IF(VLOOKUP(J980,J$2:M979,5,0)=0,"",VLOOKUP(J980,J$2:M979,5,0)),"")</f>
        <v/>
      </c>
      <c r="S980"/>
      <c r="X980" s="3"/>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185"/>
        <v/>
      </c>
      <c r="BI980" s="4" t="str">
        <f t="shared" si="192"/>
        <v/>
      </c>
      <c r="BJ980" s="123" t="str">
        <f t="shared" si="186"/>
        <v/>
      </c>
      <c r="BK980" s="140" t="str">
        <f t="shared" si="191"/>
        <v/>
      </c>
      <c r="BP980" s="5"/>
      <c r="BR980" s="4"/>
      <c r="BT980" s="5"/>
      <c r="BU980" s="5"/>
      <c r="BV980" s="5" t="str">
        <f>IF(B980="","",IF(BQ980="",1+(MAX(BV$2:BV979)),""))</f>
        <v/>
      </c>
      <c r="BW980" s="5" t="str">
        <f t="shared" si="187"/>
        <v/>
      </c>
      <c r="BX980" s="5" t="str">
        <f t="shared" si="188"/>
        <v/>
      </c>
      <c r="BY980" s="14" t="str">
        <f t="shared" si="189"/>
        <v/>
      </c>
      <c r="BZ980" s="28"/>
      <c r="CB980" s="5" t="str">
        <f t="shared" si="184"/>
        <v/>
      </c>
      <c r="CD980" s="5"/>
      <c r="CE980" s="5" t="str">
        <f t="shared" si="19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c r="A981" s="4"/>
      <c r="B981" s="3"/>
      <c r="H981" s="5" t="str">
        <f>IF(F981="","",IFERROR(CONCATENATE("PEUA",VLOOKUP(ESTADO,REPORTE!AV981:AW1012,2,0),CLAVE_DISTRITO,CLAVE_CADER,IFERROR(VLOOKUP(DAY(F981),$BN$3:$BO$11,2,0),DAY(F981)),IFERROR(VLOOKUP(MONTH(F981),$BN$3:$BO$11,2,0),MONTH(F981)),YEAR(F981),G981),""))</f>
        <v/>
      </c>
      <c r="L981" s="4" t="str">
        <f>IFERROR(IF(VLOOKUP(J981,J$2:L980,4,0)=0,"",VLOOKUP(J981,J$2:L980,4,0)),"")</f>
        <v/>
      </c>
      <c r="M981" s="4" t="str">
        <f>IFERROR(IF(VLOOKUP(J981,J$2:M980,5,0)=0,"",VLOOKUP(J981,J$2:M980,5,0)),"")</f>
        <v/>
      </c>
      <c r="S981"/>
      <c r="X981" s="3"/>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185"/>
        <v/>
      </c>
      <c r="BI981" s="4" t="str">
        <f t="shared" si="192"/>
        <v/>
      </c>
      <c r="BJ981" s="123" t="str">
        <f t="shared" si="186"/>
        <v/>
      </c>
      <c r="BK981" s="140" t="str">
        <f t="shared" si="191"/>
        <v/>
      </c>
      <c r="BP981" s="5"/>
      <c r="BR981" s="4"/>
      <c r="BT981" s="5"/>
      <c r="BU981" s="5"/>
      <c r="BV981" s="5" t="str">
        <f>IF(B981="","",IF(BQ981="",1+(MAX(BV$2:BV980)),""))</f>
        <v/>
      </c>
      <c r="BW981" s="5" t="str">
        <f t="shared" si="187"/>
        <v/>
      </c>
      <c r="BX981" s="5" t="str">
        <f t="shared" si="188"/>
        <v/>
      </c>
      <c r="BY981" s="14" t="str">
        <f t="shared" si="189"/>
        <v/>
      </c>
      <c r="BZ981" s="28"/>
      <c r="CB981" s="5" t="str">
        <f t="shared" si="184"/>
        <v/>
      </c>
      <c r="CD981" s="5"/>
      <c r="CE981" s="5" t="str">
        <f t="shared" si="19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c r="A982" s="4"/>
      <c r="B982" s="3"/>
      <c r="H982" s="5" t="str">
        <f>IF(F982="","",IFERROR(CONCATENATE("PEUA",VLOOKUP(ESTADO,REPORTE!AV982:AW1013,2,0),CLAVE_DISTRITO,CLAVE_CADER,IFERROR(VLOOKUP(DAY(F982),$BN$3:$BO$11,2,0),DAY(F982)),IFERROR(VLOOKUP(MONTH(F982),$BN$3:$BO$11,2,0),MONTH(F982)),YEAR(F982),G982),""))</f>
        <v/>
      </c>
      <c r="L982" s="4" t="str">
        <f>IFERROR(IF(VLOOKUP(J982,J$2:L981,4,0)=0,"",VLOOKUP(J982,J$2:L981,4,0)),"")</f>
        <v/>
      </c>
      <c r="M982" s="4" t="str">
        <f>IFERROR(IF(VLOOKUP(J982,J$2:M981,5,0)=0,"",VLOOKUP(J982,J$2:M981,5,0)),"")</f>
        <v/>
      </c>
      <c r="S982"/>
      <c r="X982" s="3"/>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185"/>
        <v/>
      </c>
      <c r="BI982" s="4" t="str">
        <f t="shared" si="192"/>
        <v/>
      </c>
      <c r="BJ982" s="123" t="str">
        <f t="shared" si="186"/>
        <v/>
      </c>
      <c r="BK982" s="140" t="str">
        <f t="shared" si="191"/>
        <v/>
      </c>
      <c r="BP982" s="5"/>
      <c r="BR982" s="4"/>
      <c r="BT982" s="5"/>
      <c r="BU982" s="5"/>
      <c r="BV982" s="5" t="str">
        <f>IF(B982="","",IF(BQ982="",1+(MAX(BV$2:BV981)),""))</f>
        <v/>
      </c>
      <c r="BW982" s="5" t="str">
        <f t="shared" si="187"/>
        <v/>
      </c>
      <c r="BX982" s="5" t="str">
        <f t="shared" si="188"/>
        <v/>
      </c>
      <c r="BY982" s="14" t="str">
        <f t="shared" si="189"/>
        <v/>
      </c>
      <c r="BZ982" s="28"/>
      <c r="CB982" s="5" t="str">
        <f t="shared" ref="CB982:CB1045" si="193">CONCATENATE(AI982,AJ982,AK982,AL982,AM982)</f>
        <v/>
      </c>
      <c r="CD982" s="5"/>
      <c r="CE982" s="5" t="str">
        <f t="shared" si="19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c r="A983" s="4"/>
      <c r="B983" s="3"/>
      <c r="H983" s="5" t="str">
        <f>IF(F983="","",IFERROR(CONCATENATE("PEUA",VLOOKUP(ESTADO,REPORTE!AV983:AW1014,2,0),CLAVE_DISTRITO,CLAVE_CADER,IFERROR(VLOOKUP(DAY(F983),$BN$3:$BO$11,2,0),DAY(F983)),IFERROR(VLOOKUP(MONTH(F983),$BN$3:$BO$11,2,0),MONTH(F983)),YEAR(F983),G983),""))</f>
        <v/>
      </c>
      <c r="L983" s="4" t="str">
        <f>IFERROR(IF(VLOOKUP(J983,J$2:L982,4,0)=0,"",VLOOKUP(J983,J$2:L982,4,0)),"")</f>
        <v/>
      </c>
      <c r="M983" s="4" t="str">
        <f>IFERROR(IF(VLOOKUP(J983,J$2:M982,5,0)=0,"",VLOOKUP(J983,J$2:M982,5,0)),"")</f>
        <v/>
      </c>
      <c r="S983"/>
      <c r="X983" s="3"/>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185"/>
        <v/>
      </c>
      <c r="BI983" s="4" t="str">
        <f t="shared" si="192"/>
        <v/>
      </c>
      <c r="BJ983" s="123" t="str">
        <f t="shared" si="186"/>
        <v/>
      </c>
      <c r="BK983" s="140" t="str">
        <f t="shared" si="191"/>
        <v/>
      </c>
      <c r="BP983" s="5"/>
      <c r="BR983" s="4"/>
      <c r="BT983" s="5"/>
      <c r="BU983" s="5"/>
      <c r="BV983" s="5" t="str">
        <f>IF(B983="","",IF(BQ983="",1+(MAX(BV$2:BV982)),""))</f>
        <v/>
      </c>
      <c r="BW983" s="5" t="str">
        <f t="shared" si="187"/>
        <v/>
      </c>
      <c r="BX983" s="5" t="str">
        <f t="shared" si="188"/>
        <v/>
      </c>
      <c r="BY983" s="14" t="str">
        <f t="shared" si="189"/>
        <v/>
      </c>
      <c r="BZ983" s="28"/>
      <c r="CB983" s="5" t="str">
        <f t="shared" si="193"/>
        <v/>
      </c>
      <c r="CD983" s="5"/>
      <c r="CE983" s="5" t="str">
        <f t="shared" si="19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c r="A984" s="4"/>
      <c r="B984" s="3"/>
      <c r="H984" s="5" t="str">
        <f>IF(F984="","",IFERROR(CONCATENATE("PEUA",VLOOKUP(ESTADO,REPORTE!AV984:AW1015,2,0),CLAVE_DISTRITO,CLAVE_CADER,IFERROR(VLOOKUP(DAY(F984),$BN$3:$BO$11,2,0),DAY(F984)),IFERROR(VLOOKUP(MONTH(F984),$BN$3:$BO$11,2,0),MONTH(F984)),YEAR(F984),G984),""))</f>
        <v/>
      </c>
      <c r="L984" s="4" t="str">
        <f>IFERROR(IF(VLOOKUP(J984,J$2:L983,4,0)=0,"",VLOOKUP(J984,J$2:L983,4,0)),"")</f>
        <v/>
      </c>
      <c r="M984" s="4" t="str">
        <f>IFERROR(IF(VLOOKUP(J984,J$2:M983,5,0)=0,"",VLOOKUP(J984,J$2:M983,5,0)),"")</f>
        <v/>
      </c>
      <c r="S984"/>
      <c r="X984" s="3"/>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185"/>
        <v/>
      </c>
      <c r="BI984" s="4" t="str">
        <f t="shared" si="192"/>
        <v/>
      </c>
      <c r="BJ984" s="123" t="str">
        <f t="shared" si="186"/>
        <v/>
      </c>
      <c r="BK984" s="140" t="str">
        <f t="shared" si="191"/>
        <v/>
      </c>
      <c r="BP984" s="5"/>
      <c r="BR984" s="4"/>
      <c r="BT984" s="5"/>
      <c r="BU984" s="5"/>
      <c r="BV984" s="5" t="str">
        <f>IF(B984="","",IF(BQ984="",1+(MAX(BV$2:BV983)),""))</f>
        <v/>
      </c>
      <c r="BW984" s="5" t="str">
        <f t="shared" si="187"/>
        <v/>
      </c>
      <c r="BX984" s="5" t="str">
        <f t="shared" si="188"/>
        <v/>
      </c>
      <c r="BY984" s="14" t="str">
        <f t="shared" si="189"/>
        <v/>
      </c>
      <c r="BZ984" s="28"/>
      <c r="CB984" s="5" t="str">
        <f t="shared" si="193"/>
        <v/>
      </c>
      <c r="CD984" s="5"/>
      <c r="CE984" s="5" t="str">
        <f t="shared" si="19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c r="A985" s="4"/>
      <c r="B985" s="3"/>
      <c r="H985" s="5" t="str">
        <f>IF(F985="","",IFERROR(CONCATENATE("PEUA",VLOOKUP(ESTADO,REPORTE!AV985:AW1016,2,0),CLAVE_DISTRITO,CLAVE_CADER,IFERROR(VLOOKUP(DAY(F985),$BN$3:$BO$11,2,0),DAY(F985)),IFERROR(VLOOKUP(MONTH(F985),$BN$3:$BO$11,2,0),MONTH(F985)),YEAR(F985),G985),""))</f>
        <v/>
      </c>
      <c r="L985" s="4" t="str">
        <f>IFERROR(IF(VLOOKUP(J985,J$2:L984,4,0)=0,"",VLOOKUP(J985,J$2:L984,4,0)),"")</f>
        <v/>
      </c>
      <c r="M985" s="4" t="str">
        <f>IFERROR(IF(VLOOKUP(J985,J$2:M984,5,0)=0,"",VLOOKUP(J985,J$2:M984,5,0)),"")</f>
        <v/>
      </c>
      <c r="S985"/>
      <c r="X985" s="3"/>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185"/>
        <v/>
      </c>
      <c r="BI985" s="4" t="str">
        <f t="shared" si="192"/>
        <v/>
      </c>
      <c r="BJ985" s="123" t="str">
        <f t="shared" si="186"/>
        <v/>
      </c>
      <c r="BK985" s="140" t="str">
        <f t="shared" si="191"/>
        <v/>
      </c>
      <c r="BP985" s="5"/>
      <c r="BR985" s="4"/>
      <c r="BT985" s="5"/>
      <c r="BU985" s="5"/>
      <c r="BV985" s="5" t="str">
        <f>IF(B985="","",IF(BQ985="",1+(MAX(BV$2:BV984)),""))</f>
        <v/>
      </c>
      <c r="BW985" s="5" t="str">
        <f t="shared" si="187"/>
        <v/>
      </c>
      <c r="BX985" s="5" t="str">
        <f t="shared" si="188"/>
        <v/>
      </c>
      <c r="BY985" s="14" t="str">
        <f t="shared" si="189"/>
        <v/>
      </c>
      <c r="BZ985" s="28"/>
      <c r="CB985" s="5" t="str">
        <f t="shared" si="193"/>
        <v/>
      </c>
      <c r="CD985" s="5"/>
      <c r="CE985" s="5" t="str">
        <f t="shared" si="19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c r="A986" s="4"/>
      <c r="B986" s="3"/>
      <c r="H986" s="5" t="str">
        <f>IF(F986="","",IFERROR(CONCATENATE("PEUA",VLOOKUP(ESTADO,REPORTE!AV986:AW1017,2,0),CLAVE_DISTRITO,CLAVE_CADER,IFERROR(VLOOKUP(DAY(F986),$BN$3:$BO$11,2,0),DAY(F986)),IFERROR(VLOOKUP(MONTH(F986),$BN$3:$BO$11,2,0),MONTH(F986)),YEAR(F986),G986),""))</f>
        <v/>
      </c>
      <c r="L986" s="4" t="str">
        <f>IFERROR(IF(VLOOKUP(J986,J$2:L985,4,0)=0,"",VLOOKUP(J986,J$2:L985,4,0)),"")</f>
        <v/>
      </c>
      <c r="M986" s="4" t="str">
        <f>IFERROR(IF(VLOOKUP(J986,J$2:M985,5,0)=0,"",VLOOKUP(J986,J$2:M985,5,0)),"")</f>
        <v/>
      </c>
      <c r="S986"/>
      <c r="X986" s="3"/>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185"/>
        <v/>
      </c>
      <c r="BI986" s="4" t="str">
        <f t="shared" si="192"/>
        <v/>
      </c>
      <c r="BJ986" s="123" t="str">
        <f t="shared" si="186"/>
        <v/>
      </c>
      <c r="BK986" s="140" t="str">
        <f t="shared" si="191"/>
        <v/>
      </c>
      <c r="BP986" s="5"/>
      <c r="BR986" s="4"/>
      <c r="BT986" s="5"/>
      <c r="BU986" s="5"/>
      <c r="BV986" s="5" t="str">
        <f>IF(B986="","",IF(BQ986="",1+(MAX(BV$2:BV985)),""))</f>
        <v/>
      </c>
      <c r="BW986" s="5" t="str">
        <f t="shared" si="187"/>
        <v/>
      </c>
      <c r="BX986" s="5" t="str">
        <f t="shared" si="188"/>
        <v/>
      </c>
      <c r="BY986" s="14" t="str">
        <f t="shared" si="189"/>
        <v/>
      </c>
      <c r="BZ986" s="28"/>
      <c r="CB986" s="5" t="str">
        <f t="shared" si="193"/>
        <v/>
      </c>
      <c r="CD986" s="5"/>
      <c r="CE986" s="5" t="str">
        <f t="shared" si="19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c r="A987" s="4"/>
      <c r="B987" s="3"/>
      <c r="H987" s="5" t="str">
        <f>IF(F987="","",IFERROR(CONCATENATE("PEUA",VLOOKUP(ESTADO,REPORTE!AV987:AW1018,2,0),CLAVE_DISTRITO,CLAVE_CADER,IFERROR(VLOOKUP(DAY(F987),$BN$3:$BO$11,2,0),DAY(F987)),IFERROR(VLOOKUP(MONTH(F987),$BN$3:$BO$11,2,0),MONTH(F987)),YEAR(F987),G987),""))</f>
        <v/>
      </c>
      <c r="L987" s="4" t="str">
        <f>IFERROR(IF(VLOOKUP(J987,J$2:L986,4,0)=0,"",VLOOKUP(J987,J$2:L986,4,0)),"")</f>
        <v/>
      </c>
      <c r="M987" s="4" t="str">
        <f>IFERROR(IF(VLOOKUP(J987,J$2:M986,5,0)=0,"",VLOOKUP(J987,J$2:M986,5,0)),"")</f>
        <v/>
      </c>
      <c r="S987"/>
      <c r="X987" s="3"/>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185"/>
        <v/>
      </c>
      <c r="BI987" s="4" t="str">
        <f t="shared" si="192"/>
        <v/>
      </c>
      <c r="BJ987" s="123" t="str">
        <f t="shared" si="186"/>
        <v/>
      </c>
      <c r="BK987" s="140" t="str">
        <f t="shared" si="191"/>
        <v/>
      </c>
      <c r="BP987" s="5"/>
      <c r="BR987" s="4"/>
      <c r="BT987" s="5"/>
      <c r="BU987" s="5"/>
      <c r="BV987" s="5" t="str">
        <f>IF(B987="","",IF(BQ987="",1+(MAX(BV$2:BV986)),""))</f>
        <v/>
      </c>
      <c r="BW987" s="5" t="str">
        <f t="shared" si="187"/>
        <v/>
      </c>
      <c r="BX987" s="5" t="str">
        <f t="shared" si="188"/>
        <v/>
      </c>
      <c r="BY987" s="14" t="str">
        <f t="shared" si="189"/>
        <v/>
      </c>
      <c r="BZ987" s="28"/>
      <c r="CB987" s="5" t="str">
        <f t="shared" si="193"/>
        <v/>
      </c>
      <c r="CD987" s="5"/>
      <c r="CE987" s="5" t="str">
        <f t="shared" si="19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c r="A988" s="4"/>
      <c r="B988" s="3"/>
      <c r="H988" s="5" t="str">
        <f>IF(F988="","",IFERROR(CONCATENATE("PEUA",VLOOKUP(ESTADO,REPORTE!AV988:AW1019,2,0),CLAVE_DISTRITO,CLAVE_CADER,IFERROR(VLOOKUP(DAY(F988),$BN$3:$BO$11,2,0),DAY(F988)),IFERROR(VLOOKUP(MONTH(F988),$BN$3:$BO$11,2,0),MONTH(F988)),YEAR(F988),G988),""))</f>
        <v/>
      </c>
      <c r="L988" s="4" t="str">
        <f>IFERROR(IF(VLOOKUP(J988,J$2:L987,4,0)=0,"",VLOOKUP(J988,J$2:L987,4,0)),"")</f>
        <v/>
      </c>
      <c r="M988" s="4" t="str">
        <f>IFERROR(IF(VLOOKUP(J988,J$2:M987,5,0)=0,"",VLOOKUP(J988,J$2:M987,5,0)),"")</f>
        <v/>
      </c>
      <c r="S988"/>
      <c r="X988" s="3"/>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185"/>
        <v/>
      </c>
      <c r="BI988" s="4" t="str">
        <f t="shared" si="192"/>
        <v/>
      </c>
      <c r="BJ988" s="123" t="str">
        <f t="shared" si="186"/>
        <v/>
      </c>
      <c r="BK988" s="140" t="str">
        <f t="shared" si="191"/>
        <v/>
      </c>
      <c r="BP988" s="5"/>
      <c r="BR988" s="4"/>
      <c r="BT988" s="5"/>
      <c r="BU988" s="5"/>
      <c r="BV988" s="5" t="str">
        <f>IF(B988="","",IF(BQ988="",1+(MAX(BV$2:BV987)),""))</f>
        <v/>
      </c>
      <c r="BW988" s="5" t="str">
        <f t="shared" si="187"/>
        <v/>
      </c>
      <c r="BX988" s="5" t="str">
        <f t="shared" si="188"/>
        <v/>
      </c>
      <c r="BY988" s="14" t="str">
        <f t="shared" si="189"/>
        <v/>
      </c>
      <c r="BZ988" s="28"/>
      <c r="CB988" s="5" t="str">
        <f t="shared" si="193"/>
        <v/>
      </c>
      <c r="CD988" s="5"/>
      <c r="CE988" s="5" t="str">
        <f t="shared" si="19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c r="A989" s="4"/>
      <c r="B989" s="3"/>
      <c r="H989" s="5" t="str">
        <f>IF(F989="","",IFERROR(CONCATENATE("PEUA",VLOOKUP(ESTADO,REPORTE!AV989:AW1020,2,0),CLAVE_DISTRITO,CLAVE_CADER,IFERROR(VLOOKUP(DAY(F989),$BN$3:$BO$11,2,0),DAY(F989)),IFERROR(VLOOKUP(MONTH(F989),$BN$3:$BO$11,2,0),MONTH(F989)),YEAR(F989),G989),""))</f>
        <v/>
      </c>
      <c r="L989" s="4" t="str">
        <f>IFERROR(IF(VLOOKUP(J989,J$2:L988,4,0)=0,"",VLOOKUP(J989,J$2:L988,4,0)),"")</f>
        <v/>
      </c>
      <c r="M989" s="4" t="str">
        <f>IFERROR(IF(VLOOKUP(J989,J$2:M988,5,0)=0,"",VLOOKUP(J989,J$2:M988,5,0)),"")</f>
        <v/>
      </c>
      <c r="S989"/>
      <c r="X989" s="3"/>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185"/>
        <v/>
      </c>
      <c r="BI989" s="4" t="str">
        <f t="shared" si="192"/>
        <v/>
      </c>
      <c r="BJ989" s="123" t="str">
        <f t="shared" si="186"/>
        <v/>
      </c>
      <c r="BK989" s="140" t="str">
        <f t="shared" si="191"/>
        <v/>
      </c>
      <c r="BP989" s="5"/>
      <c r="BR989" s="4"/>
      <c r="BT989" s="5"/>
      <c r="BU989" s="5"/>
      <c r="BV989" s="5" t="str">
        <f>IF(B989="","",IF(BQ989="",1+(MAX(BV$2:BV988)),""))</f>
        <v/>
      </c>
      <c r="BW989" s="5" t="str">
        <f t="shared" si="187"/>
        <v/>
      </c>
      <c r="BX989" s="5" t="str">
        <f t="shared" si="188"/>
        <v/>
      </c>
      <c r="BY989" s="14" t="str">
        <f t="shared" si="189"/>
        <v/>
      </c>
      <c r="BZ989" s="28"/>
      <c r="CB989" s="5" t="str">
        <f t="shared" si="193"/>
        <v/>
      </c>
      <c r="CD989" s="5"/>
      <c r="CE989" s="5" t="str">
        <f t="shared" si="19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c r="A990" s="4"/>
      <c r="B990" s="3"/>
      <c r="H990" s="5" t="str">
        <f>IF(F990="","",IFERROR(CONCATENATE("PEUA",VLOOKUP(ESTADO,REPORTE!AV990:AW1021,2,0),CLAVE_DISTRITO,CLAVE_CADER,IFERROR(VLOOKUP(DAY(F990),$BN$3:$BO$11,2,0),DAY(F990)),IFERROR(VLOOKUP(MONTH(F990),$BN$3:$BO$11,2,0),MONTH(F990)),YEAR(F990),G990),""))</f>
        <v/>
      </c>
      <c r="L990" s="4" t="str">
        <f>IFERROR(IF(VLOOKUP(J990,J$2:L989,4,0)=0,"",VLOOKUP(J990,J$2:L989,4,0)),"")</f>
        <v/>
      </c>
      <c r="M990" s="4" t="str">
        <f>IFERROR(IF(VLOOKUP(J990,J$2:M989,5,0)=0,"",VLOOKUP(J990,J$2:M989,5,0)),"")</f>
        <v/>
      </c>
      <c r="S990"/>
      <c r="X990" s="3"/>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185"/>
        <v/>
      </c>
      <c r="BI990" s="4" t="str">
        <f t="shared" si="192"/>
        <v/>
      </c>
      <c r="BJ990" s="123" t="str">
        <f t="shared" si="186"/>
        <v/>
      </c>
      <c r="BK990" s="140" t="str">
        <f t="shared" si="191"/>
        <v/>
      </c>
      <c r="BP990" s="5"/>
      <c r="BR990" s="4"/>
      <c r="BT990" s="5"/>
      <c r="BU990" s="5"/>
      <c r="BV990" s="5" t="str">
        <f>IF(B990="","",IF(BQ990="",1+(MAX(BV$2:BV989)),""))</f>
        <v/>
      </c>
      <c r="BW990" s="5" t="str">
        <f t="shared" si="187"/>
        <v/>
      </c>
      <c r="BX990" s="5" t="str">
        <f t="shared" si="188"/>
        <v/>
      </c>
      <c r="BY990" s="14" t="str">
        <f t="shared" si="189"/>
        <v/>
      </c>
      <c r="BZ990" s="28"/>
      <c r="CB990" s="5" t="str">
        <f t="shared" si="193"/>
        <v/>
      </c>
      <c r="CD990" s="5"/>
      <c r="CE990" s="5" t="str">
        <f t="shared" si="19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c r="A991" s="4"/>
      <c r="B991" s="3"/>
      <c r="H991" s="5" t="str">
        <f>IF(F991="","",IFERROR(CONCATENATE("PEUA",VLOOKUP(ESTADO,REPORTE!AV991:AW1022,2,0),CLAVE_DISTRITO,CLAVE_CADER,IFERROR(VLOOKUP(DAY(F991),$BN$3:$BO$11,2,0),DAY(F991)),IFERROR(VLOOKUP(MONTH(F991),$BN$3:$BO$11,2,0),MONTH(F991)),YEAR(F991),G991),""))</f>
        <v/>
      </c>
      <c r="L991" s="4" t="str">
        <f>IFERROR(IF(VLOOKUP(J991,J$2:L990,4,0)=0,"",VLOOKUP(J991,J$2:L990,4,0)),"")</f>
        <v/>
      </c>
      <c r="M991" s="4" t="str">
        <f>IFERROR(IF(VLOOKUP(J991,J$2:M990,5,0)=0,"",VLOOKUP(J991,J$2:M990,5,0)),"")</f>
        <v/>
      </c>
      <c r="S991"/>
      <c r="X991" s="3"/>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185"/>
        <v/>
      </c>
      <c r="BI991" s="4" t="str">
        <f t="shared" si="192"/>
        <v/>
      </c>
      <c r="BJ991" s="123" t="str">
        <f t="shared" si="186"/>
        <v/>
      </c>
      <c r="BK991" s="140" t="str">
        <f t="shared" si="191"/>
        <v/>
      </c>
      <c r="BP991" s="5"/>
      <c r="BR991" s="4"/>
      <c r="BT991" s="5"/>
      <c r="BU991" s="5"/>
      <c r="BV991" s="5" t="str">
        <f>IF(B991="","",IF(BQ991="",1+(MAX(BV$2:BV990)),""))</f>
        <v/>
      </c>
      <c r="BW991" s="5" t="str">
        <f t="shared" si="187"/>
        <v/>
      </c>
      <c r="BX991" s="5" t="str">
        <f t="shared" si="188"/>
        <v/>
      </c>
      <c r="BY991" s="14" t="str">
        <f t="shared" si="189"/>
        <v/>
      </c>
      <c r="BZ991" s="28"/>
      <c r="CB991" s="5" t="str">
        <f t="shared" si="193"/>
        <v/>
      </c>
      <c r="CD991" s="5"/>
      <c r="CE991" s="5" t="str">
        <f t="shared" si="19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c r="A992" s="4"/>
      <c r="B992" s="3"/>
      <c r="H992" s="5" t="str">
        <f>IF(F992="","",IFERROR(CONCATENATE("PEUA",VLOOKUP(ESTADO,REPORTE!AV992:AW1023,2,0),CLAVE_DISTRITO,CLAVE_CADER,IFERROR(VLOOKUP(DAY(F992),$BN$3:$BO$11,2,0),DAY(F992)),IFERROR(VLOOKUP(MONTH(F992),$BN$3:$BO$11,2,0),MONTH(F992)),YEAR(F992),G992),""))</f>
        <v/>
      </c>
      <c r="L992" s="4" t="str">
        <f>IFERROR(IF(VLOOKUP(J992,J$2:L991,4,0)=0,"",VLOOKUP(J992,J$2:L991,4,0)),"")</f>
        <v/>
      </c>
      <c r="M992" s="4" t="str">
        <f>IFERROR(IF(VLOOKUP(J992,J$2:M991,5,0)=0,"",VLOOKUP(J992,J$2:M991,5,0)),"")</f>
        <v/>
      </c>
      <c r="S992"/>
      <c r="X992" s="3"/>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185"/>
        <v/>
      </c>
      <c r="BI992" s="4" t="str">
        <f t="shared" si="192"/>
        <v/>
      </c>
      <c r="BJ992" s="123" t="str">
        <f t="shared" si="186"/>
        <v/>
      </c>
      <c r="BK992" s="140" t="str">
        <f t="shared" si="191"/>
        <v/>
      </c>
      <c r="BP992" s="5"/>
      <c r="BR992" s="4"/>
      <c r="BT992" s="5"/>
      <c r="BU992" s="5"/>
      <c r="BV992" s="5" t="str">
        <f>IF(B992="","",IF(BQ992="",1+(MAX(BV$2:BV991)),""))</f>
        <v/>
      </c>
      <c r="BW992" s="5" t="str">
        <f t="shared" si="187"/>
        <v/>
      </c>
      <c r="BX992" s="5" t="str">
        <f t="shared" si="188"/>
        <v/>
      </c>
      <c r="BY992" s="14" t="str">
        <f t="shared" si="189"/>
        <v/>
      </c>
      <c r="BZ992" s="28"/>
      <c r="CB992" s="5" t="str">
        <f t="shared" si="193"/>
        <v/>
      </c>
      <c r="CD992" s="5"/>
      <c r="CE992" s="5" t="str">
        <f t="shared" si="19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c r="A993" s="4"/>
      <c r="B993" s="3"/>
      <c r="H993" s="5" t="str">
        <f>IF(F993="","",IFERROR(CONCATENATE("PEUA",VLOOKUP(ESTADO,REPORTE!AV993:AW1024,2,0),CLAVE_DISTRITO,CLAVE_CADER,IFERROR(VLOOKUP(DAY(F993),$BN$3:$BO$11,2,0),DAY(F993)),IFERROR(VLOOKUP(MONTH(F993),$BN$3:$BO$11,2,0),MONTH(F993)),YEAR(F993),G993),""))</f>
        <v/>
      </c>
      <c r="L993" s="4" t="str">
        <f>IFERROR(IF(VLOOKUP(J993,J$2:L992,4,0)=0,"",VLOOKUP(J993,J$2:L992,4,0)),"")</f>
        <v/>
      </c>
      <c r="M993" s="4" t="str">
        <f>IFERROR(IF(VLOOKUP(J993,J$2:M992,5,0)=0,"",VLOOKUP(J993,J$2:M992,5,0)),"")</f>
        <v/>
      </c>
      <c r="S993"/>
      <c r="X993" s="3"/>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185"/>
        <v/>
      </c>
      <c r="BI993" s="4" t="str">
        <f t="shared" si="192"/>
        <v/>
      </c>
      <c r="BJ993" s="123" t="str">
        <f t="shared" si="186"/>
        <v/>
      </c>
      <c r="BK993" s="140" t="str">
        <f t="shared" si="191"/>
        <v/>
      </c>
      <c r="BP993" s="5"/>
      <c r="BR993" s="4"/>
      <c r="BT993" s="5"/>
      <c r="BU993" s="5"/>
      <c r="BV993" s="5" t="str">
        <f>IF(B993="","",IF(BQ993="",1+(MAX(BV$2:BV992)),""))</f>
        <v/>
      </c>
      <c r="BW993" s="5" t="str">
        <f t="shared" si="187"/>
        <v/>
      </c>
      <c r="BX993" s="5" t="str">
        <f t="shared" si="188"/>
        <v/>
      </c>
      <c r="BY993" s="14" t="str">
        <f t="shared" si="189"/>
        <v/>
      </c>
      <c r="BZ993" s="28"/>
      <c r="CB993" s="5" t="str">
        <f t="shared" si="193"/>
        <v/>
      </c>
      <c r="CD993" s="5"/>
      <c r="CE993" s="5" t="str">
        <f t="shared" si="19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c r="A994" s="4"/>
      <c r="B994" s="3"/>
      <c r="H994" s="5" t="str">
        <f>IF(F994="","",IFERROR(CONCATENATE("PEUA",VLOOKUP(ESTADO,REPORTE!AV994:AW1025,2,0),CLAVE_DISTRITO,CLAVE_CADER,IFERROR(VLOOKUP(DAY(F994),$BN$3:$BO$11,2,0),DAY(F994)),IFERROR(VLOOKUP(MONTH(F994),$BN$3:$BO$11,2,0),MONTH(F994)),YEAR(F994),G994),""))</f>
        <v/>
      </c>
      <c r="L994" s="4" t="str">
        <f>IFERROR(IF(VLOOKUP(J994,J$2:L993,4,0)=0,"",VLOOKUP(J994,J$2:L993,4,0)),"")</f>
        <v/>
      </c>
      <c r="M994" s="4" t="str">
        <f>IFERROR(IF(VLOOKUP(J994,J$2:M993,5,0)=0,"",VLOOKUP(J994,J$2:M993,5,0)),"")</f>
        <v/>
      </c>
      <c r="S994"/>
      <c r="X994" s="3"/>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185"/>
        <v/>
      </c>
      <c r="BI994" s="4" t="str">
        <f t="shared" si="192"/>
        <v/>
      </c>
      <c r="BJ994" s="123" t="str">
        <f t="shared" si="186"/>
        <v/>
      </c>
      <c r="BK994" s="140" t="str">
        <f t="shared" si="191"/>
        <v/>
      </c>
      <c r="BP994" s="5"/>
      <c r="BR994" s="4"/>
      <c r="BT994" s="5"/>
      <c r="BU994" s="5"/>
      <c r="BV994" s="5" t="str">
        <f>IF(B994="","",IF(BQ994="",1+(MAX(BV$2:BV993)),""))</f>
        <v/>
      </c>
      <c r="BW994" s="5" t="str">
        <f t="shared" si="187"/>
        <v/>
      </c>
      <c r="BX994" s="5" t="str">
        <f t="shared" si="188"/>
        <v/>
      </c>
      <c r="BY994" s="14" t="str">
        <f t="shared" si="189"/>
        <v/>
      </c>
      <c r="BZ994" s="28"/>
      <c r="CB994" s="5" t="str">
        <f t="shared" si="193"/>
        <v/>
      </c>
      <c r="CD994" s="5"/>
      <c r="CE994" s="5" t="str">
        <f t="shared" si="19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c r="A995" s="4"/>
      <c r="B995" s="3"/>
      <c r="H995" s="5" t="str">
        <f>IF(F995="","",IFERROR(CONCATENATE("PEUA",VLOOKUP(ESTADO,REPORTE!AV995:AW1026,2,0),CLAVE_DISTRITO,CLAVE_CADER,IFERROR(VLOOKUP(DAY(F995),$BN$3:$BO$11,2,0),DAY(F995)),IFERROR(VLOOKUP(MONTH(F995),$BN$3:$BO$11,2,0),MONTH(F995)),YEAR(F995),G995),""))</f>
        <v/>
      </c>
      <c r="L995" s="4" t="str">
        <f>IFERROR(IF(VLOOKUP(J995,J$2:L994,4,0)=0,"",VLOOKUP(J995,J$2:L994,4,0)),"")</f>
        <v/>
      </c>
      <c r="M995" s="4" t="str">
        <f>IFERROR(IF(VLOOKUP(J995,J$2:M994,5,0)=0,"",VLOOKUP(J995,J$2:M994,5,0)),"")</f>
        <v/>
      </c>
      <c r="S995"/>
      <c r="X995" s="3"/>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185"/>
        <v/>
      </c>
      <c r="BI995" s="4" t="str">
        <f t="shared" si="192"/>
        <v/>
      </c>
      <c r="BJ995" s="123" t="str">
        <f t="shared" si="186"/>
        <v/>
      </c>
      <c r="BK995" s="140" t="str">
        <f t="shared" si="191"/>
        <v/>
      </c>
      <c r="BP995" s="5"/>
      <c r="BR995" s="4"/>
      <c r="BT995" s="5"/>
      <c r="BU995" s="5"/>
      <c r="BV995" s="5" t="str">
        <f>IF(B995="","",IF(BQ995="",1+(MAX(BV$2:BV994)),""))</f>
        <v/>
      </c>
      <c r="BW995" s="5" t="str">
        <f t="shared" si="187"/>
        <v/>
      </c>
      <c r="BX995" s="5" t="str">
        <f t="shared" si="188"/>
        <v/>
      </c>
      <c r="BY995" s="14" t="str">
        <f t="shared" si="189"/>
        <v/>
      </c>
      <c r="BZ995" s="28"/>
      <c r="CB995" s="5" t="str">
        <f t="shared" si="193"/>
        <v/>
      </c>
      <c r="CD995" s="5"/>
      <c r="CE995" s="5" t="str">
        <f t="shared" si="19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c r="A996" s="4"/>
      <c r="B996" s="3"/>
      <c r="H996" s="5" t="str">
        <f>IF(F996="","",IFERROR(CONCATENATE("PEUA",VLOOKUP(ESTADO,REPORTE!AV996:AW1027,2,0),CLAVE_DISTRITO,CLAVE_CADER,IFERROR(VLOOKUP(DAY(F996),$BN$3:$BO$11,2,0),DAY(F996)),IFERROR(VLOOKUP(MONTH(F996),$BN$3:$BO$11,2,0),MONTH(F996)),YEAR(F996),G996),""))</f>
        <v/>
      </c>
      <c r="L996" s="4" t="str">
        <f>IFERROR(IF(VLOOKUP(J996,J$2:L995,4,0)=0,"",VLOOKUP(J996,J$2:L995,4,0)),"")</f>
        <v/>
      </c>
      <c r="M996" s="4" t="str">
        <f>IFERROR(IF(VLOOKUP(J996,J$2:M995,5,0)=0,"",VLOOKUP(J996,J$2:M995,5,0)),"")</f>
        <v/>
      </c>
      <c r="S996"/>
      <c r="X996" s="3"/>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185"/>
        <v/>
      </c>
      <c r="BI996" s="4" t="str">
        <f t="shared" si="192"/>
        <v/>
      </c>
      <c r="BJ996" s="123" t="str">
        <f t="shared" si="186"/>
        <v/>
      </c>
      <c r="BK996" s="140" t="str">
        <f t="shared" si="191"/>
        <v/>
      </c>
      <c r="BP996" s="5"/>
      <c r="BR996" s="4"/>
      <c r="BT996" s="5"/>
      <c r="BU996" s="5"/>
      <c r="BV996" s="5" t="str">
        <f>IF(B996="","",IF(BQ996="",1+(MAX(BV$2:BV995)),""))</f>
        <v/>
      </c>
      <c r="BW996" s="5" t="str">
        <f t="shared" si="187"/>
        <v/>
      </c>
      <c r="BX996" s="5" t="str">
        <f t="shared" si="188"/>
        <v/>
      </c>
      <c r="BY996" s="14" t="str">
        <f t="shared" si="189"/>
        <v/>
      </c>
      <c r="BZ996" s="28"/>
      <c r="CB996" s="5" t="str">
        <f t="shared" si="193"/>
        <v/>
      </c>
      <c r="CD996" s="5"/>
      <c r="CE996" s="5" t="str">
        <f t="shared" si="19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c r="A997" s="4"/>
      <c r="B997" s="3"/>
      <c r="H997" s="5" t="str">
        <f>IF(F997="","",IFERROR(CONCATENATE("PEUA",VLOOKUP(ESTADO,REPORTE!AV997:AW1028,2,0),CLAVE_DISTRITO,CLAVE_CADER,IFERROR(VLOOKUP(DAY(F997),$BN$3:$BO$11,2,0),DAY(F997)),IFERROR(VLOOKUP(MONTH(F997),$BN$3:$BO$11,2,0),MONTH(F997)),YEAR(F997),G997),""))</f>
        <v/>
      </c>
      <c r="L997" s="4" t="str">
        <f>IFERROR(IF(VLOOKUP(J997,J$2:L996,4,0)=0,"",VLOOKUP(J997,J$2:L996,4,0)),"")</f>
        <v/>
      </c>
      <c r="M997" s="4" t="str">
        <f>IFERROR(IF(VLOOKUP(J997,J$2:M996,5,0)=0,"",VLOOKUP(J997,J$2:M996,5,0)),"")</f>
        <v/>
      </c>
      <c r="S997"/>
      <c r="X997" s="3"/>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185"/>
        <v/>
      </c>
      <c r="BI997" s="4" t="str">
        <f t="shared" si="192"/>
        <v/>
      </c>
      <c r="BJ997" s="123" t="str">
        <f t="shared" si="186"/>
        <v/>
      </c>
      <c r="BK997" s="140" t="str">
        <f t="shared" si="191"/>
        <v/>
      </c>
      <c r="BP997" s="5"/>
      <c r="BR997" s="4"/>
      <c r="BT997" s="5"/>
      <c r="BU997" s="5"/>
      <c r="BV997" s="5" t="str">
        <f>IF(B997="","",IF(BQ997="",1+(MAX(BV$2:BV996)),""))</f>
        <v/>
      </c>
      <c r="BW997" s="5" t="str">
        <f t="shared" si="187"/>
        <v/>
      </c>
      <c r="BX997" s="5" t="str">
        <f t="shared" si="188"/>
        <v/>
      </c>
      <c r="BY997" s="14" t="str">
        <f t="shared" si="189"/>
        <v/>
      </c>
      <c r="BZ997" s="28"/>
      <c r="CB997" s="5" t="str">
        <f t="shared" si="193"/>
        <v/>
      </c>
      <c r="CD997" s="5"/>
      <c r="CE997" s="5" t="str">
        <f t="shared" si="19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c r="A998" s="4"/>
      <c r="B998" s="3"/>
      <c r="H998" s="5" t="str">
        <f>IF(F998="","",IFERROR(CONCATENATE("PEUA",VLOOKUP(ESTADO,REPORTE!AV998:AW1029,2,0),CLAVE_DISTRITO,CLAVE_CADER,IFERROR(VLOOKUP(DAY(F998),$BN$3:$BO$11,2,0),DAY(F998)),IFERROR(VLOOKUP(MONTH(F998),$BN$3:$BO$11,2,0),MONTH(F998)),YEAR(F998),G998),""))</f>
        <v/>
      </c>
      <c r="L998" s="4" t="str">
        <f>IFERROR(IF(VLOOKUP(J998,J$2:L997,4,0)=0,"",VLOOKUP(J998,J$2:L997,4,0)),"")</f>
        <v/>
      </c>
      <c r="M998" s="4" t="str">
        <f>IFERROR(IF(VLOOKUP(J998,J$2:M997,5,0)=0,"",VLOOKUP(J998,J$2:M997,5,0)),"")</f>
        <v/>
      </c>
      <c r="S998"/>
      <c r="X998" s="3"/>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185"/>
        <v/>
      </c>
      <c r="BI998" s="4" t="str">
        <f t="shared" si="192"/>
        <v/>
      </c>
      <c r="BJ998" s="123" t="str">
        <f t="shared" si="186"/>
        <v/>
      </c>
      <c r="BK998" s="140" t="str">
        <f t="shared" si="191"/>
        <v/>
      </c>
      <c r="BP998" s="5"/>
      <c r="BR998" s="4"/>
      <c r="BT998" s="5"/>
      <c r="BU998" s="5"/>
      <c r="BV998" s="5" t="str">
        <f>IF(B998="","",IF(BQ998="",1+(MAX(BV$2:BV997)),""))</f>
        <v/>
      </c>
      <c r="BW998" s="5" t="str">
        <f t="shared" si="187"/>
        <v/>
      </c>
      <c r="BX998" s="5" t="str">
        <f t="shared" si="188"/>
        <v/>
      </c>
      <c r="BY998" s="14" t="str">
        <f t="shared" si="189"/>
        <v/>
      </c>
      <c r="BZ998" s="28"/>
      <c r="CB998" s="5" t="str">
        <f t="shared" si="193"/>
        <v/>
      </c>
      <c r="CD998" s="5"/>
      <c r="CE998" s="5" t="str">
        <f t="shared" si="19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c r="A999" s="4"/>
      <c r="B999" s="3"/>
      <c r="H999" s="5" t="str">
        <f>IF(F999="","",IFERROR(CONCATENATE("PEUA",VLOOKUP(ESTADO,REPORTE!AV999:AW1030,2,0),CLAVE_DISTRITO,CLAVE_CADER,IFERROR(VLOOKUP(DAY(F999),$BN$3:$BO$11,2,0),DAY(F999)),IFERROR(VLOOKUP(MONTH(F999),$BN$3:$BO$11,2,0),MONTH(F999)),YEAR(F999),G999),""))</f>
        <v/>
      </c>
      <c r="L999" s="4" t="str">
        <f>IFERROR(IF(VLOOKUP(J999,J$2:L998,4,0)=0,"",VLOOKUP(J999,J$2:L998,4,0)),"")</f>
        <v/>
      </c>
      <c r="M999" s="4" t="str">
        <f>IFERROR(IF(VLOOKUP(J999,J$2:M998,5,0)=0,"",VLOOKUP(J999,J$2:M998,5,0)),"")</f>
        <v/>
      </c>
      <c r="S999"/>
      <c r="X999" s="3"/>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185"/>
        <v/>
      </c>
      <c r="BI999" s="4" t="str">
        <f t="shared" si="192"/>
        <v/>
      </c>
      <c r="BJ999" s="123" t="str">
        <f t="shared" si="186"/>
        <v/>
      </c>
      <c r="BK999" s="140" t="str">
        <f t="shared" si="191"/>
        <v/>
      </c>
      <c r="BP999" s="5"/>
      <c r="BR999" s="4"/>
      <c r="BT999" s="5"/>
      <c r="BU999" s="5"/>
      <c r="BV999" s="5" t="str">
        <f>IF(B999="","",IF(BQ999="",1+(MAX(BV$2:BV998)),""))</f>
        <v/>
      </c>
      <c r="BW999" s="5" t="str">
        <f t="shared" si="187"/>
        <v/>
      </c>
      <c r="BX999" s="5" t="str">
        <f t="shared" si="188"/>
        <v/>
      </c>
      <c r="BY999" s="14" t="str">
        <f t="shared" si="189"/>
        <v/>
      </c>
      <c r="BZ999" s="28"/>
      <c r="CB999" s="5" t="str">
        <f t="shared" si="193"/>
        <v/>
      </c>
      <c r="CD999" s="5"/>
      <c r="CE999" s="5" t="str">
        <f t="shared" si="19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c r="A1000" s="4"/>
      <c r="B1000" s="3"/>
      <c r="H1000" s="5" t="str">
        <f>IF(F1000="","",IFERROR(CONCATENATE("PEUA",VLOOKUP(ESTADO,REPORTE!AV1000:AW1031,2,0),CLAVE_DISTRITO,CLAVE_CADER,IFERROR(VLOOKUP(DAY(F1000),$BN$3:$BO$11,2,0),DAY(F1000)),IFERROR(VLOOKUP(MONTH(F1000),$BN$3:$BO$11,2,0),MONTH(F1000)),YEAR(F1000),G1000),""))</f>
        <v/>
      </c>
      <c r="L1000" s="4" t="str">
        <f>IFERROR(IF(VLOOKUP(J1000,J$2:L999,4,0)=0,"",VLOOKUP(J1000,J$2:L999,4,0)),"")</f>
        <v/>
      </c>
      <c r="M1000" s="4" t="str">
        <f>IFERROR(IF(VLOOKUP(J1000,J$2:M999,5,0)=0,"",VLOOKUP(J1000,J$2:M999,5,0)),"")</f>
        <v/>
      </c>
      <c r="S1000"/>
      <c r="X1000" s="3"/>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185"/>
        <v/>
      </c>
      <c r="BI1000" s="4" t="str">
        <f t="shared" si="192"/>
        <v/>
      </c>
      <c r="BJ1000" s="123" t="str">
        <f t="shared" si="186"/>
        <v/>
      </c>
      <c r="BK1000" s="140" t="str">
        <f t="shared" si="191"/>
        <v/>
      </c>
      <c r="BP1000" s="5"/>
      <c r="BR1000" s="4"/>
      <c r="BT1000" s="5"/>
      <c r="BU1000" s="5"/>
      <c r="BV1000" s="5" t="str">
        <f>IF(B1000="","",IF(BQ1000="",1+(MAX(BV$2:BV999)),""))</f>
        <v/>
      </c>
      <c r="BW1000" s="5" t="str">
        <f t="shared" si="187"/>
        <v/>
      </c>
      <c r="BX1000" s="5" t="str">
        <f t="shared" si="188"/>
        <v/>
      </c>
      <c r="BY1000" s="14" t="str">
        <f t="shared" si="189"/>
        <v/>
      </c>
      <c r="BZ1000" s="28"/>
      <c r="CB1000" s="5" t="str">
        <f t="shared" si="193"/>
        <v/>
      </c>
      <c r="CD1000" s="5"/>
      <c r="CE1000" s="5" t="str">
        <f t="shared" si="19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c r="A1001" s="4"/>
      <c r="B1001" s="3"/>
      <c r="H1001" s="5" t="str">
        <f>IF(F1001="","",IFERROR(CONCATENATE("PEUA",VLOOKUP(ESTADO,REPORTE!AV1001:AW1032,2,0),CLAVE_DISTRITO,CLAVE_CADER,IFERROR(VLOOKUP(DAY(F1001),$BN$3:$BO$11,2,0),DAY(F1001)),IFERROR(VLOOKUP(MONTH(F1001),$BN$3:$BO$11,2,0),MONTH(F1001)),YEAR(F1001),G1001),""))</f>
        <v/>
      </c>
      <c r="L1001" s="4" t="str">
        <f>IFERROR(IF(VLOOKUP(J1001,J$2:L1000,4,0)=0,"",VLOOKUP(J1001,J$2:L1000,4,0)),"")</f>
        <v/>
      </c>
      <c r="M1001" s="4" t="str">
        <f>IFERROR(IF(VLOOKUP(J1001,J$2:M1000,5,0)=0,"",VLOOKUP(J1001,J$2:M1000,5,0)),"")</f>
        <v/>
      </c>
      <c r="S1001"/>
      <c r="X1001" s="3"/>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185"/>
        <v/>
      </c>
      <c r="BI1001" s="4" t="str">
        <f t="shared" si="192"/>
        <v/>
      </c>
      <c r="BJ1001" s="123" t="str">
        <f t="shared" si="186"/>
        <v/>
      </c>
      <c r="BK1001" s="140" t="str">
        <f t="shared" si="191"/>
        <v/>
      </c>
      <c r="BP1001" s="5"/>
      <c r="BR1001" s="4"/>
      <c r="BT1001" s="5"/>
      <c r="BU1001" s="5"/>
      <c r="BV1001" s="5" t="str">
        <f>IF(B1001="","",IF(BQ1001="",1+(MAX(BV$2:BV1000)),""))</f>
        <v/>
      </c>
      <c r="BW1001" s="5" t="str">
        <f t="shared" si="187"/>
        <v/>
      </c>
      <c r="BX1001" s="5" t="str">
        <f t="shared" si="188"/>
        <v/>
      </c>
      <c r="BY1001" s="14" t="str">
        <f t="shared" si="189"/>
        <v/>
      </c>
      <c r="BZ1001" s="28"/>
      <c r="CB1001" s="5" t="str">
        <f t="shared" si="193"/>
        <v/>
      </c>
      <c r="CD1001" s="5"/>
      <c r="CE1001" s="5" t="str">
        <f t="shared" si="19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c r="A1002" s="4"/>
      <c r="B1002" s="3"/>
      <c r="H1002" s="5" t="str">
        <f>IF(F1002="","",IFERROR(CONCATENATE("PEUA",VLOOKUP(ESTADO,REPORTE!AV1002:AW1033,2,0),CLAVE_DISTRITO,CLAVE_CADER,IFERROR(VLOOKUP(DAY(F1002),$BN$3:$BO$11,2,0),DAY(F1002)),IFERROR(VLOOKUP(MONTH(F1002),$BN$3:$BO$11,2,0),MONTH(F1002)),YEAR(F1002),G1002),""))</f>
        <v/>
      </c>
      <c r="L1002" s="4" t="str">
        <f>IFERROR(IF(VLOOKUP(J1002,J$2:L1001,4,0)=0,"",VLOOKUP(J1002,J$2:L1001,4,0)),"")</f>
        <v/>
      </c>
      <c r="M1002" s="4" t="str">
        <f>IFERROR(IF(VLOOKUP(J1002,J$2:M1001,5,0)=0,"",VLOOKUP(J1002,J$2:M1001,5,0)),"")</f>
        <v/>
      </c>
      <c r="S1002"/>
      <c r="X1002" s="3"/>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185"/>
        <v/>
      </c>
      <c r="BI1002" s="4" t="str">
        <f t="shared" si="192"/>
        <v/>
      </c>
      <c r="BJ1002" s="123" t="str">
        <f t="shared" si="186"/>
        <v/>
      </c>
      <c r="BK1002" s="140" t="str">
        <f t="shared" si="191"/>
        <v/>
      </c>
      <c r="BP1002" s="5"/>
      <c r="BR1002" s="4"/>
      <c r="BT1002" s="5"/>
      <c r="BU1002" s="5"/>
      <c r="BV1002" s="5" t="str">
        <f>IF(B1002="","",IF(BQ1002="",1+(MAX(BV$2:BV1001)),""))</f>
        <v/>
      </c>
      <c r="BW1002" s="5" t="str">
        <f t="shared" si="187"/>
        <v/>
      </c>
      <c r="BX1002" s="5" t="str">
        <f t="shared" si="188"/>
        <v/>
      </c>
      <c r="BY1002" s="14" t="str">
        <f t="shared" si="189"/>
        <v/>
      </c>
      <c r="BZ1002" s="28"/>
      <c r="CB1002" s="5" t="str">
        <f t="shared" si="193"/>
        <v/>
      </c>
      <c r="CD1002" s="5"/>
      <c r="CE1002" s="5" t="str">
        <f t="shared" si="19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c r="A1003" s="4"/>
      <c r="B1003" s="3"/>
      <c r="H1003" s="5" t="str">
        <f>IF(F1003="","",IFERROR(CONCATENATE("PEUA",VLOOKUP(ESTADO,REPORTE!AV1003:AW1034,2,0),CLAVE_DISTRITO,CLAVE_CADER,IFERROR(VLOOKUP(DAY(F1003),$BN$3:$BO$11,2,0),DAY(F1003)),IFERROR(VLOOKUP(MONTH(F1003),$BN$3:$BO$11,2,0),MONTH(F1003)),YEAR(F1003),G1003),""))</f>
        <v/>
      </c>
      <c r="L1003" s="4" t="str">
        <f>IFERROR(IF(VLOOKUP(J1003,J$2:L1002,4,0)=0,"",VLOOKUP(J1003,J$2:L1002,4,0)),"")</f>
        <v/>
      </c>
      <c r="M1003" s="4" t="str">
        <f>IFERROR(IF(VLOOKUP(J1003,J$2:M1002,5,0)=0,"",VLOOKUP(J1003,J$2:M1002,5,0)),"")</f>
        <v/>
      </c>
      <c r="S1003"/>
      <c r="X1003" s="3"/>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185"/>
        <v/>
      </c>
      <c r="BI1003" s="4" t="str">
        <f t="shared" si="192"/>
        <v/>
      </c>
      <c r="BJ1003" s="123" t="str">
        <f t="shared" si="186"/>
        <v/>
      </c>
      <c r="BK1003" s="140" t="str">
        <f t="shared" si="191"/>
        <v/>
      </c>
      <c r="BP1003" s="5"/>
      <c r="BR1003" s="4"/>
      <c r="BT1003" s="5"/>
      <c r="BU1003" s="5"/>
      <c r="BV1003" s="5" t="str">
        <f>IF(B1003="","",IF(BQ1003="",1+(MAX(BV$2:BV1002)),""))</f>
        <v/>
      </c>
      <c r="BW1003" s="5" t="str">
        <f t="shared" si="187"/>
        <v/>
      </c>
      <c r="BX1003" s="5" t="str">
        <f t="shared" si="188"/>
        <v/>
      </c>
      <c r="BY1003" s="14" t="str">
        <f t="shared" si="189"/>
        <v/>
      </c>
      <c r="BZ1003" s="28"/>
      <c r="CB1003" s="5" t="str">
        <f t="shared" si="193"/>
        <v/>
      </c>
      <c r="CD1003" s="5"/>
      <c r="CE1003" s="5" t="str">
        <f t="shared" si="19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c r="A1004" s="4"/>
      <c r="B1004" s="3"/>
      <c r="H1004" s="5" t="str">
        <f>IF(F1004="","",IFERROR(CONCATENATE("PEUA",VLOOKUP(ESTADO,REPORTE!AV1004:AW1035,2,0),CLAVE_DISTRITO,CLAVE_CADER,IFERROR(VLOOKUP(DAY(F1004),$BN$3:$BO$11,2,0),DAY(F1004)),IFERROR(VLOOKUP(MONTH(F1004),$BN$3:$BO$11,2,0),MONTH(F1004)),YEAR(F1004),G1004),""))</f>
        <v/>
      </c>
      <c r="L1004" s="4" t="str">
        <f>IFERROR(IF(VLOOKUP(J1004,J$2:L1003,4,0)=0,"",VLOOKUP(J1004,J$2:L1003,4,0)),"")</f>
        <v/>
      </c>
      <c r="M1004" s="4" t="str">
        <f>IFERROR(IF(VLOOKUP(J1004,J$2:M1003,5,0)=0,"",VLOOKUP(J1004,J$2:M1003,5,0)),"")</f>
        <v/>
      </c>
      <c r="S1004"/>
      <c r="X1004" s="3"/>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185"/>
        <v/>
      </c>
      <c r="BI1004" s="4" t="str">
        <f t="shared" si="192"/>
        <v/>
      </c>
      <c r="BJ1004" s="123" t="str">
        <f t="shared" si="186"/>
        <v/>
      </c>
      <c r="BK1004" s="140" t="str">
        <f t="shared" si="191"/>
        <v/>
      </c>
      <c r="BP1004" s="5"/>
      <c r="BR1004" s="4"/>
      <c r="BT1004" s="5"/>
      <c r="BU1004" s="5"/>
      <c r="BV1004" s="5" t="str">
        <f>IF(B1004="","",IF(BQ1004="",1+(MAX(BV$2:BV1003)),""))</f>
        <v/>
      </c>
      <c r="BW1004" s="5" t="str">
        <f t="shared" si="187"/>
        <v/>
      </c>
      <c r="BX1004" s="5" t="str">
        <f t="shared" si="188"/>
        <v/>
      </c>
      <c r="BY1004" s="14" t="str">
        <f t="shared" si="189"/>
        <v/>
      </c>
      <c r="BZ1004" s="28"/>
      <c r="CB1004" s="5" t="str">
        <f t="shared" si="193"/>
        <v/>
      </c>
      <c r="CD1004" s="5"/>
      <c r="CE1004" s="5" t="str">
        <f t="shared" si="19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c r="A1005" s="4"/>
      <c r="B1005" s="3"/>
      <c r="H1005" s="5" t="str">
        <f>IF(F1005="","",IFERROR(CONCATENATE("PEUA",VLOOKUP(ESTADO,REPORTE!AV1005:AW1036,2,0),CLAVE_DISTRITO,CLAVE_CADER,IFERROR(VLOOKUP(DAY(F1005),$BN$3:$BO$11,2,0),DAY(F1005)),IFERROR(VLOOKUP(MONTH(F1005),$BN$3:$BO$11,2,0),MONTH(F1005)),YEAR(F1005),G1005),""))</f>
        <v/>
      </c>
      <c r="L1005" s="4" t="str">
        <f>IFERROR(IF(VLOOKUP(J1005,J$2:L1004,4,0)=0,"",VLOOKUP(J1005,J$2:L1004,4,0)),"")</f>
        <v/>
      </c>
      <c r="M1005" s="4" t="str">
        <f>IFERROR(IF(VLOOKUP(J1005,J$2:M1004,5,0)=0,"",VLOOKUP(J1005,J$2:M1004,5,0)),"")</f>
        <v/>
      </c>
      <c r="S1005"/>
      <c r="X1005" s="3"/>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185"/>
        <v/>
      </c>
      <c r="BI1005" s="4" t="str">
        <f t="shared" si="192"/>
        <v/>
      </c>
      <c r="BJ1005" s="123" t="str">
        <f t="shared" si="186"/>
        <v/>
      </c>
      <c r="BK1005" s="140" t="str">
        <f t="shared" si="191"/>
        <v/>
      </c>
      <c r="BP1005" s="5"/>
      <c r="BR1005" s="4"/>
      <c r="BT1005" s="5"/>
      <c r="BU1005" s="5"/>
      <c r="BV1005" s="5" t="str">
        <f>IF(B1005="","",IF(BQ1005="",1+(MAX(BV$2:BV1004)),""))</f>
        <v/>
      </c>
      <c r="BW1005" s="5" t="str">
        <f t="shared" si="187"/>
        <v/>
      </c>
      <c r="BX1005" s="5" t="str">
        <f t="shared" si="188"/>
        <v/>
      </c>
      <c r="BY1005" s="14" t="str">
        <f t="shared" si="189"/>
        <v/>
      </c>
      <c r="BZ1005" s="28"/>
      <c r="CB1005" s="5" t="str">
        <f t="shared" si="193"/>
        <v/>
      </c>
      <c r="CD1005" s="5"/>
      <c r="CE1005" s="5" t="str">
        <f t="shared" si="19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c r="A1006" s="4"/>
      <c r="B1006" s="3"/>
      <c r="H1006" s="5" t="str">
        <f>IF(F1006="","",IFERROR(CONCATENATE("PEUA",VLOOKUP(ESTADO,REPORTE!AV1006:AW1037,2,0),CLAVE_DISTRITO,CLAVE_CADER,IFERROR(VLOOKUP(DAY(F1006),$BN$3:$BO$11,2,0),DAY(F1006)),IFERROR(VLOOKUP(MONTH(F1006),$BN$3:$BO$11,2,0),MONTH(F1006)),YEAR(F1006),G1006),""))</f>
        <v/>
      </c>
      <c r="L1006" s="4" t="str">
        <f>IFERROR(IF(VLOOKUP(J1006,J$2:L1005,4,0)=0,"",VLOOKUP(J1006,J$2:L1005,4,0)),"")</f>
        <v/>
      </c>
      <c r="M1006" s="4" t="str">
        <f>IFERROR(IF(VLOOKUP(J1006,J$2:M1005,5,0)=0,"",VLOOKUP(J1006,J$2:M1005,5,0)),"")</f>
        <v/>
      </c>
      <c r="S1006"/>
      <c r="X1006" s="3"/>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185"/>
        <v/>
      </c>
      <c r="BI1006" s="4" t="str">
        <f t="shared" si="192"/>
        <v/>
      </c>
      <c r="BJ1006" s="123" t="str">
        <f t="shared" si="186"/>
        <v/>
      </c>
      <c r="BK1006" s="140" t="str">
        <f t="shared" si="191"/>
        <v/>
      </c>
      <c r="BP1006" s="5"/>
      <c r="BR1006" s="4"/>
      <c r="BT1006" s="5"/>
      <c r="BU1006" s="5"/>
      <c r="BV1006" s="5" t="str">
        <f>IF(B1006="","",IF(BQ1006="",1+(MAX(BV$2:BV1005)),""))</f>
        <v/>
      </c>
      <c r="BW1006" s="5" t="str">
        <f t="shared" si="187"/>
        <v/>
      </c>
      <c r="BX1006" s="5" t="str">
        <f t="shared" si="188"/>
        <v/>
      </c>
      <c r="BY1006" s="14" t="str">
        <f t="shared" si="189"/>
        <v/>
      </c>
      <c r="BZ1006" s="28"/>
      <c r="CB1006" s="5" t="str">
        <f t="shared" si="193"/>
        <v/>
      </c>
      <c r="CD1006" s="5"/>
      <c r="CE1006" s="5" t="str">
        <f t="shared" si="19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c r="A1007" s="4"/>
      <c r="B1007" s="3"/>
      <c r="H1007" s="5" t="str">
        <f>IF(F1007="","",IFERROR(CONCATENATE("PEUA",VLOOKUP(ESTADO,REPORTE!AV1007:AW1038,2,0),CLAVE_DISTRITO,CLAVE_CADER,IFERROR(VLOOKUP(DAY(F1007),$BN$3:$BO$11,2,0),DAY(F1007)),IFERROR(VLOOKUP(MONTH(F1007),$BN$3:$BO$11,2,0),MONTH(F1007)),YEAR(F1007),G1007),""))</f>
        <v/>
      </c>
      <c r="L1007" s="4" t="str">
        <f>IFERROR(IF(VLOOKUP(J1007,J$2:L1006,4,0)=0,"",VLOOKUP(J1007,J$2:L1006,4,0)),"")</f>
        <v/>
      </c>
      <c r="M1007" s="4" t="str">
        <f>IFERROR(IF(VLOOKUP(J1007,J$2:M1006,5,0)=0,"",VLOOKUP(J1007,J$2:M1006,5,0)),"")</f>
        <v/>
      </c>
      <c r="S1007"/>
      <c r="X1007" s="3"/>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185"/>
        <v/>
      </c>
      <c r="BI1007" s="4" t="str">
        <f t="shared" si="192"/>
        <v/>
      </c>
      <c r="BJ1007" s="123" t="str">
        <f t="shared" si="186"/>
        <v/>
      </c>
      <c r="BK1007" s="140" t="str">
        <f t="shared" si="191"/>
        <v/>
      </c>
      <c r="BP1007" s="5"/>
      <c r="BR1007" s="4"/>
      <c r="BT1007" s="5"/>
      <c r="BU1007" s="5"/>
      <c r="BV1007" s="5" t="str">
        <f>IF(B1007="","",IF(BQ1007="",1+(MAX(BV$2:BV1006)),""))</f>
        <v/>
      </c>
      <c r="BW1007" s="5" t="str">
        <f t="shared" si="187"/>
        <v/>
      </c>
      <c r="BX1007" s="5" t="str">
        <f t="shared" si="188"/>
        <v/>
      </c>
      <c r="BY1007" s="14" t="str">
        <f t="shared" si="189"/>
        <v/>
      </c>
      <c r="BZ1007" s="28"/>
      <c r="CB1007" s="5" t="str">
        <f t="shared" si="193"/>
        <v/>
      </c>
      <c r="CD1007" s="5"/>
      <c r="CE1007" s="5" t="str">
        <f t="shared" si="19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c r="A1008" s="4"/>
      <c r="B1008" s="3"/>
      <c r="H1008" s="5" t="str">
        <f>IF(F1008="","",IFERROR(CONCATENATE("PEUA",VLOOKUP(ESTADO,REPORTE!AV1008:AW1039,2,0),CLAVE_DISTRITO,CLAVE_CADER,IFERROR(VLOOKUP(DAY(F1008),$BN$3:$BO$11,2,0),DAY(F1008)),IFERROR(VLOOKUP(MONTH(F1008),$BN$3:$BO$11,2,0),MONTH(F1008)),YEAR(F1008),G1008),""))</f>
        <v/>
      </c>
      <c r="L1008" s="4" t="str">
        <f>IFERROR(IF(VLOOKUP(J1008,J$2:L1007,4,0)=0,"",VLOOKUP(J1008,J$2:L1007,4,0)),"")</f>
        <v/>
      </c>
      <c r="M1008" s="4" t="str">
        <f>IFERROR(IF(VLOOKUP(J1008,J$2:M1007,5,0)=0,"",VLOOKUP(J1008,J$2:M1007,5,0)),"")</f>
        <v/>
      </c>
      <c r="S1008"/>
      <c r="X1008" s="3"/>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185"/>
        <v/>
      </c>
      <c r="BI1008" s="4" t="str">
        <f t="shared" si="192"/>
        <v/>
      </c>
      <c r="BJ1008" s="123" t="str">
        <f t="shared" si="186"/>
        <v/>
      </c>
      <c r="BK1008" s="140" t="str">
        <f t="shared" si="191"/>
        <v/>
      </c>
      <c r="BP1008" s="5"/>
      <c r="BR1008" s="4"/>
      <c r="BT1008" s="5"/>
      <c r="BU1008" s="5"/>
      <c r="BV1008" s="5" t="str">
        <f>IF(B1008="","",IF(BQ1008="",1+(MAX(BV$2:BV1007)),""))</f>
        <v/>
      </c>
      <c r="BW1008" s="5" t="str">
        <f t="shared" si="187"/>
        <v/>
      </c>
      <c r="BX1008" s="5" t="str">
        <f t="shared" si="188"/>
        <v/>
      </c>
      <c r="BY1008" s="14" t="str">
        <f t="shared" si="189"/>
        <v/>
      </c>
      <c r="BZ1008" s="28"/>
      <c r="CB1008" s="5" t="str">
        <f t="shared" si="193"/>
        <v/>
      </c>
      <c r="CD1008" s="5"/>
      <c r="CE1008" s="5" t="str">
        <f t="shared" si="19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c r="A1009" s="4"/>
      <c r="B1009" s="3"/>
      <c r="H1009" s="5" t="str">
        <f>IF(F1009="","",IFERROR(CONCATENATE("PEUA",VLOOKUP(ESTADO,REPORTE!AV1009:AW1040,2,0),CLAVE_DISTRITO,CLAVE_CADER,IFERROR(VLOOKUP(DAY(F1009),$BN$3:$BO$11,2,0),DAY(F1009)),IFERROR(VLOOKUP(MONTH(F1009),$BN$3:$BO$11,2,0),MONTH(F1009)),YEAR(F1009),G1009),""))</f>
        <v/>
      </c>
      <c r="L1009" s="4" t="str">
        <f>IFERROR(IF(VLOOKUP(J1009,J$2:L1008,4,0)=0,"",VLOOKUP(J1009,J$2:L1008,4,0)),"")</f>
        <v/>
      </c>
      <c r="M1009" s="4" t="str">
        <f>IFERROR(IF(VLOOKUP(J1009,J$2:M1008,5,0)=0,"",VLOOKUP(J1009,J$2:M1008,5,0)),"")</f>
        <v/>
      </c>
      <c r="S1009"/>
      <c r="X1009" s="3"/>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185"/>
        <v/>
      </c>
      <c r="BI1009" s="4" t="str">
        <f t="shared" si="192"/>
        <v/>
      </c>
      <c r="BJ1009" s="123" t="str">
        <f t="shared" si="186"/>
        <v/>
      </c>
      <c r="BK1009" s="140" t="str">
        <f t="shared" si="191"/>
        <v/>
      </c>
      <c r="BP1009" s="5"/>
      <c r="BR1009" s="4"/>
      <c r="BT1009" s="5"/>
      <c r="BU1009" s="5"/>
      <c r="BV1009" s="5" t="str">
        <f>IF(B1009="","",IF(BQ1009="",1+(MAX(BV$2:BV1008)),""))</f>
        <v/>
      </c>
      <c r="BW1009" s="5" t="str">
        <f t="shared" si="187"/>
        <v/>
      </c>
      <c r="BX1009" s="5" t="str">
        <f t="shared" si="188"/>
        <v/>
      </c>
      <c r="BY1009" s="14" t="str">
        <f t="shared" si="189"/>
        <v/>
      </c>
      <c r="BZ1009" s="28"/>
      <c r="CB1009" s="5" t="str">
        <f t="shared" si="193"/>
        <v/>
      </c>
      <c r="CD1009" s="5"/>
      <c r="CE1009" s="5" t="str">
        <f t="shared" si="19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c r="A1010" s="4"/>
      <c r="B1010" s="3"/>
      <c r="H1010" s="5" t="str">
        <f>IF(F1010="","",IFERROR(CONCATENATE("PEUA",VLOOKUP(ESTADO,REPORTE!AV1010:AW1041,2,0),CLAVE_DISTRITO,CLAVE_CADER,IFERROR(VLOOKUP(DAY(F1010),$BN$3:$BO$11,2,0),DAY(F1010)),IFERROR(VLOOKUP(MONTH(F1010),$BN$3:$BO$11,2,0),MONTH(F1010)),YEAR(F1010),G1010),""))</f>
        <v/>
      </c>
      <c r="L1010" s="4" t="str">
        <f>IFERROR(IF(VLOOKUP(J1010,J$2:L1009,4,0)=0,"",VLOOKUP(J1010,J$2:L1009,4,0)),"")</f>
        <v/>
      </c>
      <c r="M1010" s="4" t="str">
        <f>IFERROR(IF(VLOOKUP(J1010,J$2:M1009,5,0)=0,"",VLOOKUP(J1010,J$2:M1009,5,0)),"")</f>
        <v/>
      </c>
      <c r="S1010"/>
      <c r="X1010" s="3"/>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185"/>
        <v/>
      </c>
      <c r="BI1010" s="4" t="str">
        <f t="shared" si="192"/>
        <v/>
      </c>
      <c r="BJ1010" s="123" t="str">
        <f t="shared" si="186"/>
        <v/>
      </c>
      <c r="BK1010" s="140" t="str">
        <f t="shared" si="191"/>
        <v/>
      </c>
      <c r="BP1010" s="5"/>
      <c r="BR1010" s="4"/>
      <c r="BT1010" s="5"/>
      <c r="BU1010" s="5"/>
      <c r="BV1010" s="5" t="str">
        <f>IF(B1010="","",IF(BQ1010="",1+(MAX(BV$2:BV1009)),""))</f>
        <v/>
      </c>
      <c r="BW1010" s="5" t="str">
        <f t="shared" si="187"/>
        <v/>
      </c>
      <c r="BX1010" s="5" t="str">
        <f t="shared" si="188"/>
        <v/>
      </c>
      <c r="BY1010" s="14" t="str">
        <f t="shared" si="189"/>
        <v/>
      </c>
      <c r="BZ1010" s="28"/>
      <c r="CB1010" s="5" t="str">
        <f t="shared" si="193"/>
        <v/>
      </c>
      <c r="CD1010" s="5"/>
      <c r="CE1010" s="5" t="str">
        <f t="shared" si="19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c r="A1011" s="4"/>
      <c r="B1011" s="3"/>
      <c r="H1011" s="5" t="str">
        <f>IF(F1011="","",IFERROR(CONCATENATE("PEUA",VLOOKUP(ESTADO,REPORTE!AV1011:AW1042,2,0),CLAVE_DISTRITO,CLAVE_CADER,IFERROR(VLOOKUP(DAY(F1011),$BN$3:$BO$11,2,0),DAY(F1011)),IFERROR(VLOOKUP(MONTH(F1011),$BN$3:$BO$11,2,0),MONTH(F1011)),YEAR(F1011),G1011),""))</f>
        <v/>
      </c>
      <c r="L1011" s="4" t="str">
        <f>IFERROR(IF(VLOOKUP(J1011,J$2:L1010,4,0)=0,"",VLOOKUP(J1011,J$2:L1010,4,0)),"")</f>
        <v/>
      </c>
      <c r="M1011" s="4" t="str">
        <f>IFERROR(IF(VLOOKUP(J1011,J$2:M1010,5,0)=0,"",VLOOKUP(J1011,J$2:M1010,5,0)),"")</f>
        <v/>
      </c>
      <c r="S1011"/>
      <c r="X1011" s="3"/>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185"/>
        <v/>
      </c>
      <c r="BI1011" s="4" t="str">
        <f t="shared" si="192"/>
        <v/>
      </c>
      <c r="BJ1011" s="123" t="str">
        <f t="shared" si="186"/>
        <v/>
      </c>
      <c r="BK1011" s="140" t="str">
        <f t="shared" si="191"/>
        <v/>
      </c>
      <c r="BP1011" s="5"/>
      <c r="BR1011" s="4"/>
      <c r="BT1011" s="5"/>
      <c r="BU1011" s="5"/>
      <c r="BV1011" s="5" t="str">
        <f>IF(B1011="","",IF(BQ1011="",1+(MAX(BV$2:BV1010)),""))</f>
        <v/>
      </c>
      <c r="BW1011" s="5" t="str">
        <f t="shared" si="187"/>
        <v/>
      </c>
      <c r="BX1011" s="5" t="str">
        <f t="shared" si="188"/>
        <v/>
      </c>
      <c r="BY1011" s="14" t="str">
        <f t="shared" si="189"/>
        <v/>
      </c>
      <c r="BZ1011" s="28"/>
      <c r="CB1011" s="5" t="str">
        <f t="shared" si="193"/>
        <v/>
      </c>
      <c r="CD1011" s="5"/>
      <c r="CE1011" s="5" t="str">
        <f t="shared" si="19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c r="A1012" s="4"/>
      <c r="B1012" s="3"/>
      <c r="H1012" s="5" t="str">
        <f>IF(F1012="","",IFERROR(CONCATENATE("PEUA",VLOOKUP(ESTADO,REPORTE!AV1012:AW1043,2,0),CLAVE_DISTRITO,CLAVE_CADER,IFERROR(VLOOKUP(DAY(F1012),$BN$3:$BO$11,2,0),DAY(F1012)),IFERROR(VLOOKUP(MONTH(F1012),$BN$3:$BO$11,2,0),MONTH(F1012)),YEAR(F1012),G1012),""))</f>
        <v/>
      </c>
      <c r="L1012" s="4" t="str">
        <f>IFERROR(IF(VLOOKUP(J1012,J$2:L1011,4,0)=0,"",VLOOKUP(J1012,J$2:L1011,4,0)),"")</f>
        <v/>
      </c>
      <c r="M1012" s="4" t="str">
        <f>IFERROR(IF(VLOOKUP(J1012,J$2:M1011,5,0)=0,"",VLOOKUP(J1012,J$2:M1011,5,0)),"")</f>
        <v/>
      </c>
      <c r="S1012"/>
      <c r="X1012" s="3"/>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185"/>
        <v/>
      </c>
      <c r="BI1012" s="4" t="str">
        <f t="shared" si="192"/>
        <v/>
      </c>
      <c r="BJ1012" s="123" t="str">
        <f t="shared" si="186"/>
        <v/>
      </c>
      <c r="BK1012" s="140" t="str">
        <f t="shared" si="191"/>
        <v/>
      </c>
      <c r="BP1012" s="5"/>
      <c r="BR1012" s="4"/>
      <c r="BT1012" s="5"/>
      <c r="BU1012" s="5"/>
      <c r="BV1012" s="5" t="str">
        <f>IF(B1012="","",IF(BQ1012="",1+(MAX(BV$2:BV1011)),""))</f>
        <v/>
      </c>
      <c r="BW1012" s="5" t="str">
        <f t="shared" si="187"/>
        <v/>
      </c>
      <c r="BX1012" s="5" t="str">
        <f t="shared" si="188"/>
        <v/>
      </c>
      <c r="BY1012" s="14" t="str">
        <f t="shared" si="189"/>
        <v/>
      </c>
      <c r="BZ1012" s="28"/>
      <c r="CB1012" s="5" t="str">
        <f t="shared" si="193"/>
        <v/>
      </c>
      <c r="CD1012" s="5"/>
      <c r="CE1012" s="5" t="str">
        <f t="shared" si="19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c r="A1013" s="4"/>
      <c r="B1013" s="3"/>
      <c r="H1013" s="5" t="str">
        <f>IF(F1013="","",IFERROR(CONCATENATE("PEUA",VLOOKUP(ESTADO,REPORTE!AV1013:AW1044,2,0),CLAVE_DISTRITO,CLAVE_CADER,IFERROR(VLOOKUP(DAY(F1013),$BN$3:$BO$11,2,0),DAY(F1013)),IFERROR(VLOOKUP(MONTH(F1013),$BN$3:$BO$11,2,0),MONTH(F1013)),YEAR(F1013),G1013),""))</f>
        <v/>
      </c>
      <c r="L1013" s="4" t="str">
        <f>IFERROR(IF(VLOOKUP(J1013,J$2:L1012,4,0)=0,"",VLOOKUP(J1013,J$2:L1012,4,0)),"")</f>
        <v/>
      </c>
      <c r="M1013" s="4" t="str">
        <f>IFERROR(IF(VLOOKUP(J1013,J$2:M1012,5,0)=0,"",VLOOKUP(J1013,J$2:M1012,5,0)),"")</f>
        <v/>
      </c>
      <c r="S1013"/>
      <c r="X1013" s="3"/>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185"/>
        <v/>
      </c>
      <c r="BI1013" s="4" t="str">
        <f t="shared" si="192"/>
        <v/>
      </c>
      <c r="BJ1013" s="123" t="str">
        <f t="shared" si="186"/>
        <v/>
      </c>
      <c r="BK1013" s="140" t="str">
        <f t="shared" si="191"/>
        <v/>
      </c>
      <c r="BP1013" s="5"/>
      <c r="BR1013" s="4"/>
      <c r="BT1013" s="5"/>
      <c r="BU1013" s="5"/>
      <c r="BV1013" s="5" t="str">
        <f>IF(B1013="","",IF(BQ1013="",1+(MAX(BV$2:BV1012)),""))</f>
        <v/>
      </c>
      <c r="BW1013" s="5" t="str">
        <f t="shared" si="187"/>
        <v/>
      </c>
      <c r="BX1013" s="5" t="str">
        <f t="shared" si="188"/>
        <v/>
      </c>
      <c r="BY1013" s="14" t="str">
        <f t="shared" si="189"/>
        <v/>
      </c>
      <c r="BZ1013" s="28"/>
      <c r="CB1013" s="5" t="str">
        <f t="shared" si="193"/>
        <v/>
      </c>
      <c r="CD1013" s="5"/>
      <c r="CE1013" s="5" t="str">
        <f t="shared" si="19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c r="A1014" s="4"/>
      <c r="B1014" s="3"/>
      <c r="H1014" s="5" t="str">
        <f>IF(F1014="","",IFERROR(CONCATENATE("PEUA",VLOOKUP(ESTADO,REPORTE!AV1014:AW1045,2,0),CLAVE_DISTRITO,CLAVE_CADER,IFERROR(VLOOKUP(DAY(F1014),$BN$3:$BO$11,2,0),DAY(F1014)),IFERROR(VLOOKUP(MONTH(F1014),$BN$3:$BO$11,2,0),MONTH(F1014)),YEAR(F1014),G1014),""))</f>
        <v/>
      </c>
      <c r="L1014" s="4" t="str">
        <f>IFERROR(IF(VLOOKUP(J1014,J$2:L1013,4,0)=0,"",VLOOKUP(J1014,J$2:L1013,4,0)),"")</f>
        <v/>
      </c>
      <c r="M1014" s="4" t="str">
        <f>IFERROR(IF(VLOOKUP(J1014,J$2:M1013,5,0)=0,"",VLOOKUP(J1014,J$2:M1013,5,0)),"")</f>
        <v/>
      </c>
      <c r="S1014"/>
      <c r="X1014" s="3"/>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185"/>
        <v/>
      </c>
      <c r="BI1014" s="4" t="str">
        <f t="shared" si="192"/>
        <v/>
      </c>
      <c r="BJ1014" s="123" t="str">
        <f t="shared" si="186"/>
        <v/>
      </c>
      <c r="BK1014" s="140" t="str">
        <f t="shared" si="191"/>
        <v/>
      </c>
      <c r="BP1014" s="5"/>
      <c r="BR1014" s="4"/>
      <c r="BT1014" s="5"/>
      <c r="BU1014" s="5"/>
      <c r="BV1014" s="5" t="str">
        <f>IF(B1014="","",IF(BQ1014="",1+(MAX(BV$2:BV1013)),""))</f>
        <v/>
      </c>
      <c r="BW1014" s="5" t="str">
        <f t="shared" si="187"/>
        <v/>
      </c>
      <c r="BX1014" s="5" t="str">
        <f t="shared" si="188"/>
        <v/>
      </c>
      <c r="BY1014" s="14" t="str">
        <f t="shared" si="189"/>
        <v/>
      </c>
      <c r="BZ1014" s="28"/>
      <c r="CB1014" s="5" t="str">
        <f t="shared" si="193"/>
        <v/>
      </c>
      <c r="CD1014" s="5"/>
      <c r="CE1014" s="5" t="str">
        <f t="shared" si="19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c r="A1015" s="4"/>
      <c r="B1015" s="3"/>
      <c r="H1015" s="5" t="str">
        <f>IF(F1015="","",IFERROR(CONCATENATE("PEUA",VLOOKUP(ESTADO,REPORTE!AV1015:AW1046,2,0),CLAVE_DISTRITO,CLAVE_CADER,IFERROR(VLOOKUP(DAY(F1015),$BN$3:$BO$11,2,0),DAY(F1015)),IFERROR(VLOOKUP(MONTH(F1015),$BN$3:$BO$11,2,0),MONTH(F1015)),YEAR(F1015),G1015),""))</f>
        <v/>
      </c>
      <c r="L1015" s="4" t="str">
        <f>IFERROR(IF(VLOOKUP(J1015,J$2:L1014,4,0)=0,"",VLOOKUP(J1015,J$2:L1014,4,0)),"")</f>
        <v/>
      </c>
      <c r="M1015" s="4" t="str">
        <f>IFERROR(IF(VLOOKUP(J1015,J$2:M1014,5,0)=0,"",VLOOKUP(J1015,J$2:M1014,5,0)),"")</f>
        <v/>
      </c>
      <c r="S1015"/>
      <c r="X1015" s="3"/>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185"/>
        <v/>
      </c>
      <c r="BI1015" s="4" t="str">
        <f t="shared" si="192"/>
        <v/>
      </c>
      <c r="BJ1015" s="123" t="str">
        <f t="shared" si="186"/>
        <v/>
      </c>
      <c r="BK1015" s="140" t="str">
        <f t="shared" si="191"/>
        <v/>
      </c>
      <c r="BP1015" s="5"/>
      <c r="BR1015" s="4"/>
      <c r="BT1015" s="5"/>
      <c r="BU1015" s="5"/>
      <c r="BV1015" s="5" t="str">
        <f>IF(B1015="","",IF(BQ1015="",1+(MAX(BV$2:BV1014)),""))</f>
        <v/>
      </c>
      <c r="BW1015" s="5" t="str">
        <f t="shared" si="187"/>
        <v/>
      </c>
      <c r="BX1015" s="5" t="str">
        <f t="shared" si="188"/>
        <v/>
      </c>
      <c r="BY1015" s="14" t="str">
        <f t="shared" si="189"/>
        <v/>
      </c>
      <c r="BZ1015" s="28"/>
      <c r="CB1015" s="5" t="str">
        <f t="shared" si="193"/>
        <v/>
      </c>
      <c r="CD1015" s="5"/>
      <c r="CE1015" s="5" t="str">
        <f t="shared" si="19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c r="A1016" s="4"/>
      <c r="B1016" s="3"/>
      <c r="H1016" s="5" t="str">
        <f>IF(F1016="","",IFERROR(CONCATENATE("PEUA",VLOOKUP(ESTADO,REPORTE!AV1016:AW1047,2,0),CLAVE_DISTRITO,CLAVE_CADER,IFERROR(VLOOKUP(DAY(F1016),$BN$3:$BO$11,2,0),DAY(F1016)),IFERROR(VLOOKUP(MONTH(F1016),$BN$3:$BO$11,2,0),MONTH(F1016)),YEAR(F1016),G1016),""))</f>
        <v/>
      </c>
      <c r="L1016" s="4" t="str">
        <f>IFERROR(IF(VLOOKUP(J1016,J$2:L1015,4,0)=0,"",VLOOKUP(J1016,J$2:L1015,4,0)),"")</f>
        <v/>
      </c>
      <c r="M1016" s="4" t="str">
        <f>IFERROR(IF(VLOOKUP(J1016,J$2:M1015,5,0)=0,"",VLOOKUP(J1016,J$2:M1015,5,0)),"")</f>
        <v/>
      </c>
      <c r="S1016"/>
      <c r="X1016" s="3"/>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185"/>
        <v/>
      </c>
      <c r="BI1016" s="4" t="str">
        <f t="shared" si="192"/>
        <v/>
      </c>
      <c r="BJ1016" s="123" t="str">
        <f t="shared" si="186"/>
        <v/>
      </c>
      <c r="BK1016" s="140" t="str">
        <f t="shared" si="191"/>
        <v/>
      </c>
      <c r="BP1016" s="5"/>
      <c r="BR1016" s="4"/>
      <c r="BT1016" s="5"/>
      <c r="BU1016" s="5"/>
      <c r="BV1016" s="5" t="str">
        <f>IF(B1016="","",IF(BQ1016="",1+(MAX(BV$2:BV1015)),""))</f>
        <v/>
      </c>
      <c r="BW1016" s="5" t="str">
        <f t="shared" si="187"/>
        <v/>
      </c>
      <c r="BX1016" s="5" t="str">
        <f t="shared" si="188"/>
        <v/>
      </c>
      <c r="BY1016" s="14" t="str">
        <f t="shared" si="189"/>
        <v/>
      </c>
      <c r="BZ1016" s="28"/>
      <c r="CB1016" s="5" t="str">
        <f t="shared" si="193"/>
        <v/>
      </c>
      <c r="CD1016" s="5"/>
      <c r="CE1016" s="5" t="str">
        <f t="shared" si="19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c r="A1017" s="4"/>
      <c r="B1017" s="3"/>
      <c r="H1017" s="5" t="str">
        <f>IF(F1017="","",IFERROR(CONCATENATE("PEUA",VLOOKUP(ESTADO,REPORTE!AV1017:AW1048,2,0),CLAVE_DISTRITO,CLAVE_CADER,IFERROR(VLOOKUP(DAY(F1017),$BN$3:$BO$11,2,0),DAY(F1017)),IFERROR(VLOOKUP(MONTH(F1017),$BN$3:$BO$11,2,0),MONTH(F1017)),YEAR(F1017),G1017),""))</f>
        <v/>
      </c>
      <c r="L1017" s="4" t="str">
        <f>IFERROR(IF(VLOOKUP(J1017,J$2:L1016,4,0)=0,"",VLOOKUP(J1017,J$2:L1016,4,0)),"")</f>
        <v/>
      </c>
      <c r="M1017" s="4" t="str">
        <f>IFERROR(IF(VLOOKUP(J1017,J$2:M1016,5,0)=0,"",VLOOKUP(J1017,J$2:M1016,5,0)),"")</f>
        <v/>
      </c>
      <c r="S1017"/>
      <c r="X1017" s="3"/>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185"/>
        <v/>
      </c>
      <c r="BI1017" s="4" t="str">
        <f t="shared" si="192"/>
        <v/>
      </c>
      <c r="BJ1017" s="123" t="str">
        <f t="shared" si="186"/>
        <v/>
      </c>
      <c r="BK1017" s="140" t="str">
        <f t="shared" si="191"/>
        <v/>
      </c>
      <c r="BP1017" s="5"/>
      <c r="BR1017" s="4"/>
      <c r="BT1017" s="5"/>
      <c r="BU1017" s="5"/>
      <c r="BV1017" s="5" t="str">
        <f>IF(B1017="","",IF(BQ1017="",1+(MAX(BV$2:BV1016)),""))</f>
        <v/>
      </c>
      <c r="BW1017" s="5" t="str">
        <f t="shared" si="187"/>
        <v/>
      </c>
      <c r="BX1017" s="5" t="str">
        <f t="shared" si="188"/>
        <v/>
      </c>
      <c r="BY1017" s="14" t="str">
        <f t="shared" si="189"/>
        <v/>
      </c>
      <c r="BZ1017" s="28"/>
      <c r="CB1017" s="5" t="str">
        <f t="shared" si="193"/>
        <v/>
      </c>
      <c r="CD1017" s="5"/>
      <c r="CE1017" s="5" t="str">
        <f t="shared" si="19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c r="A1018" s="4"/>
      <c r="B1018" s="3"/>
      <c r="H1018" s="5" t="str">
        <f>IF(F1018="","",IFERROR(CONCATENATE("PEUA",VLOOKUP(ESTADO,REPORTE!AV1018:AW1049,2,0),CLAVE_DISTRITO,CLAVE_CADER,IFERROR(VLOOKUP(DAY(F1018),$BN$3:$BO$11,2,0),DAY(F1018)),IFERROR(VLOOKUP(MONTH(F1018),$BN$3:$BO$11,2,0),MONTH(F1018)),YEAR(F1018),G1018),""))</f>
        <v/>
      </c>
      <c r="L1018" s="4" t="str">
        <f>IFERROR(IF(VLOOKUP(J1018,J$2:L1017,4,0)=0,"",VLOOKUP(J1018,J$2:L1017,4,0)),"")</f>
        <v/>
      </c>
      <c r="M1018" s="4" t="str">
        <f>IFERROR(IF(VLOOKUP(J1018,J$2:M1017,5,0)=0,"",VLOOKUP(J1018,J$2:M1017,5,0)),"")</f>
        <v/>
      </c>
      <c r="S1018"/>
      <c r="X1018" s="3"/>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185"/>
        <v/>
      </c>
      <c r="BI1018" s="4" t="str">
        <f t="shared" si="192"/>
        <v/>
      </c>
      <c r="BJ1018" s="123" t="str">
        <f t="shared" si="186"/>
        <v/>
      </c>
      <c r="BK1018" s="140" t="str">
        <f t="shared" si="191"/>
        <v/>
      </c>
      <c r="BP1018" s="5"/>
      <c r="BR1018" s="4"/>
      <c r="BT1018" s="5"/>
      <c r="BU1018" s="5"/>
      <c r="BV1018" s="5" t="str">
        <f>IF(B1018="","",IF(BQ1018="",1+(MAX(BV$2:BV1017)),""))</f>
        <v/>
      </c>
      <c r="BW1018" s="5" t="str">
        <f t="shared" si="187"/>
        <v/>
      </c>
      <c r="BX1018" s="5" t="str">
        <f t="shared" si="188"/>
        <v/>
      </c>
      <c r="BY1018" s="14" t="str">
        <f t="shared" si="189"/>
        <v/>
      </c>
      <c r="BZ1018" s="28"/>
      <c r="CB1018" s="5" t="str">
        <f t="shared" si="193"/>
        <v/>
      </c>
      <c r="CD1018" s="5"/>
      <c r="CE1018" s="5" t="str">
        <f t="shared" si="19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c r="A1019" s="4"/>
      <c r="B1019" s="3"/>
      <c r="H1019" s="5" t="str">
        <f>IF(F1019="","",IFERROR(CONCATENATE("PEUA",VLOOKUP(ESTADO,REPORTE!AV1019:AW1050,2,0),CLAVE_DISTRITO,CLAVE_CADER,IFERROR(VLOOKUP(DAY(F1019),$BN$3:$BO$11,2,0),DAY(F1019)),IFERROR(VLOOKUP(MONTH(F1019),$BN$3:$BO$11,2,0),MONTH(F1019)),YEAR(F1019),G1019),""))</f>
        <v/>
      </c>
      <c r="L1019" s="4" t="str">
        <f>IFERROR(IF(VLOOKUP(J1019,J$2:L1018,4,0)=0,"",VLOOKUP(J1019,J$2:L1018,4,0)),"")</f>
        <v/>
      </c>
      <c r="M1019" s="4" t="str">
        <f>IFERROR(IF(VLOOKUP(J1019,J$2:M1018,5,0)=0,"",VLOOKUP(J1019,J$2:M1018,5,0)),"")</f>
        <v/>
      </c>
      <c r="S1019"/>
      <c r="X1019" s="3"/>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185"/>
        <v/>
      </c>
      <c r="BI1019" s="4" t="str">
        <f t="shared" si="192"/>
        <v/>
      </c>
      <c r="BJ1019" s="123" t="str">
        <f t="shared" si="186"/>
        <v/>
      </c>
      <c r="BK1019" s="140" t="str">
        <f t="shared" si="191"/>
        <v/>
      </c>
      <c r="BP1019" s="5"/>
      <c r="BR1019" s="4"/>
      <c r="BT1019" s="5"/>
      <c r="BU1019" s="5"/>
      <c r="BV1019" s="5" t="str">
        <f>IF(B1019="","",IF(BQ1019="",1+(MAX(BV$2:BV1018)),""))</f>
        <v/>
      </c>
      <c r="BW1019" s="5" t="str">
        <f t="shared" si="187"/>
        <v/>
      </c>
      <c r="BX1019" s="5" t="str">
        <f t="shared" si="188"/>
        <v/>
      </c>
      <c r="BY1019" s="14" t="str">
        <f t="shared" si="189"/>
        <v/>
      </c>
      <c r="BZ1019" s="28"/>
      <c r="CB1019" s="5" t="str">
        <f t="shared" si="193"/>
        <v/>
      </c>
      <c r="CD1019" s="5"/>
      <c r="CE1019" s="5" t="str">
        <f t="shared" si="19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c r="A1020" s="4"/>
      <c r="B1020" s="3"/>
      <c r="H1020" s="5" t="str">
        <f>IF(F1020="","",IFERROR(CONCATENATE("PEUA",VLOOKUP(ESTADO,REPORTE!AV1020:AW1051,2,0),CLAVE_DISTRITO,CLAVE_CADER,IFERROR(VLOOKUP(DAY(F1020),$BN$3:$BO$11,2,0),DAY(F1020)),IFERROR(VLOOKUP(MONTH(F1020),$BN$3:$BO$11,2,0),MONTH(F1020)),YEAR(F1020),G1020),""))</f>
        <v/>
      </c>
      <c r="L1020" s="4" t="str">
        <f>IFERROR(IF(VLOOKUP(J1020,J$2:L1019,4,0)=0,"",VLOOKUP(J1020,J$2:L1019,4,0)),"")</f>
        <v/>
      </c>
      <c r="M1020" s="4" t="str">
        <f>IFERROR(IF(VLOOKUP(J1020,J$2:M1019,5,0)=0,"",VLOOKUP(J1020,J$2:M1019,5,0)),"")</f>
        <v/>
      </c>
      <c r="S1020"/>
      <c r="X1020" s="3"/>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185"/>
        <v/>
      </c>
      <c r="BI1020" s="4" t="str">
        <f t="shared" si="192"/>
        <v/>
      </c>
      <c r="BJ1020" s="123" t="str">
        <f t="shared" si="186"/>
        <v/>
      </c>
      <c r="BK1020" s="140" t="str">
        <f t="shared" si="191"/>
        <v/>
      </c>
      <c r="BP1020" s="5"/>
      <c r="BR1020" s="4"/>
      <c r="BT1020" s="5"/>
      <c r="BU1020" s="5"/>
      <c r="BV1020" s="5" t="str">
        <f>IF(B1020="","",IF(BQ1020="",1+(MAX(BV$2:BV1019)),""))</f>
        <v/>
      </c>
      <c r="BW1020" s="5" t="str">
        <f t="shared" si="187"/>
        <v/>
      </c>
      <c r="BX1020" s="5" t="str">
        <f t="shared" si="188"/>
        <v/>
      </c>
      <c r="BY1020" s="14" t="str">
        <f t="shared" si="189"/>
        <v/>
      </c>
      <c r="BZ1020" s="28"/>
      <c r="CB1020" s="5" t="str">
        <f t="shared" si="193"/>
        <v/>
      </c>
      <c r="CD1020" s="5"/>
      <c r="CE1020" s="5" t="str">
        <f t="shared" si="19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c r="A1021" s="4"/>
      <c r="B1021" s="3"/>
      <c r="H1021" s="5" t="str">
        <f>IF(F1021="","",IFERROR(CONCATENATE("PEUA",VLOOKUP(ESTADO,REPORTE!AV1021:AW1052,2,0),CLAVE_DISTRITO,CLAVE_CADER,IFERROR(VLOOKUP(DAY(F1021),$BN$3:$BO$11,2,0),DAY(F1021)),IFERROR(VLOOKUP(MONTH(F1021),$BN$3:$BO$11,2,0),MONTH(F1021)),YEAR(F1021),G1021),""))</f>
        <v/>
      </c>
      <c r="L1021" s="4" t="str">
        <f>IFERROR(IF(VLOOKUP(J1021,J$2:L1020,4,0)=0,"",VLOOKUP(J1021,J$2:L1020,4,0)),"")</f>
        <v/>
      </c>
      <c r="M1021" s="4" t="str">
        <f>IFERROR(IF(VLOOKUP(J1021,J$2:M1020,5,0)=0,"",VLOOKUP(J1021,J$2:M1020,5,0)),"")</f>
        <v/>
      </c>
      <c r="S1021"/>
      <c r="X1021" s="3"/>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185"/>
        <v/>
      </c>
      <c r="BI1021" s="4" t="str">
        <f t="shared" si="192"/>
        <v/>
      </c>
      <c r="BJ1021" s="123" t="str">
        <f t="shared" si="186"/>
        <v/>
      </c>
      <c r="BK1021" s="140" t="str">
        <f t="shared" si="191"/>
        <v/>
      </c>
      <c r="BP1021" s="5"/>
      <c r="BR1021" s="4"/>
      <c r="BT1021" s="5"/>
      <c r="BU1021" s="5"/>
      <c r="BV1021" s="5" t="str">
        <f>IF(B1021="","",IF(BQ1021="",1+(MAX(BV$2:BV1020)),""))</f>
        <v/>
      </c>
      <c r="BW1021" s="5" t="str">
        <f t="shared" si="187"/>
        <v/>
      </c>
      <c r="BX1021" s="5" t="str">
        <f t="shared" si="188"/>
        <v/>
      </c>
      <c r="BY1021" s="14" t="str">
        <f t="shared" si="189"/>
        <v/>
      </c>
      <c r="BZ1021" s="28"/>
      <c r="CB1021" s="5" t="str">
        <f t="shared" si="193"/>
        <v/>
      </c>
      <c r="CD1021" s="5"/>
      <c r="CE1021" s="5" t="str">
        <f t="shared" si="19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c r="A1022" s="4"/>
      <c r="B1022" s="3"/>
      <c r="H1022" s="5" t="str">
        <f>IF(F1022="","",IFERROR(CONCATENATE("PEUA",VLOOKUP(ESTADO,REPORTE!AV1022:AW1053,2,0),CLAVE_DISTRITO,CLAVE_CADER,IFERROR(VLOOKUP(DAY(F1022),$BN$3:$BO$11,2,0),DAY(F1022)),IFERROR(VLOOKUP(MONTH(F1022),$BN$3:$BO$11,2,0),MONTH(F1022)),YEAR(F1022),G1022),""))</f>
        <v/>
      </c>
      <c r="L1022" s="4" t="str">
        <f>IFERROR(IF(VLOOKUP(J1022,J$2:L1021,4,0)=0,"",VLOOKUP(J1022,J$2:L1021,4,0)),"")</f>
        <v/>
      </c>
      <c r="M1022" s="4" t="str">
        <f>IFERROR(IF(VLOOKUP(J1022,J$2:M1021,5,0)=0,"",VLOOKUP(J1022,J$2:M1021,5,0)),"")</f>
        <v/>
      </c>
      <c r="S1022"/>
      <c r="X1022" s="3"/>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185"/>
        <v/>
      </c>
      <c r="BI1022" s="4" t="str">
        <f t="shared" si="192"/>
        <v/>
      </c>
      <c r="BJ1022" s="123" t="str">
        <f t="shared" si="186"/>
        <v/>
      </c>
      <c r="BK1022" s="140" t="str">
        <f t="shared" si="191"/>
        <v/>
      </c>
      <c r="BP1022" s="5"/>
      <c r="BR1022" s="4"/>
      <c r="BT1022" s="5"/>
      <c r="BU1022" s="5"/>
      <c r="BV1022" s="5" t="str">
        <f>IF(B1022="","",IF(BQ1022="",1+(MAX(BV$2:BV1021)),""))</f>
        <v/>
      </c>
      <c r="BW1022" s="5" t="str">
        <f t="shared" si="187"/>
        <v/>
      </c>
      <c r="BX1022" s="5" t="str">
        <f t="shared" si="188"/>
        <v/>
      </c>
      <c r="BY1022" s="14" t="str">
        <f t="shared" si="189"/>
        <v/>
      </c>
      <c r="BZ1022" s="28"/>
      <c r="CB1022" s="5" t="str">
        <f t="shared" si="193"/>
        <v/>
      </c>
      <c r="CD1022" s="5"/>
      <c r="CE1022" s="5" t="str">
        <f t="shared" si="19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c r="A1023" s="4"/>
      <c r="B1023" s="3"/>
      <c r="H1023" s="5" t="str">
        <f>IF(F1023="","",IFERROR(CONCATENATE("PEUA",VLOOKUP(ESTADO,REPORTE!AV1023:AW1054,2,0),CLAVE_DISTRITO,CLAVE_CADER,IFERROR(VLOOKUP(DAY(F1023),$BN$3:$BO$11,2,0),DAY(F1023)),IFERROR(VLOOKUP(MONTH(F1023),$BN$3:$BO$11,2,0),MONTH(F1023)),YEAR(F1023),G1023),""))</f>
        <v/>
      </c>
      <c r="L1023" s="4" t="str">
        <f>IFERROR(IF(VLOOKUP(J1023,J$2:L1022,4,0)=0,"",VLOOKUP(J1023,J$2:L1022,4,0)),"")</f>
        <v/>
      </c>
      <c r="M1023" s="4" t="str">
        <f>IFERROR(IF(VLOOKUP(J1023,J$2:M1022,5,0)=0,"",VLOOKUP(J1023,J$2:M1022,5,0)),"")</f>
        <v/>
      </c>
      <c r="S1023"/>
      <c r="X1023" s="3"/>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185"/>
        <v/>
      </c>
      <c r="BI1023" s="4" t="str">
        <f t="shared" si="192"/>
        <v/>
      </c>
      <c r="BJ1023" s="123" t="str">
        <f t="shared" si="186"/>
        <v/>
      </c>
      <c r="BK1023" s="140" t="str">
        <f t="shared" si="191"/>
        <v/>
      </c>
      <c r="BP1023" s="5"/>
      <c r="BR1023" s="4"/>
      <c r="BT1023" s="5"/>
      <c r="BU1023" s="5"/>
      <c r="BV1023" s="5" t="str">
        <f>IF(B1023="","",IF(BQ1023="",1+(MAX(BV$2:BV1022)),""))</f>
        <v/>
      </c>
      <c r="BW1023" s="5" t="str">
        <f t="shared" si="187"/>
        <v/>
      </c>
      <c r="BX1023" s="5" t="str">
        <f t="shared" si="188"/>
        <v/>
      </c>
      <c r="BY1023" s="14" t="str">
        <f t="shared" si="189"/>
        <v/>
      </c>
      <c r="BZ1023" s="28"/>
      <c r="CB1023" s="5" t="str">
        <f t="shared" si="193"/>
        <v/>
      </c>
      <c r="CD1023" s="5"/>
      <c r="CE1023" s="5" t="str">
        <f t="shared" si="19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c r="A1024" s="4"/>
      <c r="B1024" s="3"/>
      <c r="H1024" s="5" t="str">
        <f>IF(F1024="","",IFERROR(CONCATENATE("PEUA",VLOOKUP(ESTADO,REPORTE!AV1024:AW1055,2,0),CLAVE_DISTRITO,CLAVE_CADER,IFERROR(VLOOKUP(DAY(F1024),$BN$3:$BO$11,2,0),DAY(F1024)),IFERROR(VLOOKUP(MONTH(F1024),$BN$3:$BO$11,2,0),MONTH(F1024)),YEAR(F1024),G1024),""))</f>
        <v/>
      </c>
      <c r="L1024" s="4" t="str">
        <f>IFERROR(IF(VLOOKUP(J1024,J$2:L1023,4,0)=0,"",VLOOKUP(J1024,J$2:L1023,4,0)),"")</f>
        <v/>
      </c>
      <c r="M1024" s="4" t="str">
        <f>IFERROR(IF(VLOOKUP(J1024,J$2:M1023,5,0)=0,"",VLOOKUP(J1024,J$2:M1023,5,0)),"")</f>
        <v/>
      </c>
      <c r="S1024"/>
      <c r="X1024" s="3"/>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185"/>
        <v/>
      </c>
      <c r="BI1024" s="4" t="str">
        <f t="shared" si="192"/>
        <v/>
      </c>
      <c r="BJ1024" s="123" t="str">
        <f t="shared" si="186"/>
        <v/>
      </c>
      <c r="BK1024" s="140" t="str">
        <f t="shared" si="191"/>
        <v/>
      </c>
      <c r="BP1024" s="5"/>
      <c r="BR1024" s="4"/>
      <c r="BT1024" s="5"/>
      <c r="BU1024" s="5"/>
      <c r="BV1024" s="5" t="str">
        <f>IF(B1024="","",IF(BQ1024="",1+(MAX(BV$2:BV1023)),""))</f>
        <v/>
      </c>
      <c r="BW1024" s="5" t="str">
        <f t="shared" si="187"/>
        <v/>
      </c>
      <c r="BX1024" s="5" t="str">
        <f t="shared" si="188"/>
        <v/>
      </c>
      <c r="BY1024" s="14" t="str">
        <f t="shared" si="189"/>
        <v/>
      </c>
      <c r="BZ1024" s="28"/>
      <c r="CB1024" s="5" t="str">
        <f t="shared" si="193"/>
        <v/>
      </c>
      <c r="CD1024" s="5"/>
      <c r="CE1024" s="5" t="str">
        <f t="shared" si="19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c r="A1025" s="4"/>
      <c r="B1025" s="3"/>
      <c r="H1025" s="5" t="str">
        <f>IF(F1025="","",IFERROR(CONCATENATE("PEUA",VLOOKUP(ESTADO,REPORTE!AV1025:AW1056,2,0),CLAVE_DISTRITO,CLAVE_CADER,IFERROR(VLOOKUP(DAY(F1025),$BN$3:$BO$11,2,0),DAY(F1025)),IFERROR(VLOOKUP(MONTH(F1025),$BN$3:$BO$11,2,0),MONTH(F1025)),YEAR(F1025),G1025),""))</f>
        <v/>
      </c>
      <c r="L1025" s="4" t="str">
        <f>IFERROR(IF(VLOOKUP(J1025,J$2:L1024,4,0)=0,"",VLOOKUP(J1025,J$2:L1024,4,0)),"")</f>
        <v/>
      </c>
      <c r="M1025" s="4" t="str">
        <f>IFERROR(IF(VLOOKUP(J1025,J$2:M1024,5,0)=0,"",VLOOKUP(J1025,J$2:M1024,5,0)),"")</f>
        <v/>
      </c>
      <c r="S1025"/>
      <c r="X1025" s="3"/>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185"/>
        <v/>
      </c>
      <c r="BI1025" s="4" t="str">
        <f t="shared" si="192"/>
        <v/>
      </c>
      <c r="BJ1025" s="123" t="str">
        <f t="shared" si="186"/>
        <v/>
      </c>
      <c r="BK1025" s="140" t="str">
        <f t="shared" si="191"/>
        <v/>
      </c>
      <c r="BP1025" s="5"/>
      <c r="BR1025" s="4"/>
      <c r="BT1025" s="5"/>
      <c r="BU1025" s="5"/>
      <c r="BV1025" s="5" t="str">
        <f>IF(B1025="","",IF(BQ1025="",1+(MAX(BV$2:BV1024)),""))</f>
        <v/>
      </c>
      <c r="BW1025" s="5" t="str">
        <f t="shared" si="187"/>
        <v/>
      </c>
      <c r="BX1025" s="5" t="str">
        <f t="shared" si="188"/>
        <v/>
      </c>
      <c r="BY1025" s="14" t="str">
        <f t="shared" si="189"/>
        <v/>
      </c>
      <c r="BZ1025" s="28"/>
      <c r="CB1025" s="5" t="str">
        <f t="shared" si="193"/>
        <v/>
      </c>
      <c r="CD1025" s="5"/>
      <c r="CE1025" s="5" t="str">
        <f t="shared" si="19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c r="A1026" s="4"/>
      <c r="B1026" s="3"/>
      <c r="H1026" s="5" t="str">
        <f>IF(F1026="","",IFERROR(CONCATENATE("PEUA",VLOOKUP(ESTADO,REPORTE!AV1026:AW1057,2,0),CLAVE_DISTRITO,CLAVE_CADER,IFERROR(VLOOKUP(DAY(F1026),$BN$3:$BO$11,2,0),DAY(F1026)),IFERROR(VLOOKUP(MONTH(F1026),$BN$3:$BO$11,2,0),MONTH(F1026)),YEAR(F1026),G1026),""))</f>
        <v/>
      </c>
      <c r="L1026" s="4" t="str">
        <f>IFERROR(IF(VLOOKUP(J1026,J$2:L1025,4,0)=0,"",VLOOKUP(J1026,J$2:L1025,4,0)),"")</f>
        <v/>
      </c>
      <c r="M1026" s="4" t="str">
        <f>IFERROR(IF(VLOOKUP(J1026,J$2:M1025,5,0)=0,"",VLOOKUP(J1026,J$2:M1025,5,0)),"")</f>
        <v/>
      </c>
      <c r="S1026"/>
      <c r="X1026" s="3"/>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89" ca="1" si="194">IFERROR(IF(BE1026="","",IF(BA1026=5,"",IF(BE1026-TODAY()&gt;0,"VIGENTE","VENCIDO"))),"")</f>
        <v/>
      </c>
      <c r="BI1026" s="4" t="str">
        <f t="shared" si="192"/>
        <v/>
      </c>
      <c r="BJ1026" s="123" t="str">
        <f t="shared" ref="BJ1026:BJ1089" si="195">IFERROR(IF(AA1026="","",AA1026/V1026),"")</f>
        <v/>
      </c>
      <c r="BK1026" s="140" t="str">
        <f t="shared" si="191"/>
        <v/>
      </c>
      <c r="BP1026" s="5"/>
      <c r="BR1026" s="4"/>
      <c r="BT1026" s="5"/>
      <c r="BU1026" s="5"/>
      <c r="BV1026" s="5" t="str">
        <f>IF(B1026="","",IF(BQ1026="",1+(MAX(BV$2:BV1025)),""))</f>
        <v/>
      </c>
      <c r="BW1026" s="5" t="str">
        <f t="shared" ref="BW1026:BW1089" si="196">IF(BV1026="","",Z1026)</f>
        <v/>
      </c>
      <c r="BX1026" s="5" t="str">
        <f t="shared" ref="BX1026:BX1089" si="197">IF(BV1026="","",H1026)</f>
        <v/>
      </c>
      <c r="BY1026" s="14" t="str">
        <f t="shared" ref="BY1026:BY1089" si="198">IF(BV1026="","",C1026)</f>
        <v/>
      </c>
      <c r="BZ1026" s="28"/>
      <c r="CB1026" s="5" t="str">
        <f t="shared" si="193"/>
        <v/>
      </c>
      <c r="CD1026" s="5"/>
      <c r="CE1026" s="5" t="str">
        <f t="shared" ref="CE1026:CE1076" si="199">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c r="A1027" s="4"/>
      <c r="B1027" s="3"/>
      <c r="H1027" s="5" t="str">
        <f>IF(F1027="","",IFERROR(CONCATENATE("PEUA",VLOOKUP(ESTADO,REPORTE!AV1027:AW1058,2,0),CLAVE_DISTRITO,CLAVE_CADER,IFERROR(VLOOKUP(DAY(F1027),$BN$3:$BO$11,2,0),DAY(F1027)),IFERROR(VLOOKUP(MONTH(F1027),$BN$3:$BO$11,2,0),MONTH(F1027)),YEAR(F1027),G1027),""))</f>
        <v/>
      </c>
      <c r="L1027" s="4" t="str">
        <f>IFERROR(IF(VLOOKUP(J1027,J$2:L1026,4,0)=0,"",VLOOKUP(J1027,J$2:L1026,4,0)),"")</f>
        <v/>
      </c>
      <c r="M1027" s="4" t="str">
        <f>IFERROR(IF(VLOOKUP(J1027,J$2:M1026,5,0)=0,"",VLOOKUP(J1027,J$2:M1026,5,0)),"")</f>
        <v/>
      </c>
      <c r="S1027"/>
      <c r="X1027" s="3"/>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194"/>
        <v/>
      </c>
      <c r="BI1027" s="4" t="str">
        <f t="shared" si="192"/>
        <v/>
      </c>
      <c r="BJ1027" s="123" t="str">
        <f t="shared" si="195"/>
        <v/>
      </c>
      <c r="BK1027" s="140" t="str">
        <f t="shared" ref="BK1027:BK1090" si="200">IFERROR(IF(AA1027/Z1027=0,"",AA1027/Z1027),"")</f>
        <v/>
      </c>
      <c r="BP1027" s="5"/>
      <c r="BR1027" s="4"/>
      <c r="BT1027" s="5"/>
      <c r="BU1027" s="5"/>
      <c r="BV1027" s="5" t="str">
        <f>IF(B1027="","",IF(BQ1027="",1+(MAX(BV$2:BV1026)),""))</f>
        <v/>
      </c>
      <c r="BW1027" s="5" t="str">
        <f t="shared" si="196"/>
        <v/>
      </c>
      <c r="BX1027" s="5" t="str">
        <f t="shared" si="197"/>
        <v/>
      </c>
      <c r="BY1027" s="14" t="str">
        <f t="shared" si="198"/>
        <v/>
      </c>
      <c r="BZ1027" s="28"/>
      <c r="CB1027" s="5" t="str">
        <f t="shared" si="193"/>
        <v/>
      </c>
      <c r="CD1027" s="5"/>
      <c r="CE1027" s="5" t="str">
        <f t="shared" si="199"/>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c r="A1028" s="4"/>
      <c r="B1028" s="3"/>
      <c r="H1028" s="5" t="str">
        <f>IF(F1028="","",IFERROR(CONCATENATE("PEUA",VLOOKUP(ESTADO,REPORTE!AV1028:AW1059,2,0),CLAVE_DISTRITO,CLAVE_CADER,IFERROR(VLOOKUP(DAY(F1028),$BN$3:$BO$11,2,0),DAY(F1028)),IFERROR(VLOOKUP(MONTH(F1028),$BN$3:$BO$11,2,0),MONTH(F1028)),YEAR(F1028),G1028),""))</f>
        <v/>
      </c>
      <c r="L1028" s="4" t="str">
        <f>IFERROR(IF(VLOOKUP(J1028,J$2:L1027,4,0)=0,"",VLOOKUP(J1028,J$2:L1027,4,0)),"")</f>
        <v/>
      </c>
      <c r="M1028" s="4" t="str">
        <f>IFERROR(IF(VLOOKUP(J1028,J$2:M1027,5,0)=0,"",VLOOKUP(J1028,J$2:M1027,5,0)),"")</f>
        <v/>
      </c>
      <c r="S1028"/>
      <c r="X1028" s="3"/>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194"/>
        <v/>
      </c>
      <c r="BI1028" s="4" t="str">
        <f t="shared" si="192"/>
        <v/>
      </c>
      <c r="BJ1028" s="123" t="str">
        <f t="shared" si="195"/>
        <v/>
      </c>
      <c r="BK1028" s="140" t="str">
        <f t="shared" si="200"/>
        <v/>
      </c>
      <c r="BP1028" s="5"/>
      <c r="BR1028" s="4"/>
      <c r="BT1028" s="5"/>
      <c r="BU1028" s="5"/>
      <c r="BV1028" s="5" t="str">
        <f>IF(B1028="","",IF(BQ1028="",1+(MAX(BV$2:BV1027)),""))</f>
        <v/>
      </c>
      <c r="BW1028" s="5" t="str">
        <f t="shared" si="196"/>
        <v/>
      </c>
      <c r="BX1028" s="5" t="str">
        <f t="shared" si="197"/>
        <v/>
      </c>
      <c r="BY1028" s="14" t="str">
        <f t="shared" si="198"/>
        <v/>
      </c>
      <c r="BZ1028" s="28"/>
      <c r="CB1028" s="5" t="str">
        <f t="shared" si="193"/>
        <v/>
      </c>
      <c r="CD1028" s="5"/>
      <c r="CE1028" s="5" t="str">
        <f t="shared" si="199"/>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c r="A1029" s="4"/>
      <c r="B1029" s="3"/>
      <c r="H1029" s="5" t="str">
        <f>IF(F1029="","",IFERROR(CONCATENATE("PEUA",VLOOKUP(ESTADO,REPORTE!AV1029:AW1060,2,0),CLAVE_DISTRITO,CLAVE_CADER,IFERROR(VLOOKUP(DAY(F1029),$BN$3:$BO$11,2,0),DAY(F1029)),IFERROR(VLOOKUP(MONTH(F1029),$BN$3:$BO$11,2,0),MONTH(F1029)),YEAR(F1029),G1029),""))</f>
        <v/>
      </c>
      <c r="L1029" s="4" t="str">
        <f>IFERROR(IF(VLOOKUP(J1029,J$2:L1028,4,0)=0,"",VLOOKUP(J1029,J$2:L1028,4,0)),"")</f>
        <v/>
      </c>
      <c r="M1029" s="4" t="str">
        <f>IFERROR(IF(VLOOKUP(J1029,J$2:M1028,5,0)=0,"",VLOOKUP(J1029,J$2:M1028,5,0)),"")</f>
        <v/>
      </c>
      <c r="S1029"/>
      <c r="X1029" s="3"/>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194"/>
        <v/>
      </c>
      <c r="BI1029" s="4" t="str">
        <f t="shared" si="192"/>
        <v/>
      </c>
      <c r="BJ1029" s="123" t="str">
        <f t="shared" si="195"/>
        <v/>
      </c>
      <c r="BK1029" s="140" t="str">
        <f t="shared" si="200"/>
        <v/>
      </c>
      <c r="BP1029" s="5"/>
      <c r="BR1029" s="4"/>
      <c r="BT1029" s="5"/>
      <c r="BU1029" s="5"/>
      <c r="BV1029" s="5" t="str">
        <f>IF(B1029="","",IF(BQ1029="",1+(MAX(BV$2:BV1028)),""))</f>
        <v/>
      </c>
      <c r="BW1029" s="5" t="str">
        <f t="shared" si="196"/>
        <v/>
      </c>
      <c r="BX1029" s="5" t="str">
        <f t="shared" si="197"/>
        <v/>
      </c>
      <c r="BY1029" s="14" t="str">
        <f t="shared" si="198"/>
        <v/>
      </c>
      <c r="BZ1029" s="28"/>
      <c r="CB1029" s="5" t="str">
        <f t="shared" si="193"/>
        <v/>
      </c>
      <c r="CD1029" s="5"/>
      <c r="CE1029" s="5" t="str">
        <f t="shared" si="199"/>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c r="A1030" s="4"/>
      <c r="B1030" s="3"/>
      <c r="H1030" s="5" t="str">
        <f>IF(F1030="","",IFERROR(CONCATENATE("PEUA",VLOOKUP(ESTADO,REPORTE!AV1030:AW1061,2,0),CLAVE_DISTRITO,CLAVE_CADER,IFERROR(VLOOKUP(DAY(F1030),$BN$3:$BO$11,2,0),DAY(F1030)),IFERROR(VLOOKUP(MONTH(F1030),$BN$3:$BO$11,2,0),MONTH(F1030)),YEAR(F1030),G1030),""))</f>
        <v/>
      </c>
      <c r="L1030" s="4" t="str">
        <f>IFERROR(IF(VLOOKUP(J1030,J$2:L1029,4,0)=0,"",VLOOKUP(J1030,J$2:L1029,4,0)),"")</f>
        <v/>
      </c>
      <c r="M1030" s="4" t="str">
        <f>IFERROR(IF(VLOOKUP(J1030,J$2:M1029,5,0)=0,"",VLOOKUP(J1030,J$2:M1029,5,0)),"")</f>
        <v/>
      </c>
      <c r="S1030"/>
      <c r="X1030" s="3"/>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194"/>
        <v/>
      </c>
      <c r="BI1030" s="4" t="str">
        <f t="shared" si="192"/>
        <v/>
      </c>
      <c r="BJ1030" s="123" t="str">
        <f t="shared" si="195"/>
        <v/>
      </c>
      <c r="BK1030" s="140" t="str">
        <f t="shared" si="200"/>
        <v/>
      </c>
      <c r="BP1030" s="5"/>
      <c r="BR1030" s="4"/>
      <c r="BT1030" s="5"/>
      <c r="BU1030" s="5"/>
      <c r="BV1030" s="5" t="str">
        <f>IF(B1030="","",IF(BQ1030="",1+(MAX(BV$2:BV1029)),""))</f>
        <v/>
      </c>
      <c r="BW1030" s="5" t="str">
        <f t="shared" si="196"/>
        <v/>
      </c>
      <c r="BX1030" s="5" t="str">
        <f t="shared" si="197"/>
        <v/>
      </c>
      <c r="BY1030" s="14" t="str">
        <f t="shared" si="198"/>
        <v/>
      </c>
      <c r="BZ1030" s="28"/>
      <c r="CB1030" s="5" t="str">
        <f t="shared" si="193"/>
        <v/>
      </c>
      <c r="CD1030" s="5"/>
      <c r="CE1030" s="5" t="str">
        <f t="shared" si="199"/>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c r="A1031" s="4"/>
      <c r="B1031" s="3"/>
      <c r="H1031" s="5" t="str">
        <f>IF(F1031="","",IFERROR(CONCATENATE("PEUA",VLOOKUP(ESTADO,REPORTE!AV1031:AW1062,2,0),CLAVE_DISTRITO,CLAVE_CADER,IFERROR(VLOOKUP(DAY(F1031),$BN$3:$BO$11,2,0),DAY(F1031)),IFERROR(VLOOKUP(MONTH(F1031),$BN$3:$BO$11,2,0),MONTH(F1031)),YEAR(F1031),G1031),""))</f>
        <v/>
      </c>
      <c r="L1031" s="4" t="str">
        <f>IFERROR(IF(VLOOKUP(J1031,J$2:L1030,4,0)=0,"",VLOOKUP(J1031,J$2:L1030,4,0)),"")</f>
        <v/>
      </c>
      <c r="M1031" s="4" t="str">
        <f>IFERROR(IF(VLOOKUP(J1031,J$2:M1030,5,0)=0,"",VLOOKUP(J1031,J$2:M1030,5,0)),"")</f>
        <v/>
      </c>
      <c r="S1031"/>
      <c r="X1031" s="3"/>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194"/>
        <v/>
      </c>
      <c r="BI1031" s="4" t="str">
        <f t="shared" si="192"/>
        <v/>
      </c>
      <c r="BJ1031" s="123" t="str">
        <f t="shared" si="195"/>
        <v/>
      </c>
      <c r="BK1031" s="140" t="str">
        <f t="shared" si="200"/>
        <v/>
      </c>
      <c r="BP1031" s="5"/>
      <c r="BR1031" s="4"/>
      <c r="BT1031" s="5"/>
      <c r="BU1031" s="5"/>
      <c r="BV1031" s="5" t="str">
        <f>IF(B1031="","",IF(BQ1031="",1+(MAX(BV$2:BV1030)),""))</f>
        <v/>
      </c>
      <c r="BW1031" s="5" t="str">
        <f t="shared" si="196"/>
        <v/>
      </c>
      <c r="BX1031" s="5" t="str">
        <f t="shared" si="197"/>
        <v/>
      </c>
      <c r="BY1031" s="14" t="str">
        <f t="shared" si="198"/>
        <v/>
      </c>
      <c r="BZ1031" s="28"/>
      <c r="CB1031" s="5" t="str">
        <f t="shared" si="193"/>
        <v/>
      </c>
      <c r="CD1031" s="5"/>
      <c r="CE1031" s="5" t="str">
        <f t="shared" si="199"/>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c r="A1032" s="4"/>
      <c r="B1032" s="3"/>
      <c r="H1032" s="5" t="str">
        <f>IF(F1032="","",IFERROR(CONCATENATE("PEUA",VLOOKUP(ESTADO,REPORTE!AV1032:AW1063,2,0),CLAVE_DISTRITO,CLAVE_CADER,IFERROR(VLOOKUP(DAY(F1032),$BN$3:$BO$11,2,0),DAY(F1032)),IFERROR(VLOOKUP(MONTH(F1032),$BN$3:$BO$11,2,0),MONTH(F1032)),YEAR(F1032),G1032),""))</f>
        <v/>
      </c>
      <c r="L1032" s="4" t="str">
        <f>IFERROR(IF(VLOOKUP(J1032,J$2:L1031,4,0)=0,"",VLOOKUP(J1032,J$2:L1031,4,0)),"")</f>
        <v/>
      </c>
      <c r="M1032" s="4" t="str">
        <f>IFERROR(IF(VLOOKUP(J1032,J$2:M1031,5,0)=0,"",VLOOKUP(J1032,J$2:M1031,5,0)),"")</f>
        <v/>
      </c>
      <c r="S1032"/>
      <c r="X1032" s="3"/>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194"/>
        <v/>
      </c>
      <c r="BI1032" s="4" t="str">
        <f t="shared" si="192"/>
        <v/>
      </c>
      <c r="BJ1032" s="123" t="str">
        <f t="shared" si="195"/>
        <v/>
      </c>
      <c r="BK1032" s="140" t="str">
        <f t="shared" si="200"/>
        <v/>
      </c>
      <c r="BP1032" s="5"/>
      <c r="BR1032" s="4"/>
      <c r="BT1032" s="5"/>
      <c r="BU1032" s="5"/>
      <c r="BV1032" s="5" t="str">
        <f>IF(B1032="","",IF(BQ1032="",1+(MAX(BV$2:BV1031)),""))</f>
        <v/>
      </c>
      <c r="BW1032" s="5" t="str">
        <f t="shared" si="196"/>
        <v/>
      </c>
      <c r="BX1032" s="5" t="str">
        <f t="shared" si="197"/>
        <v/>
      </c>
      <c r="BY1032" s="14" t="str">
        <f t="shared" si="198"/>
        <v/>
      </c>
      <c r="BZ1032" s="28"/>
      <c r="CB1032" s="5" t="str">
        <f t="shared" si="193"/>
        <v/>
      </c>
      <c r="CD1032" s="5"/>
      <c r="CE1032" s="5" t="str">
        <f t="shared" si="199"/>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c r="A1033" s="4"/>
      <c r="B1033" s="3"/>
      <c r="H1033" s="5" t="str">
        <f>IF(F1033="","",IFERROR(CONCATENATE("PEUA",VLOOKUP(ESTADO,REPORTE!AV1033:AW1064,2,0),CLAVE_DISTRITO,CLAVE_CADER,IFERROR(VLOOKUP(DAY(F1033),$BN$3:$BO$11,2,0),DAY(F1033)),IFERROR(VLOOKUP(MONTH(F1033),$BN$3:$BO$11,2,0),MONTH(F1033)),YEAR(F1033),G1033),""))</f>
        <v/>
      </c>
      <c r="L1033" s="4" t="str">
        <f>IFERROR(IF(VLOOKUP(J1033,J$2:L1032,4,0)=0,"",VLOOKUP(J1033,J$2:L1032,4,0)),"")</f>
        <v/>
      </c>
      <c r="M1033" s="4" t="str">
        <f>IFERROR(IF(VLOOKUP(J1033,J$2:M1032,5,0)=0,"",VLOOKUP(J1033,J$2:M1032,5,0)),"")</f>
        <v/>
      </c>
      <c r="S1033"/>
      <c r="X1033" s="3"/>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194"/>
        <v/>
      </c>
      <c r="BI1033" s="4" t="str">
        <f t="shared" si="192"/>
        <v/>
      </c>
      <c r="BJ1033" s="123" t="str">
        <f t="shared" si="195"/>
        <v/>
      </c>
      <c r="BK1033" s="140" t="str">
        <f t="shared" si="200"/>
        <v/>
      </c>
      <c r="BP1033" s="5"/>
      <c r="BR1033" s="4"/>
      <c r="BT1033" s="5"/>
      <c r="BU1033" s="5"/>
      <c r="BV1033" s="5" t="str">
        <f>IF(B1033="","",IF(BQ1033="",1+(MAX(BV$2:BV1032)),""))</f>
        <v/>
      </c>
      <c r="BW1033" s="5" t="str">
        <f t="shared" si="196"/>
        <v/>
      </c>
      <c r="BX1033" s="5" t="str">
        <f t="shared" si="197"/>
        <v/>
      </c>
      <c r="BY1033" s="14" t="str">
        <f t="shared" si="198"/>
        <v/>
      </c>
      <c r="BZ1033" s="28"/>
      <c r="CB1033" s="5" t="str">
        <f t="shared" si="193"/>
        <v/>
      </c>
      <c r="CD1033" s="5"/>
      <c r="CE1033" s="5" t="str">
        <f t="shared" si="199"/>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c r="A1034" s="4"/>
      <c r="B1034" s="3"/>
      <c r="H1034" s="5" t="str">
        <f>IF(F1034="","",IFERROR(CONCATENATE("PEUA",VLOOKUP(ESTADO,REPORTE!AV1034:AW1065,2,0),CLAVE_DISTRITO,CLAVE_CADER,IFERROR(VLOOKUP(DAY(F1034),$BN$3:$BO$11,2,0),DAY(F1034)),IFERROR(VLOOKUP(MONTH(F1034),$BN$3:$BO$11,2,0),MONTH(F1034)),YEAR(F1034),G1034),""))</f>
        <v/>
      </c>
      <c r="L1034" s="4" t="str">
        <f>IFERROR(IF(VLOOKUP(J1034,J$2:L1033,4,0)=0,"",VLOOKUP(J1034,J$2:L1033,4,0)),"")</f>
        <v/>
      </c>
      <c r="M1034" s="4" t="str">
        <f>IFERROR(IF(VLOOKUP(J1034,J$2:M1033,5,0)=0,"",VLOOKUP(J1034,J$2:M1033,5,0)),"")</f>
        <v/>
      </c>
      <c r="S1034"/>
      <c r="X1034" s="3"/>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194"/>
        <v/>
      </c>
      <c r="BI1034" s="4" t="str">
        <f t="shared" si="192"/>
        <v/>
      </c>
      <c r="BJ1034" s="123" t="str">
        <f t="shared" si="195"/>
        <v/>
      </c>
      <c r="BK1034" s="140" t="str">
        <f t="shared" si="200"/>
        <v/>
      </c>
      <c r="BP1034" s="5"/>
      <c r="BR1034" s="4"/>
      <c r="BT1034" s="5"/>
      <c r="BU1034" s="5"/>
      <c r="BV1034" s="5" t="str">
        <f>IF(B1034="","",IF(BQ1034="",1+(MAX(BV$2:BV1033)),""))</f>
        <v/>
      </c>
      <c r="BW1034" s="5" t="str">
        <f t="shared" si="196"/>
        <v/>
      </c>
      <c r="BX1034" s="5" t="str">
        <f t="shared" si="197"/>
        <v/>
      </c>
      <c r="BY1034" s="14" t="str">
        <f t="shared" si="198"/>
        <v/>
      </c>
      <c r="BZ1034" s="28"/>
      <c r="CB1034" s="5" t="str">
        <f t="shared" si="193"/>
        <v/>
      </c>
      <c r="CD1034" s="5"/>
      <c r="CE1034" s="5" t="str">
        <f t="shared" si="199"/>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c r="A1035" s="4"/>
      <c r="B1035" s="3"/>
      <c r="H1035" s="5" t="str">
        <f>IF(F1035="","",IFERROR(CONCATENATE("PEUA",VLOOKUP(ESTADO,REPORTE!AV1035:AW1066,2,0),CLAVE_DISTRITO,CLAVE_CADER,IFERROR(VLOOKUP(DAY(F1035),$BN$3:$BO$11,2,0),DAY(F1035)),IFERROR(VLOOKUP(MONTH(F1035),$BN$3:$BO$11,2,0),MONTH(F1035)),YEAR(F1035),G1035),""))</f>
        <v/>
      </c>
      <c r="L1035" s="4" t="str">
        <f>IFERROR(IF(VLOOKUP(J1035,J$2:L1034,4,0)=0,"",VLOOKUP(J1035,J$2:L1034,4,0)),"")</f>
        <v/>
      </c>
      <c r="M1035" s="4" t="str">
        <f>IFERROR(IF(VLOOKUP(J1035,J$2:M1034,5,0)=0,"",VLOOKUP(J1035,J$2:M1034,5,0)),"")</f>
        <v/>
      </c>
      <c r="S1035"/>
      <c r="X1035" s="3"/>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194"/>
        <v/>
      </c>
      <c r="BI1035" s="4" t="str">
        <f t="shared" si="192"/>
        <v/>
      </c>
      <c r="BJ1035" s="123" t="str">
        <f t="shared" si="195"/>
        <v/>
      </c>
      <c r="BK1035" s="140" t="str">
        <f t="shared" si="200"/>
        <v/>
      </c>
      <c r="BP1035" s="5"/>
      <c r="BR1035" s="4"/>
      <c r="BT1035" s="5"/>
      <c r="BU1035" s="5"/>
      <c r="BV1035" s="5" t="str">
        <f>IF(B1035="","",IF(BQ1035="",1+(MAX(BV$2:BV1034)),""))</f>
        <v/>
      </c>
      <c r="BW1035" s="5" t="str">
        <f t="shared" si="196"/>
        <v/>
      </c>
      <c r="BX1035" s="5" t="str">
        <f t="shared" si="197"/>
        <v/>
      </c>
      <c r="BY1035" s="14" t="str">
        <f t="shared" si="198"/>
        <v/>
      </c>
      <c r="BZ1035" s="28"/>
      <c r="CB1035" s="5" t="str">
        <f t="shared" si="193"/>
        <v/>
      </c>
      <c r="CD1035" s="5"/>
      <c r="CE1035" s="5" t="str">
        <f t="shared" si="199"/>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c r="A1036" s="4"/>
      <c r="B1036" s="3"/>
      <c r="H1036" s="5" t="str">
        <f>IF(F1036="","",IFERROR(CONCATENATE("PEUA",VLOOKUP(ESTADO,REPORTE!AV1036:AW1067,2,0),CLAVE_DISTRITO,CLAVE_CADER,IFERROR(VLOOKUP(DAY(F1036),$BN$3:$BO$11,2,0),DAY(F1036)),IFERROR(VLOOKUP(MONTH(F1036),$BN$3:$BO$11,2,0),MONTH(F1036)),YEAR(F1036),G1036),""))</f>
        <v/>
      </c>
      <c r="L1036" s="4" t="str">
        <f>IFERROR(IF(VLOOKUP(J1036,J$2:L1035,4,0)=0,"",VLOOKUP(J1036,J$2:L1035,4,0)),"")</f>
        <v/>
      </c>
      <c r="M1036" s="4" t="str">
        <f>IFERROR(IF(VLOOKUP(J1036,J$2:M1035,5,0)=0,"",VLOOKUP(J1036,J$2:M1035,5,0)),"")</f>
        <v/>
      </c>
      <c r="S1036"/>
      <c r="X1036" s="3"/>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194"/>
        <v/>
      </c>
      <c r="BI1036" s="4" t="str">
        <f t="shared" si="192"/>
        <v/>
      </c>
      <c r="BJ1036" s="123" t="str">
        <f t="shared" si="195"/>
        <v/>
      </c>
      <c r="BK1036" s="140" t="str">
        <f t="shared" si="200"/>
        <v/>
      </c>
      <c r="BP1036" s="5"/>
      <c r="BR1036" s="4"/>
      <c r="BT1036" s="5"/>
      <c r="BU1036" s="5"/>
      <c r="BV1036" s="5" t="str">
        <f>IF(B1036="","",IF(BQ1036="",1+(MAX(BV$2:BV1035)),""))</f>
        <v/>
      </c>
      <c r="BW1036" s="5" t="str">
        <f t="shared" si="196"/>
        <v/>
      </c>
      <c r="BX1036" s="5" t="str">
        <f t="shared" si="197"/>
        <v/>
      </c>
      <c r="BY1036" s="14" t="str">
        <f t="shared" si="198"/>
        <v/>
      </c>
      <c r="BZ1036" s="28"/>
      <c r="CB1036" s="5" t="str">
        <f t="shared" si="193"/>
        <v/>
      </c>
      <c r="CD1036" s="5"/>
      <c r="CE1036" s="5" t="str">
        <f t="shared" si="199"/>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c r="A1037" s="4"/>
      <c r="B1037" s="3"/>
      <c r="H1037" s="5" t="str">
        <f>IF(F1037="","",IFERROR(CONCATENATE("PEUA",VLOOKUP(ESTADO,REPORTE!AV1037:AW1068,2,0),CLAVE_DISTRITO,CLAVE_CADER,IFERROR(VLOOKUP(DAY(F1037),$BN$3:$BO$11,2,0),DAY(F1037)),IFERROR(VLOOKUP(MONTH(F1037),$BN$3:$BO$11,2,0),MONTH(F1037)),YEAR(F1037),G1037),""))</f>
        <v/>
      </c>
      <c r="L1037" s="4" t="str">
        <f>IFERROR(IF(VLOOKUP(J1037,J$2:L1036,4,0)=0,"",VLOOKUP(J1037,J$2:L1036,4,0)),"")</f>
        <v/>
      </c>
      <c r="M1037" s="4" t="str">
        <f>IFERROR(IF(VLOOKUP(J1037,J$2:M1036,5,0)=0,"",VLOOKUP(J1037,J$2:M1036,5,0)),"")</f>
        <v/>
      </c>
      <c r="S1037"/>
      <c r="X1037" s="3"/>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194"/>
        <v/>
      </c>
      <c r="BI1037" s="4" t="str">
        <f t="shared" si="192"/>
        <v/>
      </c>
      <c r="BJ1037" s="123" t="str">
        <f t="shared" si="195"/>
        <v/>
      </c>
      <c r="BK1037" s="140" t="str">
        <f t="shared" si="200"/>
        <v/>
      </c>
      <c r="BP1037" s="5"/>
      <c r="BR1037" s="4"/>
      <c r="BT1037" s="5"/>
      <c r="BU1037" s="5"/>
      <c r="BV1037" s="5" t="str">
        <f>IF(B1037="","",IF(BQ1037="",1+(MAX(BV$2:BV1036)),""))</f>
        <v/>
      </c>
      <c r="BW1037" s="5" t="str">
        <f t="shared" si="196"/>
        <v/>
      </c>
      <c r="BX1037" s="5" t="str">
        <f t="shared" si="197"/>
        <v/>
      </c>
      <c r="BY1037" s="14" t="str">
        <f t="shared" si="198"/>
        <v/>
      </c>
      <c r="BZ1037" s="28"/>
      <c r="CB1037" s="5" t="str">
        <f t="shared" si="193"/>
        <v/>
      </c>
      <c r="CD1037" s="5"/>
      <c r="CE1037" s="5" t="str">
        <f t="shared" si="199"/>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c r="A1038" s="4"/>
      <c r="B1038" s="3"/>
      <c r="H1038" s="5" t="str">
        <f>IF(F1038="","",IFERROR(CONCATENATE("PEUA",VLOOKUP(ESTADO,REPORTE!AV1038:AW1069,2,0),CLAVE_DISTRITO,CLAVE_CADER,IFERROR(VLOOKUP(DAY(F1038),$BN$3:$BO$11,2,0),DAY(F1038)),IFERROR(VLOOKUP(MONTH(F1038),$BN$3:$BO$11,2,0),MONTH(F1038)),YEAR(F1038),G1038),""))</f>
        <v/>
      </c>
      <c r="L1038" s="4" t="str">
        <f>IFERROR(IF(VLOOKUP(J1038,J$2:L1037,4,0)=0,"",VLOOKUP(J1038,J$2:L1037,4,0)),"")</f>
        <v/>
      </c>
      <c r="M1038" s="4" t="str">
        <f>IFERROR(IF(VLOOKUP(J1038,J$2:M1037,5,0)=0,"",VLOOKUP(J1038,J$2:M1037,5,0)),"")</f>
        <v/>
      </c>
      <c r="S1038"/>
      <c r="X1038" s="3"/>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194"/>
        <v/>
      </c>
      <c r="BI1038" s="4" t="str">
        <f t="shared" si="192"/>
        <v/>
      </c>
      <c r="BJ1038" s="123" t="str">
        <f t="shared" si="195"/>
        <v/>
      </c>
      <c r="BK1038" s="140" t="str">
        <f t="shared" si="200"/>
        <v/>
      </c>
      <c r="BP1038" s="5"/>
      <c r="BR1038" s="4"/>
      <c r="BT1038" s="5"/>
      <c r="BU1038" s="5"/>
      <c r="BV1038" s="5" t="str">
        <f>IF(B1038="","",IF(BQ1038="",1+(MAX(BV$2:BV1037)),""))</f>
        <v/>
      </c>
      <c r="BW1038" s="5" t="str">
        <f t="shared" si="196"/>
        <v/>
      </c>
      <c r="BX1038" s="5" t="str">
        <f t="shared" si="197"/>
        <v/>
      </c>
      <c r="BY1038" s="14" t="str">
        <f t="shared" si="198"/>
        <v/>
      </c>
      <c r="BZ1038" s="28"/>
      <c r="CB1038" s="5" t="str">
        <f t="shared" si="193"/>
        <v/>
      </c>
      <c r="CD1038" s="5"/>
      <c r="CE1038" s="5" t="str">
        <f t="shared" si="199"/>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c r="A1039" s="4"/>
      <c r="B1039" s="3"/>
      <c r="H1039" s="5" t="str">
        <f>IF(F1039="","",IFERROR(CONCATENATE("PEUA",VLOOKUP(ESTADO,REPORTE!AV1039:AW1070,2,0),CLAVE_DISTRITO,CLAVE_CADER,IFERROR(VLOOKUP(DAY(F1039),$BN$3:$BO$11,2,0),DAY(F1039)),IFERROR(VLOOKUP(MONTH(F1039),$BN$3:$BO$11,2,0),MONTH(F1039)),YEAR(F1039),G1039),""))</f>
        <v/>
      </c>
      <c r="L1039" s="4" t="str">
        <f>IFERROR(IF(VLOOKUP(J1039,J$2:L1038,4,0)=0,"",VLOOKUP(J1039,J$2:L1038,4,0)),"")</f>
        <v/>
      </c>
      <c r="M1039" s="4" t="str">
        <f>IFERROR(IF(VLOOKUP(J1039,J$2:M1038,5,0)=0,"",VLOOKUP(J1039,J$2:M1038,5,0)),"")</f>
        <v/>
      </c>
      <c r="S1039"/>
      <c r="X1039" s="3"/>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194"/>
        <v/>
      </c>
      <c r="BI1039" s="4" t="str">
        <f t="shared" si="192"/>
        <v/>
      </c>
      <c r="BJ1039" s="123" t="str">
        <f t="shared" si="195"/>
        <v/>
      </c>
      <c r="BK1039" s="140" t="str">
        <f t="shared" si="200"/>
        <v/>
      </c>
      <c r="BP1039" s="5"/>
      <c r="BR1039" s="4"/>
      <c r="BT1039" s="5"/>
      <c r="BU1039" s="5"/>
      <c r="BV1039" s="5" t="str">
        <f>IF(B1039="","",IF(BQ1039="",1+(MAX(BV$2:BV1038)),""))</f>
        <v/>
      </c>
      <c r="BW1039" s="5" t="str">
        <f t="shared" si="196"/>
        <v/>
      </c>
      <c r="BX1039" s="5" t="str">
        <f t="shared" si="197"/>
        <v/>
      </c>
      <c r="BY1039" s="14" t="str">
        <f t="shared" si="198"/>
        <v/>
      </c>
      <c r="BZ1039" s="28"/>
      <c r="CB1039" s="5" t="str">
        <f t="shared" si="193"/>
        <v/>
      </c>
      <c r="CD1039" s="5"/>
      <c r="CE1039" s="5" t="str">
        <f t="shared" si="199"/>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c r="A1040" s="4"/>
      <c r="B1040" s="3"/>
      <c r="H1040" s="5" t="str">
        <f>IF(F1040="","",IFERROR(CONCATENATE("PEUA",VLOOKUP(ESTADO,REPORTE!AV1040:AW1071,2,0),CLAVE_DISTRITO,CLAVE_CADER,IFERROR(VLOOKUP(DAY(F1040),$BN$3:$BO$11,2,0),DAY(F1040)),IFERROR(VLOOKUP(MONTH(F1040),$BN$3:$BO$11,2,0),MONTH(F1040)),YEAR(F1040),G1040),""))</f>
        <v/>
      </c>
      <c r="L1040" s="4" t="str">
        <f>IFERROR(IF(VLOOKUP(J1040,J$2:L1039,4,0)=0,"",VLOOKUP(J1040,J$2:L1039,4,0)),"")</f>
        <v/>
      </c>
      <c r="M1040" s="4" t="str">
        <f>IFERROR(IF(VLOOKUP(J1040,J$2:M1039,5,0)=0,"",VLOOKUP(J1040,J$2:M1039,5,0)),"")</f>
        <v/>
      </c>
      <c r="S1040"/>
      <c r="X1040" s="3"/>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194"/>
        <v/>
      </c>
      <c r="BI1040" s="4" t="str">
        <f t="shared" si="192"/>
        <v/>
      </c>
      <c r="BJ1040" s="123" t="str">
        <f t="shared" si="195"/>
        <v/>
      </c>
      <c r="BK1040" s="140" t="str">
        <f t="shared" si="200"/>
        <v/>
      </c>
      <c r="BP1040" s="5"/>
      <c r="BR1040" s="4"/>
      <c r="BT1040" s="5"/>
      <c r="BU1040" s="5"/>
      <c r="BV1040" s="5" t="str">
        <f>IF(B1040="","",IF(BQ1040="",1+(MAX(BV$2:BV1039)),""))</f>
        <v/>
      </c>
      <c r="BW1040" s="5" t="str">
        <f t="shared" si="196"/>
        <v/>
      </c>
      <c r="BX1040" s="5" t="str">
        <f t="shared" si="197"/>
        <v/>
      </c>
      <c r="BY1040" s="14" t="str">
        <f t="shared" si="198"/>
        <v/>
      </c>
      <c r="BZ1040" s="28"/>
      <c r="CB1040" s="5" t="str">
        <f t="shared" si="193"/>
        <v/>
      </c>
      <c r="CD1040" s="5"/>
      <c r="CE1040" s="5" t="str">
        <f t="shared" si="199"/>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c r="A1041" s="4"/>
      <c r="B1041" s="3"/>
      <c r="H1041" s="5" t="str">
        <f>IF(F1041="","",IFERROR(CONCATENATE("PEUA",VLOOKUP(ESTADO,REPORTE!AV1041:AW1072,2,0),CLAVE_DISTRITO,CLAVE_CADER,IFERROR(VLOOKUP(DAY(F1041),$BN$3:$BO$11,2,0),DAY(F1041)),IFERROR(VLOOKUP(MONTH(F1041),$BN$3:$BO$11,2,0),MONTH(F1041)),YEAR(F1041),G1041),""))</f>
        <v/>
      </c>
      <c r="L1041" s="4" t="str">
        <f>IFERROR(IF(VLOOKUP(J1041,J$2:L1040,4,0)=0,"",VLOOKUP(J1041,J$2:L1040,4,0)),"")</f>
        <v/>
      </c>
      <c r="M1041" s="4" t="str">
        <f>IFERROR(IF(VLOOKUP(J1041,J$2:M1040,5,0)=0,"",VLOOKUP(J1041,J$2:M1040,5,0)),"")</f>
        <v/>
      </c>
      <c r="S1041"/>
      <c r="X1041" s="3"/>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194"/>
        <v/>
      </c>
      <c r="BI1041" s="4" t="str">
        <f t="shared" si="192"/>
        <v/>
      </c>
      <c r="BJ1041" s="123" t="str">
        <f t="shared" si="195"/>
        <v/>
      </c>
      <c r="BK1041" s="140" t="str">
        <f t="shared" si="200"/>
        <v/>
      </c>
      <c r="BP1041" s="5"/>
      <c r="BR1041" s="4"/>
      <c r="BT1041" s="5"/>
      <c r="BU1041" s="5"/>
      <c r="BV1041" s="5" t="str">
        <f>IF(B1041="","",IF(BQ1041="",1+(MAX(BV$2:BV1040)),""))</f>
        <v/>
      </c>
      <c r="BW1041" s="5" t="str">
        <f t="shared" si="196"/>
        <v/>
      </c>
      <c r="BX1041" s="5" t="str">
        <f t="shared" si="197"/>
        <v/>
      </c>
      <c r="BY1041" s="14" t="str">
        <f t="shared" si="198"/>
        <v/>
      </c>
      <c r="BZ1041" s="28"/>
      <c r="CB1041" s="5" t="str">
        <f t="shared" si="193"/>
        <v/>
      </c>
      <c r="CD1041" s="5"/>
      <c r="CE1041" s="5" t="str">
        <f t="shared" si="199"/>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c r="A1042" s="4"/>
      <c r="B1042" s="3"/>
      <c r="H1042" s="5" t="str">
        <f>IF(F1042="","",IFERROR(CONCATENATE("PEUA",VLOOKUP(ESTADO,REPORTE!AV1042:AW1073,2,0),CLAVE_DISTRITO,CLAVE_CADER,IFERROR(VLOOKUP(DAY(F1042),$BN$3:$BO$11,2,0),DAY(F1042)),IFERROR(VLOOKUP(MONTH(F1042),$BN$3:$BO$11,2,0),MONTH(F1042)),YEAR(F1042),G1042),""))</f>
        <v/>
      </c>
      <c r="L1042" s="4" t="str">
        <f>IFERROR(IF(VLOOKUP(J1042,J$2:L1041,4,0)=0,"",VLOOKUP(J1042,J$2:L1041,4,0)),"")</f>
        <v/>
      </c>
      <c r="M1042" s="4" t="str">
        <f>IFERROR(IF(VLOOKUP(J1042,J$2:M1041,5,0)=0,"",VLOOKUP(J1042,J$2:M1041,5,0)),"")</f>
        <v/>
      </c>
      <c r="S1042"/>
      <c r="X1042" s="3"/>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194"/>
        <v/>
      </c>
      <c r="BI1042" s="4" t="str">
        <f t="shared" si="192"/>
        <v/>
      </c>
      <c r="BJ1042" s="123" t="str">
        <f t="shared" si="195"/>
        <v/>
      </c>
      <c r="BK1042" s="140" t="str">
        <f t="shared" si="200"/>
        <v/>
      </c>
      <c r="BP1042" s="5"/>
      <c r="BR1042" s="4"/>
      <c r="BT1042" s="5"/>
      <c r="BU1042" s="5"/>
      <c r="BV1042" s="5" t="str">
        <f>IF(B1042="","",IF(BQ1042="",1+(MAX(BV$2:BV1041)),""))</f>
        <v/>
      </c>
      <c r="BW1042" s="5" t="str">
        <f t="shared" si="196"/>
        <v/>
      </c>
      <c r="BX1042" s="5" t="str">
        <f t="shared" si="197"/>
        <v/>
      </c>
      <c r="BY1042" s="14" t="str">
        <f t="shared" si="198"/>
        <v/>
      </c>
      <c r="BZ1042" s="28"/>
      <c r="CB1042" s="5" t="str">
        <f t="shared" si="193"/>
        <v/>
      </c>
      <c r="CD1042" s="5"/>
      <c r="CE1042" s="5" t="str">
        <f t="shared" si="199"/>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c r="A1043" s="4"/>
      <c r="B1043" s="3"/>
      <c r="H1043" s="5" t="str">
        <f>IF(F1043="","",IFERROR(CONCATENATE("PEUA",VLOOKUP(ESTADO,REPORTE!AV1043:AW1074,2,0),CLAVE_DISTRITO,CLAVE_CADER,IFERROR(VLOOKUP(DAY(F1043),$BN$3:$BO$11,2,0),DAY(F1043)),IFERROR(VLOOKUP(MONTH(F1043),$BN$3:$BO$11,2,0),MONTH(F1043)),YEAR(F1043),G1043),""))</f>
        <v/>
      </c>
      <c r="L1043" s="4" t="str">
        <f>IFERROR(IF(VLOOKUP(J1043,J$2:L1042,4,0)=0,"",VLOOKUP(J1043,J$2:L1042,4,0)),"")</f>
        <v/>
      </c>
      <c r="M1043" s="4" t="str">
        <f>IFERROR(IF(VLOOKUP(J1043,J$2:M1042,5,0)=0,"",VLOOKUP(J1043,J$2:M1042,5,0)),"")</f>
        <v/>
      </c>
      <c r="S1043"/>
      <c r="X1043" s="3"/>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194"/>
        <v/>
      </c>
      <c r="BI1043" s="4" t="str">
        <f t="shared" ref="BI1043:BI1106" si="201">IFERROR(IF(AA1043=0,"",AA1043/BB1043),"")</f>
        <v/>
      </c>
      <c r="BJ1043" s="123" t="str">
        <f t="shared" si="195"/>
        <v/>
      </c>
      <c r="BK1043" s="140" t="str">
        <f t="shared" si="200"/>
        <v/>
      </c>
      <c r="BP1043" s="5"/>
      <c r="BR1043" s="4"/>
      <c r="BT1043" s="5"/>
      <c r="BU1043" s="5"/>
      <c r="BV1043" s="5" t="str">
        <f>IF(B1043="","",IF(BQ1043="",1+(MAX(BV$2:BV1042)),""))</f>
        <v/>
      </c>
      <c r="BW1043" s="5" t="str">
        <f t="shared" si="196"/>
        <v/>
      </c>
      <c r="BX1043" s="5" t="str">
        <f t="shared" si="197"/>
        <v/>
      </c>
      <c r="BY1043" s="14" t="str">
        <f t="shared" si="198"/>
        <v/>
      </c>
      <c r="BZ1043" s="28"/>
      <c r="CB1043" s="5" t="str">
        <f t="shared" si="193"/>
        <v/>
      </c>
      <c r="CD1043" s="5"/>
      <c r="CE1043" s="5" t="str">
        <f t="shared" si="199"/>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c r="A1044" s="4"/>
      <c r="B1044" s="3"/>
      <c r="H1044" s="5" t="str">
        <f>IF(F1044="","",IFERROR(CONCATENATE("PEUA",VLOOKUP(ESTADO,REPORTE!AV1044:AW1075,2,0),CLAVE_DISTRITO,CLAVE_CADER,IFERROR(VLOOKUP(DAY(F1044),$BN$3:$BO$11,2,0),DAY(F1044)),IFERROR(VLOOKUP(MONTH(F1044),$BN$3:$BO$11,2,0),MONTH(F1044)),YEAR(F1044),G1044),""))</f>
        <v/>
      </c>
      <c r="L1044" s="4" t="str">
        <f>IFERROR(IF(VLOOKUP(J1044,J$2:L1043,4,0)=0,"",VLOOKUP(J1044,J$2:L1043,4,0)),"")</f>
        <v/>
      </c>
      <c r="M1044" s="4" t="str">
        <f>IFERROR(IF(VLOOKUP(J1044,J$2:M1043,5,0)=0,"",VLOOKUP(J1044,J$2:M1043,5,0)),"")</f>
        <v/>
      </c>
      <c r="S1044"/>
      <c r="X1044" s="3"/>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194"/>
        <v/>
      </c>
      <c r="BI1044" s="4" t="str">
        <f t="shared" si="201"/>
        <v/>
      </c>
      <c r="BJ1044" s="123" t="str">
        <f t="shared" si="195"/>
        <v/>
      </c>
      <c r="BK1044" s="140" t="str">
        <f t="shared" si="200"/>
        <v/>
      </c>
      <c r="BP1044" s="5"/>
      <c r="BR1044" s="4"/>
      <c r="BT1044" s="5"/>
      <c r="BU1044" s="5"/>
      <c r="BV1044" s="5" t="str">
        <f>IF(B1044="","",IF(BQ1044="",1+(MAX(BV$2:BV1043)),""))</f>
        <v/>
      </c>
      <c r="BW1044" s="5" t="str">
        <f t="shared" si="196"/>
        <v/>
      </c>
      <c r="BX1044" s="5" t="str">
        <f t="shared" si="197"/>
        <v/>
      </c>
      <c r="BY1044" s="14" t="str">
        <f t="shared" si="198"/>
        <v/>
      </c>
      <c r="BZ1044" s="28"/>
      <c r="CB1044" s="5" t="str">
        <f t="shared" si="193"/>
        <v/>
      </c>
      <c r="CD1044" s="5"/>
      <c r="CE1044" s="5" t="str">
        <f t="shared" si="199"/>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c r="A1045" s="4"/>
      <c r="B1045" s="3"/>
      <c r="H1045" s="5" t="str">
        <f>IF(F1045="","",IFERROR(CONCATENATE("PEUA",VLOOKUP(ESTADO,REPORTE!AV1045:AW1076,2,0),CLAVE_DISTRITO,CLAVE_CADER,IFERROR(VLOOKUP(DAY(F1045),$BN$3:$BO$11,2,0),DAY(F1045)),IFERROR(VLOOKUP(MONTH(F1045),$BN$3:$BO$11,2,0),MONTH(F1045)),YEAR(F1045),G1045),""))</f>
        <v/>
      </c>
      <c r="L1045" s="4" t="str">
        <f>IFERROR(IF(VLOOKUP(J1045,J$2:L1044,4,0)=0,"",VLOOKUP(J1045,J$2:L1044,4,0)),"")</f>
        <v/>
      </c>
      <c r="M1045" s="4" t="str">
        <f>IFERROR(IF(VLOOKUP(J1045,J$2:M1044,5,0)=0,"",VLOOKUP(J1045,J$2:M1044,5,0)),"")</f>
        <v/>
      </c>
      <c r="S1045"/>
      <c r="X1045" s="3"/>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194"/>
        <v/>
      </c>
      <c r="BI1045" s="4" t="str">
        <f t="shared" si="201"/>
        <v/>
      </c>
      <c r="BJ1045" s="123" t="str">
        <f t="shared" si="195"/>
        <v/>
      </c>
      <c r="BK1045" s="140" t="str">
        <f t="shared" si="200"/>
        <v/>
      </c>
      <c r="BP1045" s="5"/>
      <c r="BR1045" s="4"/>
      <c r="BT1045" s="5"/>
      <c r="BU1045" s="5"/>
      <c r="BV1045" s="5" t="str">
        <f>IF(B1045="","",IF(BQ1045="",1+(MAX(BV$2:BV1044)),""))</f>
        <v/>
      </c>
      <c r="BW1045" s="5" t="str">
        <f t="shared" si="196"/>
        <v/>
      </c>
      <c r="BX1045" s="5" t="str">
        <f t="shared" si="197"/>
        <v/>
      </c>
      <c r="BY1045" s="14" t="str">
        <f t="shared" si="198"/>
        <v/>
      </c>
      <c r="BZ1045" s="28"/>
      <c r="CB1045" s="5" t="str">
        <f t="shared" si="193"/>
        <v/>
      </c>
      <c r="CD1045" s="5"/>
      <c r="CE1045" s="5" t="str">
        <f t="shared" si="199"/>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c r="A1046" s="4"/>
      <c r="B1046" s="3"/>
      <c r="H1046" s="5" t="str">
        <f>IF(F1046="","",IFERROR(CONCATENATE("PEUA",VLOOKUP(ESTADO,REPORTE!AV1046:AW1077,2,0),CLAVE_DISTRITO,CLAVE_CADER,IFERROR(VLOOKUP(DAY(F1046),$BN$3:$BO$11,2,0),DAY(F1046)),IFERROR(VLOOKUP(MONTH(F1046),$BN$3:$BO$11,2,0),MONTH(F1046)),YEAR(F1046),G1046),""))</f>
        <v/>
      </c>
      <c r="L1046" s="4" t="str">
        <f>IFERROR(IF(VLOOKUP(J1046,J$2:L1045,4,0)=0,"",VLOOKUP(J1046,J$2:L1045,4,0)),"")</f>
        <v/>
      </c>
      <c r="M1046" s="4" t="str">
        <f>IFERROR(IF(VLOOKUP(J1046,J$2:M1045,5,0)=0,"",VLOOKUP(J1046,J$2:M1045,5,0)),"")</f>
        <v/>
      </c>
      <c r="S1046"/>
      <c r="X1046" s="3"/>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194"/>
        <v/>
      </c>
      <c r="BI1046" s="4" t="str">
        <f t="shared" si="201"/>
        <v/>
      </c>
      <c r="BJ1046" s="123" t="str">
        <f t="shared" si="195"/>
        <v/>
      </c>
      <c r="BK1046" s="140" t="str">
        <f t="shared" si="200"/>
        <v/>
      </c>
      <c r="BP1046" s="5"/>
      <c r="BR1046" s="4"/>
      <c r="BT1046" s="5"/>
      <c r="BU1046" s="5"/>
      <c r="BV1046" s="5" t="str">
        <f>IF(B1046="","",IF(BQ1046="",1+(MAX(BV$2:BV1045)),""))</f>
        <v/>
      </c>
      <c r="BW1046" s="5" t="str">
        <f t="shared" si="196"/>
        <v/>
      </c>
      <c r="BX1046" s="5" t="str">
        <f t="shared" si="197"/>
        <v/>
      </c>
      <c r="BY1046" s="14" t="str">
        <f t="shared" si="198"/>
        <v/>
      </c>
      <c r="BZ1046" s="28"/>
      <c r="CB1046" s="5" t="str">
        <f t="shared" ref="CB1046:CB1068" si="202">CONCATENATE(AI1046,AJ1046,AK1046,AL1046,AM1046)</f>
        <v/>
      </c>
      <c r="CD1046" s="5"/>
      <c r="CE1046" s="5" t="str">
        <f t="shared" si="199"/>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c r="A1047" s="4"/>
      <c r="B1047" s="3"/>
      <c r="H1047" s="5" t="str">
        <f>IF(F1047="","",IFERROR(CONCATENATE("PEUA",VLOOKUP(ESTADO,REPORTE!AV1047:AW1078,2,0),CLAVE_DISTRITO,CLAVE_CADER,IFERROR(VLOOKUP(DAY(F1047),$BN$3:$BO$11,2,0),DAY(F1047)),IFERROR(VLOOKUP(MONTH(F1047),$BN$3:$BO$11,2,0),MONTH(F1047)),YEAR(F1047),G1047),""))</f>
        <v/>
      </c>
      <c r="L1047" s="4" t="str">
        <f>IFERROR(IF(VLOOKUP(J1047,J$2:L1046,4,0)=0,"",VLOOKUP(J1047,J$2:L1046,4,0)),"")</f>
        <v/>
      </c>
      <c r="M1047" s="4" t="str">
        <f>IFERROR(IF(VLOOKUP(J1047,J$2:M1046,5,0)=0,"",VLOOKUP(J1047,J$2:M1046,5,0)),"")</f>
        <v/>
      </c>
      <c r="S1047"/>
      <c r="X1047" s="3"/>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194"/>
        <v/>
      </c>
      <c r="BI1047" s="4" t="str">
        <f t="shared" si="201"/>
        <v/>
      </c>
      <c r="BJ1047" s="123" t="str">
        <f t="shared" si="195"/>
        <v/>
      </c>
      <c r="BK1047" s="140" t="str">
        <f t="shared" si="200"/>
        <v/>
      </c>
      <c r="BP1047" s="5"/>
      <c r="BR1047" s="4"/>
      <c r="BT1047" s="5"/>
      <c r="BU1047" s="5"/>
      <c r="BV1047" s="5" t="str">
        <f>IF(B1047="","",IF(BQ1047="",1+(MAX(BV$2:BV1046)),""))</f>
        <v/>
      </c>
      <c r="BW1047" s="5" t="str">
        <f t="shared" si="196"/>
        <v/>
      </c>
      <c r="BX1047" s="5" t="str">
        <f t="shared" si="197"/>
        <v/>
      </c>
      <c r="BY1047" s="14" t="str">
        <f t="shared" si="198"/>
        <v/>
      </c>
      <c r="BZ1047" s="28"/>
      <c r="CB1047" s="5" t="str">
        <f t="shared" si="202"/>
        <v/>
      </c>
      <c r="CD1047" s="5"/>
      <c r="CE1047" s="5" t="str">
        <f t="shared" si="199"/>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c r="A1048" s="4"/>
      <c r="B1048" s="3"/>
      <c r="H1048" s="5" t="str">
        <f>IF(F1048="","",IFERROR(CONCATENATE("PEUA",VLOOKUP(ESTADO,REPORTE!AV1048:AW1079,2,0),CLAVE_DISTRITO,CLAVE_CADER,IFERROR(VLOOKUP(DAY(F1048),$BN$3:$BO$11,2,0),DAY(F1048)),IFERROR(VLOOKUP(MONTH(F1048),$BN$3:$BO$11,2,0),MONTH(F1048)),YEAR(F1048),G1048),""))</f>
        <v/>
      </c>
      <c r="L1048" s="4" t="str">
        <f>IFERROR(IF(VLOOKUP(J1048,J$2:L1047,4,0)=0,"",VLOOKUP(J1048,J$2:L1047,4,0)),"")</f>
        <v/>
      </c>
      <c r="M1048" s="4" t="str">
        <f>IFERROR(IF(VLOOKUP(J1048,J$2:M1047,5,0)=0,"",VLOOKUP(J1048,J$2:M1047,5,0)),"")</f>
        <v/>
      </c>
      <c r="S1048"/>
      <c r="X1048" s="3"/>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194"/>
        <v/>
      </c>
      <c r="BI1048" s="4" t="str">
        <f t="shared" si="201"/>
        <v/>
      </c>
      <c r="BJ1048" s="123" t="str">
        <f t="shared" si="195"/>
        <v/>
      </c>
      <c r="BK1048" s="140" t="str">
        <f t="shared" si="200"/>
        <v/>
      </c>
      <c r="BP1048" s="5"/>
      <c r="BR1048" s="4"/>
      <c r="BT1048" s="5"/>
      <c r="BU1048" s="5"/>
      <c r="BV1048" s="5" t="str">
        <f>IF(B1048="","",IF(BQ1048="",1+(MAX(BV$2:BV1047)),""))</f>
        <v/>
      </c>
      <c r="BW1048" s="5" t="str">
        <f t="shared" si="196"/>
        <v/>
      </c>
      <c r="BX1048" s="5" t="str">
        <f t="shared" si="197"/>
        <v/>
      </c>
      <c r="BY1048" s="14" t="str">
        <f t="shared" si="198"/>
        <v/>
      </c>
      <c r="BZ1048" s="28"/>
      <c r="CB1048" s="5" t="str">
        <f t="shared" si="202"/>
        <v/>
      </c>
      <c r="CD1048" s="5"/>
      <c r="CE1048" s="5" t="str">
        <f t="shared" si="199"/>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c r="A1049" s="4"/>
      <c r="B1049" s="3"/>
      <c r="H1049" s="5" t="str">
        <f>IF(F1049="","",IFERROR(CONCATENATE("PEUA",VLOOKUP(ESTADO,REPORTE!AV1049:AW1080,2,0),CLAVE_DISTRITO,CLAVE_CADER,IFERROR(VLOOKUP(DAY(F1049),$BN$3:$BO$11,2,0),DAY(F1049)),IFERROR(VLOOKUP(MONTH(F1049),$BN$3:$BO$11,2,0),MONTH(F1049)),YEAR(F1049),G1049),""))</f>
        <v/>
      </c>
      <c r="L1049" s="4" t="str">
        <f>IFERROR(IF(VLOOKUP(J1049,J$2:L1048,4,0)=0,"",VLOOKUP(J1049,J$2:L1048,4,0)),"")</f>
        <v/>
      </c>
      <c r="M1049" s="4" t="str">
        <f>IFERROR(IF(VLOOKUP(J1049,J$2:M1048,5,0)=0,"",VLOOKUP(J1049,J$2:M1048,5,0)),"")</f>
        <v/>
      </c>
      <c r="S1049"/>
      <c r="X1049" s="3"/>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194"/>
        <v/>
      </c>
      <c r="BI1049" s="4" t="str">
        <f t="shared" si="201"/>
        <v/>
      </c>
      <c r="BJ1049" s="123" t="str">
        <f t="shared" si="195"/>
        <v/>
      </c>
      <c r="BK1049" s="140" t="str">
        <f t="shared" si="200"/>
        <v/>
      </c>
      <c r="BP1049" s="5"/>
      <c r="BR1049" s="4"/>
      <c r="BT1049" s="5"/>
      <c r="BU1049" s="5"/>
      <c r="BV1049" s="5" t="str">
        <f>IF(B1049="","",IF(BQ1049="",1+(MAX(BV$2:BV1048)),""))</f>
        <v/>
      </c>
      <c r="BW1049" s="5" t="str">
        <f t="shared" si="196"/>
        <v/>
      </c>
      <c r="BX1049" s="5" t="str">
        <f t="shared" si="197"/>
        <v/>
      </c>
      <c r="BY1049" s="14" t="str">
        <f t="shared" si="198"/>
        <v/>
      </c>
      <c r="BZ1049" s="28"/>
      <c r="CB1049" s="5" t="str">
        <f t="shared" si="202"/>
        <v/>
      </c>
      <c r="CD1049" s="5"/>
      <c r="CE1049" s="5" t="str">
        <f t="shared" si="199"/>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c r="A1050" s="4"/>
      <c r="B1050" s="3"/>
      <c r="H1050" s="5" t="str">
        <f>IF(F1050="","",IFERROR(CONCATENATE("PEUA",VLOOKUP(ESTADO,REPORTE!AV1050:AW1081,2,0),CLAVE_DISTRITO,CLAVE_CADER,IFERROR(VLOOKUP(DAY(F1050),$BN$3:$BO$11,2,0),DAY(F1050)),IFERROR(VLOOKUP(MONTH(F1050),$BN$3:$BO$11,2,0),MONTH(F1050)),YEAR(F1050),G1050),""))</f>
        <v/>
      </c>
      <c r="L1050" s="4" t="str">
        <f>IFERROR(IF(VLOOKUP(J1050,J$2:L1049,4,0)=0,"",VLOOKUP(J1050,J$2:L1049,4,0)),"")</f>
        <v/>
      </c>
      <c r="M1050" s="4" t="str">
        <f>IFERROR(IF(VLOOKUP(J1050,J$2:M1049,5,0)=0,"",VLOOKUP(J1050,J$2:M1049,5,0)),"")</f>
        <v/>
      </c>
      <c r="S1050"/>
      <c r="X1050" s="3"/>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194"/>
        <v/>
      </c>
      <c r="BI1050" s="4" t="str">
        <f t="shared" si="201"/>
        <v/>
      </c>
      <c r="BJ1050" s="123" t="str">
        <f t="shared" si="195"/>
        <v/>
      </c>
      <c r="BK1050" s="140" t="str">
        <f t="shared" si="200"/>
        <v/>
      </c>
      <c r="BP1050" s="5"/>
      <c r="BR1050" s="4"/>
      <c r="BT1050" s="5"/>
      <c r="BU1050" s="5"/>
      <c r="BV1050" s="5" t="str">
        <f>IF(B1050="","",IF(BQ1050="",1+(MAX(BV$2:BV1049)),""))</f>
        <v/>
      </c>
      <c r="BW1050" s="5" t="str">
        <f t="shared" si="196"/>
        <v/>
      </c>
      <c r="BX1050" s="5" t="str">
        <f t="shared" si="197"/>
        <v/>
      </c>
      <c r="BY1050" s="14" t="str">
        <f t="shared" si="198"/>
        <v/>
      </c>
      <c r="BZ1050" s="28"/>
      <c r="CB1050" s="5" t="str">
        <f t="shared" si="202"/>
        <v/>
      </c>
      <c r="CD1050" s="5"/>
      <c r="CE1050" s="5" t="str">
        <f t="shared" si="199"/>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c r="A1051" s="4"/>
      <c r="B1051" s="3"/>
      <c r="H1051" s="5" t="str">
        <f>IF(F1051="","",IFERROR(CONCATENATE("PEUA",VLOOKUP(ESTADO,REPORTE!AV1051:AW1082,2,0),CLAVE_DISTRITO,CLAVE_CADER,IFERROR(VLOOKUP(DAY(F1051),$BN$3:$BO$11,2,0),DAY(F1051)),IFERROR(VLOOKUP(MONTH(F1051),$BN$3:$BO$11,2,0),MONTH(F1051)),YEAR(F1051),G1051),""))</f>
        <v/>
      </c>
      <c r="L1051" s="4" t="str">
        <f>IFERROR(IF(VLOOKUP(J1051,J$2:L1050,4,0)=0,"",VLOOKUP(J1051,J$2:L1050,4,0)),"")</f>
        <v/>
      </c>
      <c r="M1051" s="4" t="str">
        <f>IFERROR(IF(VLOOKUP(J1051,J$2:M1050,5,0)=0,"",VLOOKUP(J1051,J$2:M1050,5,0)),"")</f>
        <v/>
      </c>
      <c r="S1051"/>
      <c r="X1051" s="3"/>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194"/>
        <v/>
      </c>
      <c r="BI1051" s="4" t="str">
        <f t="shared" si="201"/>
        <v/>
      </c>
      <c r="BJ1051" s="123" t="str">
        <f t="shared" si="195"/>
        <v/>
      </c>
      <c r="BK1051" s="140" t="str">
        <f t="shared" si="200"/>
        <v/>
      </c>
      <c r="BP1051" s="5"/>
      <c r="BR1051" s="4"/>
      <c r="BT1051" s="5"/>
      <c r="BU1051" s="5"/>
      <c r="BV1051" s="5" t="str">
        <f>IF(B1051="","",IF(BQ1051="",1+(MAX(BV$2:BV1050)),""))</f>
        <v/>
      </c>
      <c r="BW1051" s="5" t="str">
        <f t="shared" si="196"/>
        <v/>
      </c>
      <c r="BX1051" s="5" t="str">
        <f t="shared" si="197"/>
        <v/>
      </c>
      <c r="BY1051" s="14" t="str">
        <f t="shared" si="198"/>
        <v/>
      </c>
      <c r="BZ1051" s="28"/>
      <c r="CB1051" s="5" t="str">
        <f t="shared" si="202"/>
        <v/>
      </c>
      <c r="CD1051" s="5"/>
      <c r="CE1051" s="5" t="str">
        <f t="shared" si="199"/>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c r="A1052" s="4"/>
      <c r="B1052" s="3"/>
      <c r="H1052" s="5" t="str">
        <f>IF(F1052="","",IFERROR(CONCATENATE("PEUA",VLOOKUP(ESTADO,REPORTE!AV1052:AW1083,2,0),CLAVE_DISTRITO,CLAVE_CADER,IFERROR(VLOOKUP(DAY(F1052),$BN$3:$BO$11,2,0),DAY(F1052)),IFERROR(VLOOKUP(MONTH(F1052),$BN$3:$BO$11,2,0),MONTH(F1052)),YEAR(F1052),G1052),""))</f>
        <v/>
      </c>
      <c r="L1052" s="4" t="str">
        <f>IFERROR(IF(VLOOKUP(J1052,J$2:L1051,4,0)=0,"",VLOOKUP(J1052,J$2:L1051,4,0)),"")</f>
        <v/>
      </c>
      <c r="M1052" s="4" t="str">
        <f>IFERROR(IF(VLOOKUP(J1052,J$2:M1051,5,0)=0,"",VLOOKUP(J1052,J$2:M1051,5,0)),"")</f>
        <v/>
      </c>
      <c r="S1052"/>
      <c r="X1052" s="3"/>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194"/>
        <v/>
      </c>
      <c r="BI1052" s="4" t="str">
        <f t="shared" si="201"/>
        <v/>
      </c>
      <c r="BJ1052" s="123" t="str">
        <f t="shared" si="195"/>
        <v/>
      </c>
      <c r="BK1052" s="140" t="str">
        <f t="shared" si="200"/>
        <v/>
      </c>
      <c r="BP1052" s="5"/>
      <c r="BR1052" s="4"/>
      <c r="BT1052" s="5"/>
      <c r="BU1052" s="5"/>
      <c r="BV1052" s="5" t="str">
        <f>IF(B1052="","",IF(BQ1052="",1+(MAX(BV$2:BV1051)),""))</f>
        <v/>
      </c>
      <c r="BW1052" s="5" t="str">
        <f t="shared" si="196"/>
        <v/>
      </c>
      <c r="BX1052" s="5" t="str">
        <f t="shared" si="197"/>
        <v/>
      </c>
      <c r="BY1052" s="14" t="str">
        <f t="shared" si="198"/>
        <v/>
      </c>
      <c r="BZ1052" s="28"/>
      <c r="CB1052" s="5" t="str">
        <f t="shared" si="202"/>
        <v/>
      </c>
      <c r="CD1052" s="5"/>
      <c r="CE1052" s="5" t="str">
        <f t="shared" si="199"/>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c r="A1053" s="4"/>
      <c r="B1053" s="3"/>
      <c r="H1053" s="5" t="str">
        <f>IF(F1053="","",IFERROR(CONCATENATE("PEUA",VLOOKUP(ESTADO,REPORTE!AV1053:AW1084,2,0),CLAVE_DISTRITO,CLAVE_CADER,IFERROR(VLOOKUP(DAY(F1053),$BN$3:$BO$11,2,0),DAY(F1053)),IFERROR(VLOOKUP(MONTH(F1053),$BN$3:$BO$11,2,0),MONTH(F1053)),YEAR(F1053),G1053),""))</f>
        <v/>
      </c>
      <c r="L1053" s="4" t="str">
        <f>IFERROR(IF(VLOOKUP(J1053,J$2:L1052,4,0)=0,"",VLOOKUP(J1053,J$2:L1052,4,0)),"")</f>
        <v/>
      </c>
      <c r="M1053" s="4" t="str">
        <f>IFERROR(IF(VLOOKUP(J1053,J$2:M1052,5,0)=0,"",VLOOKUP(J1053,J$2:M1052,5,0)),"")</f>
        <v/>
      </c>
      <c r="S1053"/>
      <c r="X1053" s="3"/>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194"/>
        <v/>
      </c>
      <c r="BI1053" s="4" t="str">
        <f t="shared" si="201"/>
        <v/>
      </c>
      <c r="BJ1053" s="123" t="str">
        <f t="shared" si="195"/>
        <v/>
      </c>
      <c r="BK1053" s="140" t="str">
        <f t="shared" si="200"/>
        <v/>
      </c>
      <c r="BP1053" s="5"/>
      <c r="BR1053" s="4"/>
      <c r="BT1053" s="5"/>
      <c r="BU1053" s="5"/>
      <c r="BV1053" s="5" t="str">
        <f>IF(B1053="","",IF(BQ1053="",1+(MAX(BV$2:BV1052)),""))</f>
        <v/>
      </c>
      <c r="BW1053" s="5" t="str">
        <f t="shared" si="196"/>
        <v/>
      </c>
      <c r="BX1053" s="5" t="str">
        <f t="shared" si="197"/>
        <v/>
      </c>
      <c r="BY1053" s="14" t="str">
        <f t="shared" si="198"/>
        <v/>
      </c>
      <c r="BZ1053" s="28"/>
      <c r="CB1053" s="5" t="str">
        <f t="shared" si="202"/>
        <v/>
      </c>
      <c r="CD1053" s="5"/>
      <c r="CE1053" s="5" t="str">
        <f t="shared" si="199"/>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c r="A1054" s="4"/>
      <c r="B1054" s="3"/>
      <c r="H1054" s="5" t="str">
        <f>IF(F1054="","",IFERROR(CONCATENATE("PEUA",VLOOKUP(ESTADO,REPORTE!AV1054:AW1085,2,0),CLAVE_DISTRITO,CLAVE_CADER,IFERROR(VLOOKUP(DAY(F1054),$BN$3:$BO$11,2,0),DAY(F1054)),IFERROR(VLOOKUP(MONTH(F1054),$BN$3:$BO$11,2,0),MONTH(F1054)),YEAR(F1054),G1054),""))</f>
        <v/>
      </c>
      <c r="L1054" s="4" t="str">
        <f>IFERROR(IF(VLOOKUP(J1054,J$2:L1053,4,0)=0,"",VLOOKUP(J1054,J$2:L1053,4,0)),"")</f>
        <v/>
      </c>
      <c r="M1054" s="4" t="str">
        <f>IFERROR(IF(VLOOKUP(J1054,J$2:M1053,5,0)=0,"",VLOOKUP(J1054,J$2:M1053,5,0)),"")</f>
        <v/>
      </c>
      <c r="S1054"/>
      <c r="X1054" s="3"/>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194"/>
        <v/>
      </c>
      <c r="BI1054" s="4" t="str">
        <f t="shared" si="201"/>
        <v/>
      </c>
      <c r="BJ1054" s="123" t="str">
        <f t="shared" si="195"/>
        <v/>
      </c>
      <c r="BK1054" s="140" t="str">
        <f t="shared" si="200"/>
        <v/>
      </c>
      <c r="BP1054" s="5"/>
      <c r="BR1054" s="4"/>
      <c r="BT1054" s="5"/>
      <c r="BU1054" s="5"/>
      <c r="BV1054" s="5" t="str">
        <f>IF(B1054="","",IF(BQ1054="",1+(MAX(BV$2:BV1053)),""))</f>
        <v/>
      </c>
      <c r="BW1054" s="5" t="str">
        <f t="shared" si="196"/>
        <v/>
      </c>
      <c r="BX1054" s="5" t="str">
        <f t="shared" si="197"/>
        <v/>
      </c>
      <c r="BY1054" s="14" t="str">
        <f t="shared" si="198"/>
        <v/>
      </c>
      <c r="BZ1054" s="28"/>
      <c r="CB1054" s="5" t="str">
        <f t="shared" si="202"/>
        <v/>
      </c>
      <c r="CD1054" s="5"/>
      <c r="CE1054" s="5" t="str">
        <f t="shared" si="199"/>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c r="A1055" s="4"/>
      <c r="B1055" s="3"/>
      <c r="H1055" s="5" t="str">
        <f>IF(F1055="","",IFERROR(CONCATENATE("PEUA",VLOOKUP(ESTADO,REPORTE!AV1055:AW1086,2,0),CLAVE_DISTRITO,CLAVE_CADER,IFERROR(VLOOKUP(DAY(F1055),$BN$3:$BO$11,2,0),DAY(F1055)),IFERROR(VLOOKUP(MONTH(F1055),$BN$3:$BO$11,2,0),MONTH(F1055)),YEAR(F1055),G1055),""))</f>
        <v/>
      </c>
      <c r="L1055" s="4" t="str">
        <f>IFERROR(IF(VLOOKUP(J1055,J$2:L1054,4,0)=0,"",VLOOKUP(J1055,J$2:L1054,4,0)),"")</f>
        <v/>
      </c>
      <c r="M1055" s="4" t="str">
        <f>IFERROR(IF(VLOOKUP(J1055,J$2:M1054,5,0)=0,"",VLOOKUP(J1055,J$2:M1054,5,0)),"")</f>
        <v/>
      </c>
      <c r="S1055"/>
      <c r="X1055" s="3"/>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194"/>
        <v/>
      </c>
      <c r="BI1055" s="4" t="str">
        <f t="shared" si="201"/>
        <v/>
      </c>
      <c r="BJ1055" s="123" t="str">
        <f t="shared" si="195"/>
        <v/>
      </c>
      <c r="BK1055" s="140" t="str">
        <f t="shared" si="200"/>
        <v/>
      </c>
      <c r="BP1055" s="5"/>
      <c r="BR1055" s="4"/>
      <c r="BT1055" s="5"/>
      <c r="BU1055" s="5"/>
      <c r="BV1055" s="5" t="str">
        <f>IF(B1055="","",IF(BQ1055="",1+(MAX(BV$2:BV1054)),""))</f>
        <v/>
      </c>
      <c r="BW1055" s="5" t="str">
        <f t="shared" si="196"/>
        <v/>
      </c>
      <c r="BX1055" s="5" t="str">
        <f t="shared" si="197"/>
        <v/>
      </c>
      <c r="BY1055" s="14" t="str">
        <f t="shared" si="198"/>
        <v/>
      </c>
      <c r="BZ1055" s="28"/>
      <c r="CB1055" s="5" t="str">
        <f t="shared" si="202"/>
        <v/>
      </c>
      <c r="CD1055" s="5"/>
      <c r="CE1055" s="5" t="str">
        <f t="shared" si="199"/>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c r="A1056" s="4"/>
      <c r="B1056" s="3"/>
      <c r="H1056" s="5" t="str">
        <f>IF(F1056="","",IFERROR(CONCATENATE("PEUA",VLOOKUP(ESTADO,REPORTE!AV1056:AW1087,2,0),CLAVE_DISTRITO,CLAVE_CADER,IFERROR(VLOOKUP(DAY(F1056),$BN$3:$BO$11,2,0),DAY(F1056)),IFERROR(VLOOKUP(MONTH(F1056),$BN$3:$BO$11,2,0),MONTH(F1056)),YEAR(F1056),G1056),""))</f>
        <v/>
      </c>
      <c r="L1056" s="4" t="str">
        <f>IFERROR(IF(VLOOKUP(J1056,J$2:L1055,4,0)=0,"",VLOOKUP(J1056,J$2:L1055,4,0)),"")</f>
        <v/>
      </c>
      <c r="M1056" s="4" t="str">
        <f>IFERROR(IF(VLOOKUP(J1056,J$2:M1055,5,0)=0,"",VLOOKUP(J1056,J$2:M1055,5,0)),"")</f>
        <v/>
      </c>
      <c r="S1056"/>
      <c r="X1056" s="3"/>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194"/>
        <v/>
      </c>
      <c r="BI1056" s="4" t="str">
        <f t="shared" si="201"/>
        <v/>
      </c>
      <c r="BJ1056" s="123" t="str">
        <f t="shared" si="195"/>
        <v/>
      </c>
      <c r="BK1056" s="140" t="str">
        <f t="shared" si="200"/>
        <v/>
      </c>
      <c r="BP1056" s="5"/>
      <c r="BR1056" s="4"/>
      <c r="BT1056" s="5"/>
      <c r="BU1056" s="5"/>
      <c r="BV1056" s="5" t="str">
        <f>IF(B1056="","",IF(BQ1056="",1+(MAX(BV$2:BV1055)),""))</f>
        <v/>
      </c>
      <c r="BW1056" s="5" t="str">
        <f t="shared" si="196"/>
        <v/>
      </c>
      <c r="BX1056" s="5" t="str">
        <f t="shared" si="197"/>
        <v/>
      </c>
      <c r="BY1056" s="14" t="str">
        <f t="shared" si="198"/>
        <v/>
      </c>
      <c r="BZ1056" s="28"/>
      <c r="CB1056" s="5" t="str">
        <f t="shared" si="202"/>
        <v/>
      </c>
      <c r="CD1056" s="5"/>
      <c r="CE1056" s="5" t="str">
        <f t="shared" si="199"/>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c r="A1057" s="4"/>
      <c r="B1057" s="3"/>
      <c r="H1057" s="5" t="str">
        <f>IF(F1057="","",IFERROR(CONCATENATE("PEUA",VLOOKUP(ESTADO,REPORTE!AV1057:AW1088,2,0),CLAVE_DISTRITO,CLAVE_CADER,IFERROR(VLOOKUP(DAY(F1057),$BN$3:$BO$11,2,0),DAY(F1057)),IFERROR(VLOOKUP(MONTH(F1057),$BN$3:$BO$11,2,0),MONTH(F1057)),YEAR(F1057),G1057),""))</f>
        <v/>
      </c>
      <c r="L1057" s="4" t="str">
        <f>IFERROR(IF(VLOOKUP(J1057,J$2:L1056,4,0)=0,"",VLOOKUP(J1057,J$2:L1056,4,0)),"")</f>
        <v/>
      </c>
      <c r="M1057" s="4" t="str">
        <f>IFERROR(IF(VLOOKUP(J1057,J$2:M1056,5,0)=0,"",VLOOKUP(J1057,J$2:M1056,5,0)),"")</f>
        <v/>
      </c>
      <c r="S1057"/>
      <c r="X1057" s="3"/>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194"/>
        <v/>
      </c>
      <c r="BI1057" s="4" t="str">
        <f t="shared" si="201"/>
        <v/>
      </c>
      <c r="BJ1057" s="123" t="str">
        <f t="shared" si="195"/>
        <v/>
      </c>
      <c r="BK1057" s="140" t="str">
        <f t="shared" si="200"/>
        <v/>
      </c>
      <c r="BP1057" s="5"/>
      <c r="BR1057" s="4"/>
      <c r="BT1057" s="5"/>
      <c r="BU1057" s="5"/>
      <c r="BV1057" s="5" t="str">
        <f>IF(B1057="","",IF(BQ1057="",1+(MAX(BV$2:BV1056)),""))</f>
        <v/>
      </c>
      <c r="BW1057" s="5" t="str">
        <f t="shared" si="196"/>
        <v/>
      </c>
      <c r="BX1057" s="5" t="str">
        <f t="shared" si="197"/>
        <v/>
      </c>
      <c r="BY1057" s="14" t="str">
        <f t="shared" si="198"/>
        <v/>
      </c>
      <c r="BZ1057" s="28"/>
      <c r="CB1057" s="5" t="str">
        <f t="shared" si="202"/>
        <v/>
      </c>
      <c r="CD1057" s="5"/>
      <c r="CE1057" s="5" t="str">
        <f t="shared" si="199"/>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c r="A1058" s="4"/>
      <c r="B1058" s="3"/>
      <c r="H1058" s="5" t="str">
        <f>IF(F1058="","",IFERROR(CONCATENATE("PEUA",VLOOKUP(ESTADO,REPORTE!AV1058:AW1089,2,0),CLAVE_DISTRITO,CLAVE_CADER,IFERROR(VLOOKUP(DAY(F1058),$BN$3:$BO$11,2,0),DAY(F1058)),IFERROR(VLOOKUP(MONTH(F1058),$BN$3:$BO$11,2,0),MONTH(F1058)),YEAR(F1058),G1058),""))</f>
        <v/>
      </c>
      <c r="L1058" s="4" t="str">
        <f>IFERROR(IF(VLOOKUP(J1058,J$2:L1057,4,0)=0,"",VLOOKUP(J1058,J$2:L1057,4,0)),"")</f>
        <v/>
      </c>
      <c r="M1058" s="4" t="str">
        <f>IFERROR(IF(VLOOKUP(J1058,J$2:M1057,5,0)=0,"",VLOOKUP(J1058,J$2:M1057,5,0)),"")</f>
        <v/>
      </c>
      <c r="S1058"/>
      <c r="X1058" s="3"/>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194"/>
        <v/>
      </c>
      <c r="BI1058" s="4" t="str">
        <f t="shared" si="201"/>
        <v/>
      </c>
      <c r="BJ1058" s="123" t="str">
        <f t="shared" si="195"/>
        <v/>
      </c>
      <c r="BK1058" s="140" t="str">
        <f t="shared" si="200"/>
        <v/>
      </c>
      <c r="BP1058" s="5"/>
      <c r="BR1058" s="4"/>
      <c r="BT1058" s="5"/>
      <c r="BU1058" s="5"/>
      <c r="BV1058" s="5" t="str">
        <f>IF(B1058="","",IF(BQ1058="",1+(MAX(BV$2:BV1057)),""))</f>
        <v/>
      </c>
      <c r="BW1058" s="5" t="str">
        <f t="shared" si="196"/>
        <v/>
      </c>
      <c r="BX1058" s="5" t="str">
        <f t="shared" si="197"/>
        <v/>
      </c>
      <c r="BY1058" s="14" t="str">
        <f t="shared" si="198"/>
        <v/>
      </c>
      <c r="BZ1058" s="28"/>
      <c r="CB1058" s="5" t="str">
        <f t="shared" si="202"/>
        <v/>
      </c>
      <c r="CD1058" s="5"/>
      <c r="CE1058" s="5" t="str">
        <f t="shared" si="199"/>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c r="A1059" s="4"/>
      <c r="B1059" s="3"/>
      <c r="H1059" s="5" t="str">
        <f>IF(F1059="","",IFERROR(CONCATENATE("PEUA",VLOOKUP(ESTADO,REPORTE!AV1059:AW1090,2,0),CLAVE_DISTRITO,CLAVE_CADER,IFERROR(VLOOKUP(DAY(F1059),$BN$3:$BO$11,2,0),DAY(F1059)),IFERROR(VLOOKUP(MONTH(F1059),$BN$3:$BO$11,2,0),MONTH(F1059)),YEAR(F1059),G1059),""))</f>
        <v/>
      </c>
      <c r="L1059" s="4" t="str">
        <f>IFERROR(IF(VLOOKUP(J1059,J$2:L1058,4,0)=0,"",VLOOKUP(J1059,J$2:L1058,4,0)),"")</f>
        <v/>
      </c>
      <c r="M1059" s="4" t="str">
        <f>IFERROR(IF(VLOOKUP(J1059,J$2:M1058,5,0)=0,"",VLOOKUP(J1059,J$2:M1058,5,0)),"")</f>
        <v/>
      </c>
      <c r="S1059"/>
      <c r="X1059" s="3"/>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194"/>
        <v/>
      </c>
      <c r="BI1059" s="4" t="str">
        <f t="shared" si="201"/>
        <v/>
      </c>
      <c r="BJ1059" s="123" t="str">
        <f t="shared" si="195"/>
        <v/>
      </c>
      <c r="BK1059" s="140" t="str">
        <f t="shared" si="200"/>
        <v/>
      </c>
      <c r="BP1059" s="5"/>
      <c r="BR1059" s="4"/>
      <c r="BT1059" s="5"/>
      <c r="BU1059" s="5"/>
      <c r="BV1059" s="5" t="str">
        <f>IF(B1059="","",IF(BQ1059="",1+(MAX(BV$2:BV1058)),""))</f>
        <v/>
      </c>
      <c r="BW1059" s="5" t="str">
        <f t="shared" si="196"/>
        <v/>
      </c>
      <c r="BX1059" s="5" t="str">
        <f t="shared" si="197"/>
        <v/>
      </c>
      <c r="BY1059" s="14" t="str">
        <f t="shared" si="198"/>
        <v/>
      </c>
      <c r="BZ1059" s="28"/>
      <c r="CB1059" s="5" t="str">
        <f t="shared" si="202"/>
        <v/>
      </c>
      <c r="CD1059" s="5"/>
      <c r="CE1059" s="5" t="str">
        <f t="shared" si="199"/>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c r="A1060" s="4"/>
      <c r="B1060" s="3"/>
      <c r="H1060" s="5" t="str">
        <f>IF(F1060="","",IFERROR(CONCATENATE("PEUA",VLOOKUP(ESTADO,REPORTE!AV1060:AW1091,2,0),CLAVE_DISTRITO,CLAVE_CADER,IFERROR(VLOOKUP(DAY(F1060),$BN$3:$BO$11,2,0),DAY(F1060)),IFERROR(VLOOKUP(MONTH(F1060),$BN$3:$BO$11,2,0),MONTH(F1060)),YEAR(F1060),G1060),""))</f>
        <v/>
      </c>
      <c r="L1060" s="4" t="str">
        <f>IFERROR(IF(VLOOKUP(J1060,J$2:L1059,4,0)=0,"",VLOOKUP(J1060,J$2:L1059,4,0)),"")</f>
        <v/>
      </c>
      <c r="M1060" s="4" t="str">
        <f>IFERROR(IF(VLOOKUP(J1060,J$2:M1059,5,0)=0,"",VLOOKUP(J1060,J$2:M1059,5,0)),"")</f>
        <v/>
      </c>
      <c r="S1060"/>
      <c r="X1060" s="3"/>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194"/>
        <v/>
      </c>
      <c r="BI1060" s="4" t="str">
        <f t="shared" si="201"/>
        <v/>
      </c>
      <c r="BJ1060" s="123" t="str">
        <f t="shared" si="195"/>
        <v/>
      </c>
      <c r="BK1060" s="140" t="str">
        <f t="shared" si="200"/>
        <v/>
      </c>
      <c r="BP1060" s="5"/>
      <c r="BR1060" s="4"/>
      <c r="BT1060" s="5"/>
      <c r="BU1060" s="5"/>
      <c r="BV1060" s="5" t="str">
        <f>IF(B1060="","",IF(BQ1060="",1+(MAX(BV$2:BV1059)),""))</f>
        <v/>
      </c>
      <c r="BW1060" s="5" t="str">
        <f t="shared" si="196"/>
        <v/>
      </c>
      <c r="BX1060" s="5" t="str">
        <f t="shared" si="197"/>
        <v/>
      </c>
      <c r="BY1060" s="14" t="str">
        <f t="shared" si="198"/>
        <v/>
      </c>
      <c r="BZ1060" s="28"/>
      <c r="CB1060" s="5" t="str">
        <f t="shared" si="202"/>
        <v/>
      </c>
      <c r="CD1060" s="5"/>
      <c r="CE1060" s="5" t="str">
        <f t="shared" si="199"/>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c r="A1061" s="4"/>
      <c r="B1061" s="3"/>
      <c r="H1061" s="5" t="str">
        <f>IF(F1061="","",IFERROR(CONCATENATE("PEUA",VLOOKUP(ESTADO,REPORTE!AV1061:AW1092,2,0),CLAVE_DISTRITO,CLAVE_CADER,IFERROR(VLOOKUP(DAY(F1061),$BN$3:$BO$11,2,0),DAY(F1061)),IFERROR(VLOOKUP(MONTH(F1061),$BN$3:$BO$11,2,0),MONTH(F1061)),YEAR(F1061),G1061),""))</f>
        <v/>
      </c>
      <c r="L1061" s="4" t="str">
        <f>IFERROR(IF(VLOOKUP(J1061,J$2:L1060,4,0)=0,"",VLOOKUP(J1061,J$2:L1060,4,0)),"")</f>
        <v/>
      </c>
      <c r="M1061" s="4" t="str">
        <f>IFERROR(IF(VLOOKUP(J1061,J$2:M1060,5,0)=0,"",VLOOKUP(J1061,J$2:M1060,5,0)),"")</f>
        <v/>
      </c>
      <c r="S1061"/>
      <c r="X1061" s="3"/>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194"/>
        <v/>
      </c>
      <c r="BI1061" s="4" t="str">
        <f t="shared" si="201"/>
        <v/>
      </c>
      <c r="BJ1061" s="123" t="str">
        <f t="shared" si="195"/>
        <v/>
      </c>
      <c r="BK1061" s="140" t="str">
        <f t="shared" si="200"/>
        <v/>
      </c>
      <c r="BP1061" s="5"/>
      <c r="BR1061" s="4"/>
      <c r="BT1061" s="5"/>
      <c r="BU1061" s="5"/>
      <c r="BV1061" s="5" t="str">
        <f>IF(B1061="","",IF(BQ1061="",1+(MAX(BV$2:BV1060)),""))</f>
        <v/>
      </c>
      <c r="BW1061" s="5" t="str">
        <f t="shared" si="196"/>
        <v/>
      </c>
      <c r="BX1061" s="5" t="str">
        <f t="shared" si="197"/>
        <v/>
      </c>
      <c r="BY1061" s="14" t="str">
        <f t="shared" si="198"/>
        <v/>
      </c>
      <c r="BZ1061" s="28"/>
      <c r="CB1061" s="5" t="str">
        <f t="shared" si="202"/>
        <v/>
      </c>
      <c r="CD1061" s="5"/>
      <c r="CE1061" s="5" t="str">
        <f t="shared" si="199"/>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c r="A1062" s="4"/>
      <c r="B1062" s="3"/>
      <c r="H1062" s="5" t="str">
        <f>IF(F1062="","",IFERROR(CONCATENATE("PEUA",VLOOKUP(ESTADO,REPORTE!AV1062:AW1093,2,0),CLAVE_DISTRITO,CLAVE_CADER,IFERROR(VLOOKUP(DAY(F1062),$BN$3:$BO$11,2,0),DAY(F1062)),IFERROR(VLOOKUP(MONTH(F1062),$BN$3:$BO$11,2,0),MONTH(F1062)),YEAR(F1062),G1062),""))</f>
        <v/>
      </c>
      <c r="L1062" s="4" t="str">
        <f>IFERROR(IF(VLOOKUP(J1062,J$2:L1061,4,0)=0,"",VLOOKUP(J1062,J$2:L1061,4,0)),"")</f>
        <v/>
      </c>
      <c r="M1062" s="4" t="str">
        <f>IFERROR(IF(VLOOKUP(J1062,J$2:M1061,5,0)=0,"",VLOOKUP(J1062,J$2:M1061,5,0)),"")</f>
        <v/>
      </c>
      <c r="S1062"/>
      <c r="X1062" s="3"/>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194"/>
        <v/>
      </c>
      <c r="BI1062" s="4" t="str">
        <f t="shared" si="201"/>
        <v/>
      </c>
      <c r="BJ1062" s="123" t="str">
        <f t="shared" si="195"/>
        <v/>
      </c>
      <c r="BK1062" s="140" t="str">
        <f t="shared" si="200"/>
        <v/>
      </c>
      <c r="BP1062" s="5"/>
      <c r="BR1062" s="4"/>
      <c r="BT1062" s="5"/>
      <c r="BU1062" s="5"/>
      <c r="BV1062" s="5" t="str">
        <f>IF(B1062="","",IF(BQ1062="",1+(MAX(BV$2:BV1061)),""))</f>
        <v/>
      </c>
      <c r="BW1062" s="5" t="str">
        <f t="shared" si="196"/>
        <v/>
      </c>
      <c r="BX1062" s="5" t="str">
        <f t="shared" si="197"/>
        <v/>
      </c>
      <c r="BY1062" s="14" t="str">
        <f t="shared" si="198"/>
        <v/>
      </c>
      <c r="BZ1062" s="28"/>
      <c r="CB1062" s="5" t="str">
        <f t="shared" si="202"/>
        <v/>
      </c>
      <c r="CD1062" s="5"/>
      <c r="CE1062" s="5" t="str">
        <f t="shared" si="199"/>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c r="A1063" s="4"/>
      <c r="B1063" s="3"/>
      <c r="H1063" s="5" t="str">
        <f>IF(F1063="","",IFERROR(CONCATENATE("PEUA",VLOOKUP(ESTADO,REPORTE!AV1063:AW1094,2,0),CLAVE_DISTRITO,CLAVE_CADER,IFERROR(VLOOKUP(DAY(F1063),$BN$3:$BO$11,2,0),DAY(F1063)),IFERROR(VLOOKUP(MONTH(F1063),$BN$3:$BO$11,2,0),MONTH(F1063)),YEAR(F1063),G1063),""))</f>
        <v/>
      </c>
      <c r="L1063" s="4" t="str">
        <f>IFERROR(IF(VLOOKUP(J1063,J$2:L1062,4,0)=0,"",VLOOKUP(J1063,J$2:L1062,4,0)),"")</f>
        <v/>
      </c>
      <c r="M1063" s="4" t="str">
        <f>IFERROR(IF(VLOOKUP(J1063,J$2:M1062,5,0)=0,"",VLOOKUP(J1063,J$2:M1062,5,0)),"")</f>
        <v/>
      </c>
      <c r="S1063"/>
      <c r="X1063" s="3"/>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194"/>
        <v/>
      </c>
      <c r="BI1063" s="4" t="str">
        <f t="shared" si="201"/>
        <v/>
      </c>
      <c r="BJ1063" s="123" t="str">
        <f t="shared" si="195"/>
        <v/>
      </c>
      <c r="BK1063" s="140" t="str">
        <f t="shared" si="200"/>
        <v/>
      </c>
      <c r="BP1063" s="5"/>
      <c r="BR1063" s="4"/>
      <c r="BT1063" s="5"/>
      <c r="BU1063" s="5"/>
      <c r="BV1063" s="5" t="str">
        <f>IF(B1063="","",IF(BQ1063="",1+(MAX(BV$2:BV1062)),""))</f>
        <v/>
      </c>
      <c r="BW1063" s="5" t="str">
        <f t="shared" si="196"/>
        <v/>
      </c>
      <c r="BX1063" s="5" t="str">
        <f t="shared" si="197"/>
        <v/>
      </c>
      <c r="BY1063" s="14" t="str">
        <f t="shared" si="198"/>
        <v/>
      </c>
      <c r="BZ1063" s="28"/>
      <c r="CB1063" s="5" t="str">
        <f t="shared" si="202"/>
        <v/>
      </c>
      <c r="CD1063" s="5"/>
      <c r="CE1063" s="5" t="str">
        <f t="shared" si="199"/>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c r="A1064" s="4"/>
      <c r="B1064" s="3"/>
      <c r="H1064" s="5" t="str">
        <f>IF(F1064="","",IFERROR(CONCATENATE("PEUA",VLOOKUP(ESTADO,REPORTE!AV1064:AW1095,2,0),CLAVE_DISTRITO,CLAVE_CADER,IFERROR(VLOOKUP(DAY(F1064),$BN$3:$BO$11,2,0),DAY(F1064)),IFERROR(VLOOKUP(MONTH(F1064),$BN$3:$BO$11,2,0),MONTH(F1064)),YEAR(F1064),G1064),""))</f>
        <v/>
      </c>
      <c r="L1064" s="4" t="str">
        <f>IFERROR(IF(VLOOKUP(J1064,J$2:L1063,4,0)=0,"",VLOOKUP(J1064,J$2:L1063,4,0)),"")</f>
        <v/>
      </c>
      <c r="M1064" s="4" t="str">
        <f>IFERROR(IF(VLOOKUP(J1064,J$2:M1063,5,0)=0,"",VLOOKUP(J1064,J$2:M1063,5,0)),"")</f>
        <v/>
      </c>
      <c r="S1064"/>
      <c r="X1064" s="3"/>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194"/>
        <v/>
      </c>
      <c r="BI1064" s="4" t="str">
        <f t="shared" si="201"/>
        <v/>
      </c>
      <c r="BJ1064" s="123" t="str">
        <f t="shared" si="195"/>
        <v/>
      </c>
      <c r="BK1064" s="140" t="str">
        <f t="shared" si="200"/>
        <v/>
      </c>
      <c r="BP1064" s="5"/>
      <c r="BR1064" s="4"/>
      <c r="BT1064" s="5"/>
      <c r="BU1064" s="5"/>
      <c r="BV1064" s="5" t="str">
        <f>IF(B1064="","",IF(BQ1064="",1+(MAX(BV$2:BV1063)),""))</f>
        <v/>
      </c>
      <c r="BW1064" s="5" t="str">
        <f t="shared" si="196"/>
        <v/>
      </c>
      <c r="BX1064" s="5" t="str">
        <f t="shared" si="197"/>
        <v/>
      </c>
      <c r="BY1064" s="14" t="str">
        <f t="shared" si="198"/>
        <v/>
      </c>
      <c r="BZ1064" s="28"/>
      <c r="CB1064" s="5" t="str">
        <f t="shared" si="202"/>
        <v/>
      </c>
      <c r="CD1064" s="5"/>
      <c r="CE1064" s="5" t="str">
        <f t="shared" si="199"/>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c r="A1065" s="4"/>
      <c r="B1065" s="3"/>
      <c r="H1065" s="5" t="str">
        <f>IF(F1065="","",IFERROR(CONCATENATE("PEUA",VLOOKUP(ESTADO,REPORTE!AV1065:AW1096,2,0),CLAVE_DISTRITO,CLAVE_CADER,IFERROR(VLOOKUP(DAY(F1065),$BN$3:$BO$11,2,0),DAY(F1065)),IFERROR(VLOOKUP(MONTH(F1065),$BN$3:$BO$11,2,0),MONTH(F1065)),YEAR(F1065),G1065),""))</f>
        <v/>
      </c>
      <c r="L1065" s="4" t="str">
        <f>IFERROR(IF(VLOOKUP(J1065,J$2:L1064,4,0)=0,"",VLOOKUP(J1065,J$2:L1064,4,0)),"")</f>
        <v/>
      </c>
      <c r="M1065" s="4" t="str">
        <f>IFERROR(IF(VLOOKUP(J1065,J$2:M1064,5,0)=0,"",VLOOKUP(J1065,J$2:M1064,5,0)),"")</f>
        <v/>
      </c>
      <c r="S1065"/>
      <c r="X1065" s="3"/>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194"/>
        <v/>
      </c>
      <c r="BI1065" s="4" t="str">
        <f t="shared" si="201"/>
        <v/>
      </c>
      <c r="BJ1065" s="123" t="str">
        <f t="shared" si="195"/>
        <v/>
      </c>
      <c r="BK1065" s="140" t="str">
        <f t="shared" si="200"/>
        <v/>
      </c>
      <c r="BP1065" s="5"/>
      <c r="BR1065" s="4"/>
      <c r="BT1065" s="5"/>
      <c r="BU1065" s="5"/>
      <c r="BV1065" s="5" t="str">
        <f>IF(B1065="","",IF(BQ1065="",1+(MAX(BV$2:BV1064)),""))</f>
        <v/>
      </c>
      <c r="BW1065" s="5" t="str">
        <f t="shared" si="196"/>
        <v/>
      </c>
      <c r="BX1065" s="5" t="str">
        <f t="shared" si="197"/>
        <v/>
      </c>
      <c r="BY1065" s="14" t="str">
        <f t="shared" si="198"/>
        <v/>
      </c>
      <c r="BZ1065" s="28"/>
      <c r="CB1065" s="5" t="str">
        <f t="shared" si="202"/>
        <v/>
      </c>
      <c r="CD1065" s="5"/>
      <c r="CE1065" s="5" t="str">
        <f t="shared" si="199"/>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c r="A1066" s="4"/>
      <c r="B1066" s="3"/>
      <c r="H1066" s="5" t="str">
        <f>IF(F1066="","",IFERROR(CONCATENATE("PEUA",VLOOKUP(ESTADO,REPORTE!AV1066:AW1097,2,0),CLAVE_DISTRITO,CLAVE_CADER,IFERROR(VLOOKUP(DAY(F1066),$BN$3:$BO$11,2,0),DAY(F1066)),IFERROR(VLOOKUP(MONTH(F1066),$BN$3:$BO$11,2,0),MONTH(F1066)),YEAR(F1066),G1066),""))</f>
        <v/>
      </c>
      <c r="L1066" s="4" t="str">
        <f>IFERROR(IF(VLOOKUP(J1066,J$2:L1065,4,0)=0,"",VLOOKUP(J1066,J$2:L1065,4,0)),"")</f>
        <v/>
      </c>
      <c r="M1066" s="4" t="str">
        <f>IFERROR(IF(VLOOKUP(J1066,J$2:M1065,5,0)=0,"",VLOOKUP(J1066,J$2:M1065,5,0)),"")</f>
        <v/>
      </c>
      <c r="S1066"/>
      <c r="X1066" s="3"/>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194"/>
        <v/>
      </c>
      <c r="BI1066" s="4" t="str">
        <f t="shared" si="201"/>
        <v/>
      </c>
      <c r="BJ1066" s="123" t="str">
        <f t="shared" si="195"/>
        <v/>
      </c>
      <c r="BK1066" s="140" t="str">
        <f t="shared" si="200"/>
        <v/>
      </c>
      <c r="BP1066" s="5"/>
      <c r="BR1066" s="4"/>
      <c r="BT1066" s="5"/>
      <c r="BU1066" s="5"/>
      <c r="BV1066" s="5" t="str">
        <f>IF(B1066="","",IF(BQ1066="",1+(MAX(BV$2:BV1065)),""))</f>
        <v/>
      </c>
      <c r="BW1066" s="5" t="str">
        <f t="shared" si="196"/>
        <v/>
      </c>
      <c r="BX1066" s="5" t="str">
        <f t="shared" si="197"/>
        <v/>
      </c>
      <c r="BY1066" s="14" t="str">
        <f t="shared" si="198"/>
        <v/>
      </c>
      <c r="BZ1066" s="28"/>
      <c r="CB1066" s="5" t="str">
        <f t="shared" si="202"/>
        <v/>
      </c>
      <c r="CD1066" s="5"/>
      <c r="CE1066" s="5" t="str">
        <f t="shared" si="199"/>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c r="A1067" s="4"/>
      <c r="B1067" s="3"/>
      <c r="H1067" s="5" t="str">
        <f>IF(F1067="","",IFERROR(CONCATENATE("PEUA",VLOOKUP(ESTADO,REPORTE!AV1067:AW1098,2,0),CLAVE_DISTRITO,CLAVE_CADER,IFERROR(VLOOKUP(DAY(F1067),$BN$3:$BO$11,2,0),DAY(F1067)),IFERROR(VLOOKUP(MONTH(F1067),$BN$3:$BO$11,2,0),MONTH(F1067)),YEAR(F1067),G1067),""))</f>
        <v/>
      </c>
      <c r="L1067" s="4" t="str">
        <f>IFERROR(IF(VLOOKUP(J1067,J$2:L1066,4,0)=0,"",VLOOKUP(J1067,J$2:L1066,4,0)),"")</f>
        <v/>
      </c>
      <c r="M1067" s="4" t="str">
        <f>IFERROR(IF(VLOOKUP(J1067,J$2:M1066,5,0)=0,"",VLOOKUP(J1067,J$2:M1066,5,0)),"")</f>
        <v/>
      </c>
      <c r="S1067"/>
      <c r="X1067" s="3"/>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194"/>
        <v/>
      </c>
      <c r="BI1067" s="4" t="str">
        <f t="shared" si="201"/>
        <v/>
      </c>
      <c r="BJ1067" s="123" t="str">
        <f t="shared" si="195"/>
        <v/>
      </c>
      <c r="BK1067" s="140" t="str">
        <f t="shared" si="200"/>
        <v/>
      </c>
      <c r="BP1067" s="5"/>
      <c r="BR1067" s="4"/>
      <c r="BT1067" s="5"/>
      <c r="BU1067" s="5"/>
      <c r="BV1067" s="5" t="str">
        <f>IF(B1067="","",IF(BQ1067="",1+(MAX(BV$2:BV1066)),""))</f>
        <v/>
      </c>
      <c r="BW1067" s="5" t="str">
        <f t="shared" si="196"/>
        <v/>
      </c>
      <c r="BX1067" s="5" t="str">
        <f t="shared" si="197"/>
        <v/>
      </c>
      <c r="BY1067" s="14" t="str">
        <f t="shared" si="198"/>
        <v/>
      </c>
      <c r="BZ1067" s="28"/>
      <c r="CB1067" s="5" t="str">
        <f t="shared" si="202"/>
        <v/>
      </c>
      <c r="CD1067" s="5"/>
      <c r="CE1067" s="5" t="str">
        <f t="shared" si="199"/>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c r="A1068" s="4"/>
      <c r="B1068" s="3"/>
      <c r="H1068" s="5" t="str">
        <f>IF(F1068="","",IFERROR(CONCATENATE("PEUA",VLOOKUP(ESTADO,REPORTE!AV1068:AW1099,2,0),CLAVE_DISTRITO,CLAVE_CADER,IFERROR(VLOOKUP(DAY(F1068),$BN$3:$BO$11,2,0),DAY(F1068)),IFERROR(VLOOKUP(MONTH(F1068),$BN$3:$BO$11,2,0),MONTH(F1068)),YEAR(F1068),G1068),""))</f>
        <v/>
      </c>
      <c r="L1068" s="4" t="str">
        <f>IFERROR(IF(VLOOKUP(J1068,J$2:L1067,4,0)=0,"",VLOOKUP(J1068,J$2:L1067,4,0)),"")</f>
        <v/>
      </c>
      <c r="M1068" s="4" t="str">
        <f>IFERROR(IF(VLOOKUP(J1068,J$2:M1067,5,0)=0,"",VLOOKUP(J1068,J$2:M1067,5,0)),"")</f>
        <v/>
      </c>
      <c r="S1068"/>
      <c r="X1068" s="3"/>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194"/>
        <v/>
      </c>
      <c r="BI1068" s="4" t="str">
        <f t="shared" si="201"/>
        <v/>
      </c>
      <c r="BJ1068" s="123" t="str">
        <f t="shared" si="195"/>
        <v/>
      </c>
      <c r="BK1068" s="140" t="str">
        <f t="shared" si="200"/>
        <v/>
      </c>
      <c r="BP1068" s="5"/>
      <c r="BR1068" s="4"/>
      <c r="BT1068" s="5"/>
      <c r="BU1068" s="5"/>
      <c r="BV1068" s="5" t="str">
        <f>IF(B1068="","",IF(BQ1068="",1+(MAX(BV$2:BV1067)),""))</f>
        <v/>
      </c>
      <c r="BW1068" s="5" t="str">
        <f t="shared" si="196"/>
        <v/>
      </c>
      <c r="BX1068" s="5" t="str">
        <f t="shared" si="197"/>
        <v/>
      </c>
      <c r="BY1068" s="14" t="str">
        <f t="shared" si="198"/>
        <v/>
      </c>
      <c r="BZ1068" s="28"/>
      <c r="CB1068" s="5" t="str">
        <f t="shared" si="202"/>
        <v/>
      </c>
      <c r="CD1068" s="5"/>
      <c r="CE1068" s="5" t="str">
        <f t="shared" si="199"/>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c r="A1069" s="4"/>
      <c r="B1069" s="3"/>
      <c r="H1069" s="5" t="str">
        <f>IF(F1069="","",IFERROR(CONCATENATE("PEUA",VLOOKUP(ESTADO,REPORTE!AV1069:AW1100,2,0),CLAVE_DISTRITO,CLAVE_CADER,IFERROR(VLOOKUP(DAY(F1069),$BN$3:$BO$11,2,0),DAY(F1069)),IFERROR(VLOOKUP(MONTH(F1069),$BN$3:$BO$11,2,0),MONTH(F1069)),YEAR(F1069),G1069),""))</f>
        <v/>
      </c>
      <c r="L1069" s="4" t="str">
        <f>IFERROR(IF(VLOOKUP(J1069,J$2:L1068,4,0)=0,"",VLOOKUP(J1069,J$2:L1068,4,0)),"")</f>
        <v/>
      </c>
      <c r="M1069" s="4" t="str">
        <f>IFERROR(IF(VLOOKUP(J1069,J$2:M1068,5,0)=0,"",VLOOKUP(J1069,J$2:M1068,5,0)),"")</f>
        <v/>
      </c>
      <c r="S1069"/>
      <c r="X1069" s="3"/>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194"/>
        <v/>
      </c>
      <c r="BI1069" s="4" t="str">
        <f t="shared" si="201"/>
        <v/>
      </c>
      <c r="BJ1069" s="123" t="str">
        <f t="shared" si="195"/>
        <v/>
      </c>
      <c r="BK1069" s="140" t="str">
        <f t="shared" si="200"/>
        <v/>
      </c>
      <c r="BP1069" s="5"/>
      <c r="BR1069" s="4"/>
      <c r="BT1069" s="5"/>
      <c r="BU1069" s="5"/>
      <c r="BV1069" s="5" t="str">
        <f>IF(B1069="","",IF(BQ1069="",1+(MAX(BV$2:BV1068)),""))</f>
        <v/>
      </c>
      <c r="BW1069" s="5" t="str">
        <f t="shared" si="196"/>
        <v/>
      </c>
      <c r="BX1069" s="5" t="str">
        <f t="shared" si="197"/>
        <v/>
      </c>
      <c r="BY1069" s="14" t="str">
        <f t="shared" si="198"/>
        <v/>
      </c>
      <c r="BZ1069" s="28"/>
      <c r="CD1069" s="5"/>
      <c r="CE1069" s="5" t="str">
        <f t="shared" si="199"/>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c r="A1070" s="4"/>
      <c r="B1070" s="3"/>
      <c r="H1070" s="5" t="str">
        <f>IF(F1070="","",IFERROR(CONCATENATE("PEUA",VLOOKUP(ESTADO,REPORTE!AV1070:AW1101,2,0),CLAVE_DISTRITO,CLAVE_CADER,IFERROR(VLOOKUP(DAY(F1070),$BN$3:$BO$11,2,0),DAY(F1070)),IFERROR(VLOOKUP(MONTH(F1070),$BN$3:$BO$11,2,0),MONTH(F1070)),YEAR(F1070),G1070),""))</f>
        <v/>
      </c>
      <c r="L1070" s="4" t="str">
        <f>IFERROR(IF(VLOOKUP(J1070,J$2:L1069,4,0)=0,"",VLOOKUP(J1070,J$2:L1069,4,0)),"")</f>
        <v/>
      </c>
      <c r="M1070" s="4" t="str">
        <f>IFERROR(IF(VLOOKUP(J1070,J$2:M1069,5,0)=0,"",VLOOKUP(J1070,J$2:M1069,5,0)),"")</f>
        <v/>
      </c>
      <c r="S1070"/>
      <c r="X1070" s="3"/>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194"/>
        <v/>
      </c>
      <c r="BI1070" s="4" t="str">
        <f t="shared" si="201"/>
        <v/>
      </c>
      <c r="BJ1070" s="123" t="str">
        <f t="shared" si="195"/>
        <v/>
      </c>
      <c r="BK1070" s="140" t="str">
        <f t="shared" si="200"/>
        <v/>
      </c>
      <c r="BP1070" s="5"/>
      <c r="BR1070" s="4"/>
      <c r="BT1070" s="5"/>
      <c r="BU1070" s="5"/>
      <c r="BV1070" s="5" t="str">
        <f>IF(B1070="","",IF(BQ1070="",1+(MAX(BV$2:BV1069)),""))</f>
        <v/>
      </c>
      <c r="BW1070" s="5" t="str">
        <f t="shared" si="196"/>
        <v/>
      </c>
      <c r="BX1070" s="5" t="str">
        <f t="shared" si="197"/>
        <v/>
      </c>
      <c r="BY1070" s="14" t="str">
        <f t="shared" si="198"/>
        <v/>
      </c>
      <c r="BZ1070" s="28"/>
      <c r="CD1070" s="5"/>
      <c r="CE1070" s="5" t="str">
        <f t="shared" si="199"/>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c r="A1071" s="4"/>
      <c r="B1071" s="3"/>
      <c r="H1071" s="5" t="str">
        <f>IF(F1071="","",IFERROR(CONCATENATE("PEUA",VLOOKUP(ESTADO,REPORTE!AV1071:AW1102,2,0),CLAVE_DISTRITO,CLAVE_CADER,IFERROR(VLOOKUP(DAY(F1071),$BN$3:$BO$11,2,0),DAY(F1071)),IFERROR(VLOOKUP(MONTH(F1071),$BN$3:$BO$11,2,0),MONTH(F1071)),YEAR(F1071),G1071),""))</f>
        <v/>
      </c>
      <c r="L1071" s="4" t="str">
        <f>IFERROR(IF(VLOOKUP(J1071,J$2:L1070,4,0)=0,"",VLOOKUP(J1071,J$2:L1070,4,0)),"")</f>
        <v/>
      </c>
      <c r="M1071" s="4" t="str">
        <f>IFERROR(IF(VLOOKUP(J1071,J$2:M1070,5,0)=0,"",VLOOKUP(J1071,J$2:M1070,5,0)),"")</f>
        <v/>
      </c>
      <c r="S1071"/>
      <c r="X1071" s="3"/>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194"/>
        <v/>
      </c>
      <c r="BI1071" s="4" t="str">
        <f t="shared" si="201"/>
        <v/>
      </c>
      <c r="BJ1071" s="123" t="str">
        <f t="shared" si="195"/>
        <v/>
      </c>
      <c r="BK1071" s="140" t="str">
        <f t="shared" si="200"/>
        <v/>
      </c>
      <c r="BP1071" s="5"/>
      <c r="BR1071" s="4"/>
      <c r="BT1071" s="5"/>
      <c r="BU1071" s="5"/>
      <c r="BV1071" s="5" t="str">
        <f>IF(B1071="","",IF(BQ1071="",1+(MAX(BV$2:BV1070)),""))</f>
        <v/>
      </c>
      <c r="BW1071" s="5" t="str">
        <f t="shared" si="196"/>
        <v/>
      </c>
      <c r="BX1071" s="5" t="str">
        <f t="shared" si="197"/>
        <v/>
      </c>
      <c r="BY1071" s="14" t="str">
        <f t="shared" si="198"/>
        <v/>
      </c>
      <c r="BZ1071" s="28"/>
      <c r="CD1071" s="5"/>
      <c r="CE1071" s="5" t="str">
        <f t="shared" si="199"/>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c r="A1072" s="4"/>
      <c r="B1072" s="3"/>
      <c r="H1072" s="5" t="str">
        <f>IF(F1072="","",IFERROR(CONCATENATE("PEUA",VLOOKUP(ESTADO,REPORTE!AV1072:AW1103,2,0),CLAVE_DISTRITO,CLAVE_CADER,IFERROR(VLOOKUP(DAY(F1072),$BN$3:$BO$11,2,0),DAY(F1072)),IFERROR(VLOOKUP(MONTH(F1072),$BN$3:$BO$11,2,0),MONTH(F1072)),YEAR(F1072),G1072),""))</f>
        <v/>
      </c>
      <c r="L1072" s="4" t="str">
        <f>IFERROR(IF(VLOOKUP(J1072,J$2:L1071,4,0)=0,"",VLOOKUP(J1072,J$2:L1071,4,0)),"")</f>
        <v/>
      </c>
      <c r="M1072" s="4" t="str">
        <f>IFERROR(IF(VLOOKUP(J1072,J$2:M1071,5,0)=0,"",VLOOKUP(J1072,J$2:M1071,5,0)),"")</f>
        <v/>
      </c>
      <c r="S1072"/>
      <c r="X1072" s="3"/>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194"/>
        <v/>
      </c>
      <c r="BI1072" s="4" t="str">
        <f t="shared" si="201"/>
        <v/>
      </c>
      <c r="BJ1072" s="123" t="str">
        <f t="shared" si="195"/>
        <v/>
      </c>
      <c r="BK1072" s="140" t="str">
        <f t="shared" si="200"/>
        <v/>
      </c>
      <c r="BP1072" s="5"/>
      <c r="BR1072" s="4"/>
      <c r="BT1072" s="5"/>
      <c r="BU1072" s="5"/>
      <c r="BV1072" s="5" t="str">
        <f>IF(B1072="","",IF(BQ1072="",1+(MAX(BV$2:BV1071)),""))</f>
        <v/>
      </c>
      <c r="BW1072" s="5" t="str">
        <f t="shared" si="196"/>
        <v/>
      </c>
      <c r="BX1072" s="5" t="str">
        <f t="shared" si="197"/>
        <v/>
      </c>
      <c r="BY1072" s="14" t="str">
        <f t="shared" si="198"/>
        <v/>
      </c>
      <c r="BZ1072" s="28"/>
      <c r="CD1072" s="5"/>
      <c r="CE1072" s="5" t="str">
        <f t="shared" si="199"/>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c r="A1073" s="4"/>
      <c r="B1073" s="3"/>
      <c r="H1073" s="5" t="str">
        <f>IF(F1073="","",IFERROR(CONCATENATE("PEUA",VLOOKUP(ESTADO,REPORTE!AV1073:AW1104,2,0),CLAVE_DISTRITO,CLAVE_CADER,IFERROR(VLOOKUP(DAY(F1073),$BN$3:$BO$11,2,0),DAY(F1073)),IFERROR(VLOOKUP(MONTH(F1073),$BN$3:$BO$11,2,0),MONTH(F1073)),YEAR(F1073),G1073),""))</f>
        <v/>
      </c>
      <c r="L1073" s="4" t="str">
        <f>IFERROR(IF(VLOOKUP(J1073,J$2:L1072,4,0)=0,"",VLOOKUP(J1073,J$2:L1072,4,0)),"")</f>
        <v/>
      </c>
      <c r="M1073" s="4" t="str">
        <f>IFERROR(IF(VLOOKUP(J1073,J$2:M1072,5,0)=0,"",VLOOKUP(J1073,J$2:M1072,5,0)),"")</f>
        <v/>
      </c>
      <c r="S1073"/>
      <c r="X1073" s="3"/>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194"/>
        <v/>
      </c>
      <c r="BI1073" s="4" t="str">
        <f t="shared" si="201"/>
        <v/>
      </c>
      <c r="BJ1073" s="123" t="str">
        <f t="shared" si="195"/>
        <v/>
      </c>
      <c r="BK1073" s="140" t="str">
        <f t="shared" si="200"/>
        <v/>
      </c>
      <c r="BP1073" s="5"/>
      <c r="BR1073" s="4"/>
      <c r="BT1073" s="5"/>
      <c r="BU1073" s="5"/>
      <c r="BV1073" s="5" t="str">
        <f>IF(B1073="","",IF(BQ1073="",1+(MAX(BV$2:BV1072)),""))</f>
        <v/>
      </c>
      <c r="BW1073" s="5" t="str">
        <f t="shared" si="196"/>
        <v/>
      </c>
      <c r="BX1073" s="5" t="str">
        <f t="shared" si="197"/>
        <v/>
      </c>
      <c r="BY1073" s="14" t="str">
        <f t="shared" si="198"/>
        <v/>
      </c>
      <c r="BZ1073" s="28"/>
      <c r="CD1073" s="5"/>
      <c r="CE1073" s="5" t="str">
        <f t="shared" si="199"/>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c r="A1074" s="4"/>
      <c r="B1074" s="3"/>
      <c r="H1074" s="5" t="str">
        <f>IF(F1074="","",IFERROR(CONCATENATE("PEUA",VLOOKUP(ESTADO,REPORTE!AV1074:AW1105,2,0),CLAVE_DISTRITO,CLAVE_CADER,IFERROR(VLOOKUP(DAY(F1074),$BN$3:$BO$11,2,0),DAY(F1074)),IFERROR(VLOOKUP(MONTH(F1074),$BN$3:$BO$11,2,0),MONTH(F1074)),YEAR(F1074),G1074),""))</f>
        <v/>
      </c>
      <c r="L1074" s="4" t="str">
        <f>IFERROR(IF(VLOOKUP(J1074,J$2:L1073,4,0)=0,"",VLOOKUP(J1074,J$2:L1073,4,0)),"")</f>
        <v/>
      </c>
      <c r="M1074" s="4" t="str">
        <f>IFERROR(IF(VLOOKUP(J1074,J$2:M1073,5,0)=0,"",VLOOKUP(J1074,J$2:M1073,5,0)),"")</f>
        <v/>
      </c>
      <c r="S1074"/>
      <c r="X1074" s="3"/>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194"/>
        <v/>
      </c>
      <c r="BI1074" s="4" t="str">
        <f t="shared" si="201"/>
        <v/>
      </c>
      <c r="BJ1074" s="123" t="str">
        <f t="shared" si="195"/>
        <v/>
      </c>
      <c r="BK1074" s="140" t="str">
        <f t="shared" si="200"/>
        <v/>
      </c>
      <c r="BP1074" s="5"/>
      <c r="BR1074" s="4"/>
      <c r="BT1074" s="5"/>
      <c r="BU1074" s="5"/>
      <c r="BV1074" s="5" t="str">
        <f>IF(B1074="","",IF(BQ1074="",1+(MAX(BV$2:BV1073)),""))</f>
        <v/>
      </c>
      <c r="BW1074" s="5" t="str">
        <f t="shared" si="196"/>
        <v/>
      </c>
      <c r="BX1074" s="5" t="str">
        <f t="shared" si="197"/>
        <v/>
      </c>
      <c r="BY1074" s="14" t="str">
        <f t="shared" si="198"/>
        <v/>
      </c>
      <c r="BZ1074" s="28"/>
      <c r="CD1074" s="5"/>
      <c r="CE1074" s="5" t="str">
        <f t="shared" si="199"/>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c r="A1075" s="4"/>
      <c r="B1075" s="3"/>
      <c r="H1075" s="5" t="str">
        <f>IF(F1075="","",IFERROR(CONCATENATE("PEUA",VLOOKUP(ESTADO,REPORTE!AV1075:AW1106,2,0),CLAVE_DISTRITO,CLAVE_CADER,IFERROR(VLOOKUP(DAY(F1075),$BN$3:$BO$11,2,0),DAY(F1075)),IFERROR(VLOOKUP(MONTH(F1075),$BN$3:$BO$11,2,0),MONTH(F1075)),YEAR(F1075),G1075),""))</f>
        <v/>
      </c>
      <c r="L1075" s="4" t="str">
        <f>IFERROR(IF(VLOOKUP(J1075,J$2:L1074,4,0)=0,"",VLOOKUP(J1075,J$2:L1074,4,0)),"")</f>
        <v/>
      </c>
      <c r="M1075" s="4" t="str">
        <f>IFERROR(IF(VLOOKUP(J1075,J$2:M1074,5,0)=0,"",VLOOKUP(J1075,J$2:M1074,5,0)),"")</f>
        <v/>
      </c>
      <c r="S1075"/>
      <c r="X1075" s="3"/>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194"/>
        <v/>
      </c>
      <c r="BI1075" s="4" t="str">
        <f t="shared" si="201"/>
        <v/>
      </c>
      <c r="BJ1075" s="123" t="str">
        <f t="shared" si="195"/>
        <v/>
      </c>
      <c r="BK1075" s="140" t="str">
        <f t="shared" si="200"/>
        <v/>
      </c>
      <c r="BP1075" s="5"/>
      <c r="BR1075" s="4"/>
      <c r="BT1075" s="5"/>
      <c r="BU1075" s="5"/>
      <c r="BV1075" s="5" t="str">
        <f>IF(B1075="","",IF(BQ1075="",1+(MAX(BV$2:BV1074)),""))</f>
        <v/>
      </c>
      <c r="BW1075" s="5" t="str">
        <f t="shared" si="196"/>
        <v/>
      </c>
      <c r="BX1075" s="5" t="str">
        <f t="shared" si="197"/>
        <v/>
      </c>
      <c r="BY1075" s="14" t="str">
        <f t="shared" si="198"/>
        <v/>
      </c>
      <c r="BZ1075" s="28"/>
      <c r="CD1075" s="5"/>
      <c r="CE1075" s="5" t="str">
        <f t="shared" si="199"/>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c r="A1076" s="4"/>
      <c r="B1076" s="3"/>
      <c r="H1076" s="5" t="str">
        <f>IF(F1076="","",IFERROR(CONCATENATE("PEUA",VLOOKUP(ESTADO,REPORTE!AV1076:AW1107,2,0),CLAVE_DISTRITO,CLAVE_CADER,IFERROR(VLOOKUP(DAY(F1076),$BN$3:$BO$11,2,0),DAY(F1076)),IFERROR(VLOOKUP(MONTH(F1076),$BN$3:$BO$11,2,0),MONTH(F1076)),YEAR(F1076),G1076),""))</f>
        <v/>
      </c>
      <c r="L1076" s="4" t="str">
        <f>IFERROR(IF(VLOOKUP(J1076,J$2:L1075,4,0)=0,"",VLOOKUP(J1076,J$2:L1075,4,0)),"")</f>
        <v/>
      </c>
      <c r="M1076" s="4" t="str">
        <f>IFERROR(IF(VLOOKUP(J1076,J$2:M1075,5,0)=0,"",VLOOKUP(J1076,J$2:M1075,5,0)),"")</f>
        <v/>
      </c>
      <c r="S1076"/>
      <c r="X1076" s="3"/>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194"/>
        <v/>
      </c>
      <c r="BI1076" s="4" t="str">
        <f t="shared" si="201"/>
        <v/>
      </c>
      <c r="BJ1076" s="123" t="str">
        <f t="shared" si="195"/>
        <v/>
      </c>
      <c r="BK1076" s="140" t="str">
        <f t="shared" si="200"/>
        <v/>
      </c>
      <c r="BP1076" s="5"/>
      <c r="BR1076" s="4"/>
      <c r="BT1076" s="5"/>
      <c r="BU1076" s="5"/>
      <c r="BV1076" s="5" t="str">
        <f>IF(B1076="","",IF(BQ1076="",1+(MAX(BV$2:BV1075)),""))</f>
        <v/>
      </c>
      <c r="BW1076" s="5" t="str">
        <f t="shared" si="196"/>
        <v/>
      </c>
      <c r="BX1076" s="5" t="str">
        <f t="shared" si="197"/>
        <v/>
      </c>
      <c r="BY1076" s="14" t="str">
        <f t="shared" si="198"/>
        <v/>
      </c>
      <c r="BZ1076" s="28"/>
      <c r="CD1076" s="5"/>
      <c r="CE1076" s="5" t="str">
        <f t="shared" si="199"/>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c r="A1077" s="4"/>
      <c r="B1077" s="3"/>
      <c r="H1077" s="5" t="str">
        <f>IF(F1077="","",IFERROR(CONCATENATE("PEUA",VLOOKUP(ESTADO,REPORTE!AV1077:AW1108,2,0),CLAVE_DISTRITO,CLAVE_CADER,IFERROR(VLOOKUP(DAY(F1077),$BN$3:$BO$11,2,0),DAY(F1077)),IFERROR(VLOOKUP(MONTH(F1077),$BN$3:$BO$11,2,0),MONTH(F1077)),YEAR(F1077),G1077),""))</f>
        <v/>
      </c>
      <c r="L1077" s="4" t="str">
        <f>IFERROR(IF(VLOOKUP(J1077,J$2:L1076,4,0)=0,"",VLOOKUP(J1077,J$2:L1076,4,0)),"")</f>
        <v/>
      </c>
      <c r="M1077" s="4" t="str">
        <f>IFERROR(IF(VLOOKUP(J1077,J$2:M1076,5,0)=0,"",VLOOKUP(J1077,J$2:M1076,5,0)),"")</f>
        <v/>
      </c>
      <c r="S1077"/>
      <c r="X1077" s="3"/>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194"/>
        <v/>
      </c>
      <c r="BI1077" s="4" t="str">
        <f t="shared" si="201"/>
        <v/>
      </c>
      <c r="BJ1077" s="123" t="str">
        <f t="shared" si="195"/>
        <v/>
      </c>
      <c r="BK1077" s="140" t="str">
        <f t="shared" si="200"/>
        <v/>
      </c>
      <c r="BP1077" s="5"/>
      <c r="BR1077" s="4"/>
      <c r="BT1077" s="5"/>
      <c r="BU1077" s="5"/>
      <c r="BV1077" s="5" t="str">
        <f>IF(B1077="","",IF(BQ1077="",1+(MAX(BV$2:BV1076)),""))</f>
        <v/>
      </c>
      <c r="BW1077" s="5" t="str">
        <f t="shared" si="196"/>
        <v/>
      </c>
      <c r="BX1077" s="5" t="str">
        <f t="shared" si="197"/>
        <v/>
      </c>
      <c r="BY1077" s="14" t="str">
        <f t="shared" si="198"/>
        <v/>
      </c>
      <c r="BZ1077" s="28"/>
      <c r="CD1077" s="5"/>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c r="A1078" s="4"/>
      <c r="B1078" s="3"/>
      <c r="H1078" s="5" t="str">
        <f>IF(F1078="","",IFERROR(CONCATENATE("PEUA",VLOOKUP(ESTADO,REPORTE!AV1078:AW1109,2,0),CLAVE_DISTRITO,CLAVE_CADER,IFERROR(VLOOKUP(DAY(F1078),$BN$3:$BO$11,2,0),DAY(F1078)),IFERROR(VLOOKUP(MONTH(F1078),$BN$3:$BO$11,2,0),MONTH(F1078)),YEAR(F1078),G1078),""))</f>
        <v/>
      </c>
      <c r="L1078" s="4" t="str">
        <f>IFERROR(IF(VLOOKUP(J1078,J$2:L1077,4,0)=0,"",VLOOKUP(J1078,J$2:L1077,4,0)),"")</f>
        <v/>
      </c>
      <c r="M1078" s="4" t="str">
        <f>IFERROR(IF(VLOOKUP(J1078,J$2:M1077,5,0)=0,"",VLOOKUP(J1078,J$2:M1077,5,0)),"")</f>
        <v/>
      </c>
      <c r="S1078"/>
      <c r="X1078" s="3"/>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194"/>
        <v/>
      </c>
      <c r="BI1078" s="4" t="str">
        <f t="shared" si="201"/>
        <v/>
      </c>
      <c r="BJ1078" s="123" t="str">
        <f t="shared" si="195"/>
        <v/>
      </c>
      <c r="BK1078" s="140" t="str">
        <f t="shared" si="200"/>
        <v/>
      </c>
      <c r="BP1078" s="5"/>
      <c r="BR1078" s="4"/>
      <c r="BT1078" s="5"/>
      <c r="BU1078" s="5"/>
      <c r="BV1078" s="5" t="str">
        <f>IF(B1078="","",IF(BQ1078="",1+(MAX(BV$2:BV1077)),""))</f>
        <v/>
      </c>
      <c r="BW1078" s="5" t="str">
        <f t="shared" si="196"/>
        <v/>
      </c>
      <c r="BX1078" s="5" t="str">
        <f t="shared" si="197"/>
        <v/>
      </c>
      <c r="BY1078" s="14" t="str">
        <f t="shared" si="198"/>
        <v/>
      </c>
      <c r="BZ1078" s="28"/>
      <c r="CD1078" s="5"/>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c r="A1079" s="4"/>
      <c r="B1079" s="3"/>
      <c r="H1079" s="5" t="str">
        <f>IF(F1079="","",IFERROR(CONCATENATE("PEUA",VLOOKUP(ESTADO,REPORTE!AV1079:AW1110,2,0),CLAVE_DISTRITO,CLAVE_CADER,IFERROR(VLOOKUP(DAY(F1079),$BN$3:$BO$11,2,0),DAY(F1079)),IFERROR(VLOOKUP(MONTH(F1079),$BN$3:$BO$11,2,0),MONTH(F1079)),YEAR(F1079),G1079),""))</f>
        <v/>
      </c>
      <c r="L1079" s="4" t="str">
        <f>IFERROR(IF(VLOOKUP(J1079,J$2:L1078,4,0)=0,"",VLOOKUP(J1079,J$2:L1078,4,0)),"")</f>
        <v/>
      </c>
      <c r="M1079" s="4" t="str">
        <f>IFERROR(IF(VLOOKUP(J1079,J$2:M1078,5,0)=0,"",VLOOKUP(J1079,J$2:M1078,5,0)),"")</f>
        <v/>
      </c>
      <c r="S1079"/>
      <c r="X1079" s="3"/>
      <c r="AC1079" s="2" t="str">
        <f>IFERROR(IF(INDEX(AC$1:AC1078,MATCH(J1079,J$1:J1078,0),1)=0,"",INDEX(AC$1:AC1078,MATCH(J1079,J$1:J1078,0),1)),"")</f>
        <v/>
      </c>
      <c r="AD1079" s="2" t="str">
        <f>IFERROR(IF(INDEX(AD$1:AD1078,MATCH(J1079,J$1:J1078,0),1)=0,"",INDEX(AD$1:AD1078,MATCH(J1079,J$1:J1078,0),1)),"")</f>
        <v/>
      </c>
      <c r="AE1079" s="2" t="str">
        <f>IFERROR(IF(INDEX(AE$1:AE1078,MATCH(J1079,J$1:J1078,0),1)=0,"",INDEX(AE$1:AE1078,MATCH(J1079,J$1:J1078,0),1)),"")</f>
        <v/>
      </c>
      <c r="BH1079" s="7" t="str">
        <f t="shared" ca="1" si="194"/>
        <v/>
      </c>
      <c r="BI1079" s="4" t="str">
        <f t="shared" si="201"/>
        <v/>
      </c>
      <c r="BJ1079" s="123" t="str">
        <f t="shared" si="195"/>
        <v/>
      </c>
      <c r="BK1079" s="140" t="str">
        <f t="shared" si="200"/>
        <v/>
      </c>
      <c r="BP1079" s="5"/>
      <c r="BR1079" s="4"/>
      <c r="BT1079" s="5"/>
      <c r="BU1079" s="5"/>
      <c r="BV1079" s="5" t="str">
        <f>IF(B1079="","",IF(BQ1079="",1+(MAX(BV$2:BV1078)),""))</f>
        <v/>
      </c>
      <c r="BW1079" s="5" t="str">
        <f t="shared" si="196"/>
        <v/>
      </c>
      <c r="BX1079" s="5" t="str">
        <f t="shared" si="197"/>
        <v/>
      </c>
      <c r="BY1079" s="14" t="str">
        <f t="shared" si="198"/>
        <v/>
      </c>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c r="A1080" s="4"/>
      <c r="B1080" s="3"/>
      <c r="H1080" s="5" t="str">
        <f>IF(F1080="","",IFERROR(CONCATENATE("PEUA",VLOOKUP(ESTADO,REPORTE!AV1080:AW1111,2,0),CLAVE_DISTRITO,CLAVE_CADER,IFERROR(VLOOKUP(DAY(F1080),$BN$3:$BO$11,2,0),DAY(F1080)),IFERROR(VLOOKUP(MONTH(F1080),$BN$3:$BO$11,2,0),MONTH(F1080)),YEAR(F1080),G1080),""))</f>
        <v/>
      </c>
      <c r="L1080" s="4" t="str">
        <f>IFERROR(IF(VLOOKUP(J1080,J$2:L1079,4,0)=0,"",VLOOKUP(J1080,J$2:L1079,4,0)),"")</f>
        <v/>
      </c>
      <c r="M1080" s="4" t="str">
        <f>IFERROR(IF(VLOOKUP(J1080,J$2:M1079,5,0)=0,"",VLOOKUP(J1080,J$2:M1079,5,0)),"")</f>
        <v/>
      </c>
      <c r="S1080"/>
      <c r="X1080" s="3"/>
      <c r="AC1080" s="2" t="str">
        <f>IFERROR(IF(INDEX(AC$1:AC1079,MATCH(J1080,J$1:J1079,0),1)=0,"",INDEX(AC$1:AC1079,MATCH(J1080,J$1:J1079,0),1)),"")</f>
        <v/>
      </c>
      <c r="AD1080" s="2" t="str">
        <f>IFERROR(IF(INDEX(AD$1:AD1079,MATCH(J1080,J$1:J1079,0),1)=0,"",INDEX(AD$1:AD1079,MATCH(J1080,J$1:J1079,0),1)),"")</f>
        <v/>
      </c>
      <c r="AE1080" s="2" t="str">
        <f>IFERROR(IF(INDEX(AE$1:AE1079,MATCH(J1080,J$1:J1079,0),1)=0,"",INDEX(AE$1:AE1079,MATCH(J1080,J$1:J1079,0),1)),"")</f>
        <v/>
      </c>
      <c r="BH1080" s="7" t="str">
        <f t="shared" ca="1" si="194"/>
        <v/>
      </c>
      <c r="BI1080" s="4" t="str">
        <f t="shared" si="201"/>
        <v/>
      </c>
      <c r="BJ1080" s="123" t="str">
        <f t="shared" si="195"/>
        <v/>
      </c>
      <c r="BK1080" s="140" t="str">
        <f t="shared" si="200"/>
        <v/>
      </c>
      <c r="BP1080" s="5"/>
      <c r="BR1080" s="4"/>
      <c r="BT1080" s="5"/>
      <c r="BU1080" s="5"/>
      <c r="BV1080" s="5" t="str">
        <f>IF(B1080="","",IF(BQ1080="",1+(MAX(BV$2:BV1079)),""))</f>
        <v/>
      </c>
      <c r="BW1080" s="5" t="str">
        <f t="shared" si="196"/>
        <v/>
      </c>
      <c r="BX1080" s="5" t="str">
        <f t="shared" si="197"/>
        <v/>
      </c>
      <c r="BY1080" s="14" t="str">
        <f t="shared" si="198"/>
        <v/>
      </c>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c r="A1081" s="4"/>
      <c r="B1081" s="3"/>
      <c r="H1081" s="5" t="str">
        <f>IF(F1081="","",IFERROR(CONCATENATE("PEUA",VLOOKUP(ESTADO,REPORTE!AV1081:AW1112,2,0),CLAVE_DISTRITO,CLAVE_CADER,IFERROR(VLOOKUP(DAY(F1081),$BN$3:$BO$11,2,0),DAY(F1081)),IFERROR(VLOOKUP(MONTH(F1081),$BN$3:$BO$11,2,0),MONTH(F1081)),YEAR(F1081),G1081),""))</f>
        <v/>
      </c>
      <c r="L1081" s="4" t="str">
        <f>IFERROR(IF(VLOOKUP(J1081,J$2:L1080,4,0)=0,"",VLOOKUP(J1081,J$2:L1080,4,0)),"")</f>
        <v/>
      </c>
      <c r="M1081" s="4" t="str">
        <f>IFERROR(IF(VLOOKUP(J1081,J$2:M1080,5,0)=0,"",VLOOKUP(J1081,J$2:M1080,5,0)),"")</f>
        <v/>
      </c>
      <c r="S1081"/>
      <c r="X1081" s="3"/>
      <c r="AC1081" s="2" t="str">
        <f>IFERROR(IF(INDEX(AC$1:AC1080,MATCH(J1081,J$1:J1080,0),1)=0,"",INDEX(AC$1:AC1080,MATCH(J1081,J$1:J1080,0),1)),"")</f>
        <v/>
      </c>
      <c r="AD1081" s="2" t="str">
        <f>IFERROR(IF(INDEX(AD$1:AD1080,MATCH(J1081,J$1:J1080,0),1)=0,"",INDEX(AD$1:AD1080,MATCH(J1081,J$1:J1080,0),1)),"")</f>
        <v/>
      </c>
      <c r="AE1081" s="2" t="str">
        <f>IFERROR(IF(INDEX(AE$1:AE1080,MATCH(J1081,J$1:J1080,0),1)=0,"",INDEX(AE$1:AE1080,MATCH(J1081,J$1:J1080,0),1)),"")</f>
        <v/>
      </c>
      <c r="BH1081" s="7" t="str">
        <f t="shared" ca="1" si="194"/>
        <v/>
      </c>
      <c r="BI1081" s="4" t="str">
        <f t="shared" si="201"/>
        <v/>
      </c>
      <c r="BJ1081" s="123" t="str">
        <f t="shared" si="195"/>
        <v/>
      </c>
      <c r="BK1081" s="140" t="str">
        <f t="shared" si="200"/>
        <v/>
      </c>
      <c r="BP1081" s="5"/>
      <c r="BR1081" s="4"/>
      <c r="BT1081" s="5"/>
      <c r="BU1081" s="5"/>
      <c r="BV1081" s="5" t="str">
        <f>IF(B1081="","",IF(BQ1081="",1+(MAX(BV$2:BV1080)),""))</f>
        <v/>
      </c>
      <c r="BW1081" s="5" t="str">
        <f t="shared" si="196"/>
        <v/>
      </c>
      <c r="BX1081" s="5" t="str">
        <f t="shared" si="197"/>
        <v/>
      </c>
      <c r="BY1081" s="14" t="str">
        <f t="shared" si="198"/>
        <v/>
      </c>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c r="A1082" s="4"/>
      <c r="B1082" s="3"/>
      <c r="H1082" s="5" t="str">
        <f>IF(F1082="","",IFERROR(CONCATENATE("PEUA",VLOOKUP(ESTADO,REPORTE!AV1082:AW1113,2,0),CLAVE_DISTRITO,CLAVE_CADER,IFERROR(VLOOKUP(DAY(F1082),$BN$3:$BO$11,2,0),DAY(F1082)),IFERROR(VLOOKUP(MONTH(F1082),$BN$3:$BO$11,2,0),MONTH(F1082)),YEAR(F1082),G1082),""))</f>
        <v/>
      </c>
      <c r="L1082" s="4" t="str">
        <f>IFERROR(IF(VLOOKUP(J1082,J$2:L1081,4,0)=0,"",VLOOKUP(J1082,J$2:L1081,4,0)),"")</f>
        <v/>
      </c>
      <c r="M1082" s="4" t="str">
        <f>IFERROR(IF(VLOOKUP(J1082,J$2:M1081,5,0)=0,"",VLOOKUP(J1082,J$2:M1081,5,0)),"")</f>
        <v/>
      </c>
      <c r="S1082"/>
      <c r="X1082" s="3"/>
      <c r="AC1082" s="2" t="str">
        <f>IFERROR(IF(INDEX(AC$1:AC1081,MATCH(J1082,J$1:J1081,0),1)=0,"",INDEX(AC$1:AC1081,MATCH(J1082,J$1:J1081,0),1)),"")</f>
        <v/>
      </c>
      <c r="AD1082" s="2" t="str">
        <f>IFERROR(IF(INDEX(AD$1:AD1081,MATCH(J1082,J$1:J1081,0),1)=0,"",INDEX(AD$1:AD1081,MATCH(J1082,J$1:J1081,0),1)),"")</f>
        <v/>
      </c>
      <c r="AE1082" s="2" t="str">
        <f>IFERROR(IF(INDEX(AE$1:AE1081,MATCH(J1082,J$1:J1081,0),1)=0,"",INDEX(AE$1:AE1081,MATCH(J1082,J$1:J1081,0),1)),"")</f>
        <v/>
      </c>
      <c r="BH1082" s="7" t="str">
        <f t="shared" ca="1" si="194"/>
        <v/>
      </c>
      <c r="BI1082" s="4" t="str">
        <f t="shared" si="201"/>
        <v/>
      </c>
      <c r="BJ1082" s="123" t="str">
        <f t="shared" si="195"/>
        <v/>
      </c>
      <c r="BK1082" s="140" t="str">
        <f t="shared" si="200"/>
        <v/>
      </c>
      <c r="BP1082" s="5"/>
      <c r="BR1082" s="4"/>
      <c r="BT1082" s="5"/>
      <c r="BU1082" s="5"/>
      <c r="BV1082" s="5" t="str">
        <f>IF(B1082="","",IF(BQ1082="",1+(MAX(BV$2:BV1081)),""))</f>
        <v/>
      </c>
      <c r="BW1082" s="5" t="str">
        <f t="shared" si="196"/>
        <v/>
      </c>
      <c r="BX1082" s="5" t="str">
        <f t="shared" si="197"/>
        <v/>
      </c>
      <c r="BY1082" s="14" t="str">
        <f t="shared" si="198"/>
        <v/>
      </c>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c r="A1083" s="4"/>
      <c r="B1083" s="3"/>
      <c r="H1083" s="5" t="str">
        <f>IF(F1083="","",IFERROR(CONCATENATE("PEUA",VLOOKUP(ESTADO,REPORTE!AV1083:AW1114,2,0),CLAVE_DISTRITO,CLAVE_CADER,IFERROR(VLOOKUP(DAY(F1083),$BN$3:$BO$11,2,0),DAY(F1083)),IFERROR(VLOOKUP(MONTH(F1083),$BN$3:$BO$11,2,0),MONTH(F1083)),YEAR(F1083),G1083),""))</f>
        <v/>
      </c>
      <c r="L1083" s="4" t="str">
        <f>IFERROR(IF(VLOOKUP(J1083,J$2:L1082,4,0)=0,"",VLOOKUP(J1083,J$2:L1082,4,0)),"")</f>
        <v/>
      </c>
      <c r="M1083" s="4" t="str">
        <f>IFERROR(IF(VLOOKUP(J1083,J$2:M1082,5,0)=0,"",VLOOKUP(J1083,J$2:M1082,5,0)),"")</f>
        <v/>
      </c>
      <c r="S1083"/>
      <c r="X1083" s="3"/>
      <c r="AC1083" s="2" t="str">
        <f>IFERROR(IF(INDEX(AC$1:AC1082,MATCH(J1083,J$1:J1082,0),1)=0,"",INDEX(AC$1:AC1082,MATCH(J1083,J$1:J1082,0),1)),"")</f>
        <v/>
      </c>
      <c r="AD1083" s="2" t="str">
        <f>IFERROR(IF(INDEX(AD$1:AD1082,MATCH(J1083,J$1:J1082,0),1)=0,"",INDEX(AD$1:AD1082,MATCH(J1083,J$1:J1082,0),1)),"")</f>
        <v/>
      </c>
      <c r="AE1083" s="2" t="str">
        <f>IFERROR(IF(INDEX(AE$1:AE1082,MATCH(J1083,J$1:J1082,0),1)=0,"",INDEX(AE$1:AE1082,MATCH(J1083,J$1:J1082,0),1)),"")</f>
        <v/>
      </c>
      <c r="BH1083" s="7" t="str">
        <f t="shared" ca="1" si="194"/>
        <v/>
      </c>
      <c r="BI1083" s="4" t="str">
        <f t="shared" si="201"/>
        <v/>
      </c>
      <c r="BJ1083" s="123" t="str">
        <f t="shared" si="195"/>
        <v/>
      </c>
      <c r="BK1083" s="140" t="str">
        <f t="shared" si="200"/>
        <v/>
      </c>
      <c r="BP1083" s="5"/>
      <c r="BR1083" s="4"/>
      <c r="BT1083" s="5"/>
      <c r="BU1083" s="5"/>
      <c r="BV1083" s="5" t="str">
        <f>IF(B1083="","",IF(BQ1083="",1+(MAX(BV$2:BV1082)),""))</f>
        <v/>
      </c>
      <c r="BW1083" s="5" t="str">
        <f t="shared" si="196"/>
        <v/>
      </c>
      <c r="BX1083" s="5" t="str">
        <f t="shared" si="197"/>
        <v/>
      </c>
      <c r="BY1083" s="14" t="str">
        <f t="shared" si="198"/>
        <v/>
      </c>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c r="A1084" s="4"/>
      <c r="B1084" s="3"/>
      <c r="H1084" s="5" t="str">
        <f>IF(F1084="","",IFERROR(CONCATENATE("PEUA",VLOOKUP(ESTADO,REPORTE!AV1084:AW1115,2,0),CLAVE_DISTRITO,CLAVE_CADER,IFERROR(VLOOKUP(DAY(F1084),$BN$3:$BO$11,2,0),DAY(F1084)),IFERROR(VLOOKUP(MONTH(F1084),$BN$3:$BO$11,2,0),MONTH(F1084)),YEAR(F1084),G1084),""))</f>
        <v/>
      </c>
      <c r="L1084" s="4" t="str">
        <f>IFERROR(IF(VLOOKUP(J1084,J$2:L1083,4,0)=0,"",VLOOKUP(J1084,J$2:L1083,4,0)),"")</f>
        <v/>
      </c>
      <c r="M1084" s="4" t="str">
        <f>IFERROR(IF(VLOOKUP(J1084,J$2:M1083,5,0)=0,"",VLOOKUP(J1084,J$2:M1083,5,0)),"")</f>
        <v/>
      </c>
      <c r="S1084"/>
      <c r="X1084" s="3"/>
      <c r="AC1084" s="2" t="str">
        <f>IFERROR(IF(INDEX(AC$1:AC1083,MATCH(J1084,J$1:J1083,0),1)=0,"",INDEX(AC$1:AC1083,MATCH(J1084,J$1:J1083,0),1)),"")</f>
        <v/>
      </c>
      <c r="AD1084" s="2" t="str">
        <f>IFERROR(IF(INDEX(AD$1:AD1083,MATCH(J1084,J$1:J1083,0),1)=0,"",INDEX(AD$1:AD1083,MATCH(J1084,J$1:J1083,0),1)),"")</f>
        <v/>
      </c>
      <c r="AE1084" s="2" t="str">
        <f>IFERROR(IF(INDEX(AE$1:AE1083,MATCH(J1084,J$1:J1083,0),1)=0,"",INDEX(AE$1:AE1083,MATCH(J1084,J$1:J1083,0),1)),"")</f>
        <v/>
      </c>
      <c r="BH1084" s="7" t="str">
        <f t="shared" ca="1" si="194"/>
        <v/>
      </c>
      <c r="BI1084" s="4" t="str">
        <f t="shared" si="201"/>
        <v/>
      </c>
      <c r="BJ1084" s="123" t="str">
        <f t="shared" si="195"/>
        <v/>
      </c>
      <c r="BK1084" s="140" t="str">
        <f t="shared" si="200"/>
        <v/>
      </c>
      <c r="BP1084" s="5"/>
      <c r="BR1084" s="4"/>
      <c r="BT1084" s="5"/>
      <c r="BU1084" s="5"/>
      <c r="BV1084" s="5" t="str">
        <f>IF(B1084="","",IF(BQ1084="",1+(MAX(BV$2:BV1083)),""))</f>
        <v/>
      </c>
      <c r="BW1084" s="5" t="str">
        <f t="shared" si="196"/>
        <v/>
      </c>
      <c r="BX1084" s="5" t="str">
        <f t="shared" si="197"/>
        <v/>
      </c>
      <c r="BY1084" s="14" t="str">
        <f t="shared" si="198"/>
        <v/>
      </c>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c r="A1085" s="4"/>
      <c r="B1085" s="3"/>
      <c r="H1085" s="5" t="str">
        <f>IF(F1085="","",IFERROR(CONCATENATE("PEUA",VLOOKUP(ESTADO,REPORTE!AV1085:AW1116,2,0),CLAVE_DISTRITO,CLAVE_CADER,IFERROR(VLOOKUP(DAY(F1085),$BN$3:$BO$11,2,0),DAY(F1085)),IFERROR(VLOOKUP(MONTH(F1085),$BN$3:$BO$11,2,0),MONTH(F1085)),YEAR(F1085),G1085),""))</f>
        <v/>
      </c>
      <c r="L1085" s="4" t="str">
        <f>IFERROR(IF(VLOOKUP(J1085,J$2:L1084,4,0)=0,"",VLOOKUP(J1085,J$2:L1084,4,0)),"")</f>
        <v/>
      </c>
      <c r="M1085" s="4" t="str">
        <f>IFERROR(IF(VLOOKUP(J1085,J$2:M1084,5,0)=0,"",VLOOKUP(J1085,J$2:M1084,5,0)),"")</f>
        <v/>
      </c>
      <c r="S1085"/>
      <c r="X1085" s="3"/>
      <c r="AC1085" s="2" t="str">
        <f>IFERROR(IF(INDEX(AC$1:AC1084,MATCH(J1085,J$1:J1084,0),1)=0,"",INDEX(AC$1:AC1084,MATCH(J1085,J$1:J1084,0),1)),"")</f>
        <v/>
      </c>
      <c r="AD1085" s="2" t="str">
        <f>IFERROR(IF(INDEX(AD$1:AD1084,MATCH(J1085,J$1:J1084,0),1)=0,"",INDEX(AD$1:AD1084,MATCH(J1085,J$1:J1084,0),1)),"")</f>
        <v/>
      </c>
      <c r="AE1085" s="2" t="str">
        <f>IFERROR(IF(INDEX(AE$1:AE1084,MATCH(J1085,J$1:J1084,0),1)=0,"",INDEX(AE$1:AE1084,MATCH(J1085,J$1:J1084,0),1)),"")</f>
        <v/>
      </c>
      <c r="BH1085" s="7" t="str">
        <f t="shared" ca="1" si="194"/>
        <v/>
      </c>
      <c r="BI1085" s="4" t="str">
        <f t="shared" si="201"/>
        <v/>
      </c>
      <c r="BJ1085" s="123" t="str">
        <f t="shared" si="195"/>
        <v/>
      </c>
      <c r="BK1085" s="140" t="str">
        <f t="shared" si="200"/>
        <v/>
      </c>
      <c r="BP1085" s="5"/>
      <c r="BR1085" s="4"/>
      <c r="BT1085" s="5"/>
      <c r="BU1085" s="5"/>
      <c r="BV1085" s="5" t="str">
        <f>IF(B1085="","",IF(BQ1085="",1+(MAX(BV$2:BV1084)),""))</f>
        <v/>
      </c>
      <c r="BW1085" s="5" t="str">
        <f t="shared" si="196"/>
        <v/>
      </c>
      <c r="BX1085" s="5" t="str">
        <f t="shared" si="197"/>
        <v/>
      </c>
      <c r="BY1085" s="14" t="str">
        <f t="shared" si="198"/>
        <v/>
      </c>
      <c r="BZ1085" s="28"/>
      <c r="DD1085" s="5" t="e">
        <f>IF(REPORTE!AH$2="si",IF(C1085=VALUE(REPORTE!C$11),IF(SUM(DD1086:DD$1993),CONCATENATE(INT(B1085),", "),INT(B1085)),""),IF(C1085=VALUE(REPORTE!C$10),IF(SUM(DD1086:DD$1993),CONCATENATE(INT(B1085),", "),INT(B1085)),""))</f>
        <v>#VALUE!</v>
      </c>
      <c r="DH1085" s="5"/>
      <c r="DI1085" s="5"/>
      <c r="DJ1085" s="5"/>
      <c r="DK1085" s="5"/>
    </row>
    <row r="1086" spans="1:115">
      <c r="A1086" s="4"/>
      <c r="B1086" s="3"/>
      <c r="H1086" s="5" t="str">
        <f>IF(F1086="","",IFERROR(CONCATENATE("PEUA",VLOOKUP(ESTADO,REPORTE!AV1086:AW1117,2,0),CLAVE_DISTRITO,CLAVE_CADER,IFERROR(VLOOKUP(DAY(F1086),$BN$3:$BO$11,2,0),DAY(F1086)),IFERROR(VLOOKUP(MONTH(F1086),$BN$3:$BO$11,2,0),MONTH(F1086)),YEAR(F1086),G1086),""))</f>
        <v/>
      </c>
      <c r="L1086" s="4" t="str">
        <f>IFERROR(IF(VLOOKUP(J1086,J$2:L1085,4,0)=0,"",VLOOKUP(J1086,J$2:L1085,4,0)),"")</f>
        <v/>
      </c>
      <c r="M1086" s="4" t="str">
        <f>IFERROR(IF(VLOOKUP(J1086,J$2:M1085,5,0)=0,"",VLOOKUP(J1086,J$2:M1085,5,0)),"")</f>
        <v/>
      </c>
      <c r="S1086"/>
      <c r="X1086" s="3"/>
      <c r="AC1086" s="2" t="str">
        <f>IFERROR(IF(INDEX(AC$1:AC1085,MATCH(J1086,J$1:J1085,0),1)=0,"",INDEX(AC$1:AC1085,MATCH(J1086,J$1:J1085,0),1)),"")</f>
        <v/>
      </c>
      <c r="AD1086" s="2" t="str">
        <f>IFERROR(IF(INDEX(AD$1:AD1085,MATCH(J1086,J$1:J1085,0),1)=0,"",INDEX(AD$1:AD1085,MATCH(J1086,J$1:J1085,0),1)),"")</f>
        <v/>
      </c>
      <c r="AE1086" s="2" t="str">
        <f>IFERROR(IF(INDEX(AE$1:AE1085,MATCH(J1086,J$1:J1085,0),1)=0,"",INDEX(AE$1:AE1085,MATCH(J1086,J$1:J1085,0),1)),"")</f>
        <v/>
      </c>
      <c r="BH1086" s="7" t="str">
        <f t="shared" ca="1" si="194"/>
        <v/>
      </c>
      <c r="BI1086" s="4" t="str">
        <f t="shared" si="201"/>
        <v/>
      </c>
      <c r="BJ1086" s="123" t="str">
        <f t="shared" si="195"/>
        <v/>
      </c>
      <c r="BK1086" s="140" t="str">
        <f t="shared" si="200"/>
        <v/>
      </c>
      <c r="BP1086" s="5"/>
      <c r="BR1086" s="4"/>
      <c r="BT1086" s="5"/>
      <c r="BU1086" s="5"/>
      <c r="BV1086" s="5" t="str">
        <f>IF(B1086="","",IF(BQ1086="",1+(MAX(BV$2:BV1085)),""))</f>
        <v/>
      </c>
      <c r="BW1086" s="5" t="str">
        <f t="shared" si="196"/>
        <v/>
      </c>
      <c r="BX1086" s="5" t="str">
        <f t="shared" si="197"/>
        <v/>
      </c>
      <c r="BY1086" s="14" t="str">
        <f t="shared" si="198"/>
        <v/>
      </c>
      <c r="BZ1086" s="28"/>
      <c r="DD1086" s="5" t="e">
        <f>IF(REPORTE!AH$2="si",IF(C1086=VALUE(REPORTE!C$11),IF(SUM(DD1087:DD$1993),CONCATENATE(INT(B1086),", "),INT(B1086)),""),IF(C1086=VALUE(REPORTE!C$10),IF(SUM(DD1087:DD$1993),CONCATENATE(INT(B1086),", "),INT(B1086)),""))</f>
        <v>#VALUE!</v>
      </c>
      <c r="DH1086" s="5"/>
      <c r="DI1086" s="5"/>
      <c r="DJ1086" s="5"/>
      <c r="DK1086" s="5"/>
    </row>
    <row r="1087" spans="1:115">
      <c r="A1087" s="4"/>
      <c r="B1087" s="3"/>
      <c r="H1087" s="5" t="str">
        <f>IF(F1087="","",IFERROR(CONCATENATE("PEUA",VLOOKUP(ESTADO,REPORTE!AV1087:AW1118,2,0),CLAVE_DISTRITO,CLAVE_CADER,IFERROR(VLOOKUP(DAY(F1087),$BN$3:$BO$11,2,0),DAY(F1087)),IFERROR(VLOOKUP(MONTH(F1087),$BN$3:$BO$11,2,0),MONTH(F1087)),YEAR(F1087),G1087),""))</f>
        <v/>
      </c>
      <c r="L1087" s="4" t="str">
        <f>IFERROR(IF(VLOOKUP(J1087,J$2:L1086,4,0)=0,"",VLOOKUP(J1087,J$2:L1086,4,0)),"")</f>
        <v/>
      </c>
      <c r="M1087" s="4" t="str">
        <f>IFERROR(IF(VLOOKUP(J1087,J$2:M1086,5,0)=0,"",VLOOKUP(J1087,J$2:M1086,5,0)),"")</f>
        <v/>
      </c>
      <c r="S1087"/>
      <c r="X1087" s="3"/>
      <c r="AC1087" s="2" t="str">
        <f>IFERROR(IF(INDEX(AC$1:AC1086,MATCH(J1087,J$1:J1086,0),1)=0,"",INDEX(AC$1:AC1086,MATCH(J1087,J$1:J1086,0),1)),"")</f>
        <v/>
      </c>
      <c r="AD1087" s="2" t="str">
        <f>IFERROR(IF(INDEX(AD$1:AD1086,MATCH(J1087,J$1:J1086,0),1)=0,"",INDEX(AD$1:AD1086,MATCH(J1087,J$1:J1086,0),1)),"")</f>
        <v/>
      </c>
      <c r="AE1087" s="2" t="str">
        <f>IFERROR(IF(INDEX(AE$1:AE1086,MATCH(J1087,J$1:J1086,0),1)=0,"",INDEX(AE$1:AE1086,MATCH(J1087,J$1:J1086,0),1)),"")</f>
        <v/>
      </c>
      <c r="BH1087" s="7" t="str">
        <f t="shared" ca="1" si="194"/>
        <v/>
      </c>
      <c r="BI1087" s="4" t="str">
        <f t="shared" si="201"/>
        <v/>
      </c>
      <c r="BJ1087" s="123" t="str">
        <f t="shared" si="195"/>
        <v/>
      </c>
      <c r="BK1087" s="140" t="str">
        <f t="shared" si="200"/>
        <v/>
      </c>
      <c r="BP1087" s="5"/>
      <c r="BR1087" s="4"/>
      <c r="BT1087" s="5"/>
      <c r="BU1087" s="5"/>
      <c r="BV1087" s="5" t="str">
        <f>IF(B1087="","",IF(BQ1087="",1+(MAX(BV$2:BV1086)),""))</f>
        <v/>
      </c>
      <c r="BW1087" s="5" t="str">
        <f t="shared" si="196"/>
        <v/>
      </c>
      <c r="BX1087" s="5" t="str">
        <f t="shared" si="197"/>
        <v/>
      </c>
      <c r="BY1087" s="14" t="str">
        <f t="shared" si="198"/>
        <v/>
      </c>
      <c r="BZ1087" s="28"/>
      <c r="DD1087" s="5" t="e">
        <f>IF(REPORTE!AH$2="si",IF(C1087=VALUE(REPORTE!C$11),IF(SUM(DD1088:DD$1993),CONCATENATE(INT(B1087),", "),INT(B1087)),""),IF(C1087=VALUE(REPORTE!C$10),IF(SUM(DD1088:DD$1993),CONCATENATE(INT(B1087),", "),INT(B1087)),""))</f>
        <v>#VALUE!</v>
      </c>
      <c r="DH1087" s="5"/>
      <c r="DI1087" s="5"/>
      <c r="DJ1087" s="5"/>
      <c r="DK1087" s="5"/>
    </row>
    <row r="1088" spans="1:115">
      <c r="A1088" s="4"/>
      <c r="B1088" s="3"/>
      <c r="H1088" s="5" t="str">
        <f>IF(F1088="","",IFERROR(CONCATENATE("PEUA",VLOOKUP(ESTADO,REPORTE!AV1088:AW1119,2,0),CLAVE_DISTRITO,CLAVE_CADER,IFERROR(VLOOKUP(DAY(F1088),$BN$3:$BO$11,2,0),DAY(F1088)),IFERROR(VLOOKUP(MONTH(F1088),$BN$3:$BO$11,2,0),MONTH(F1088)),YEAR(F1088),G1088),""))</f>
        <v/>
      </c>
      <c r="L1088" s="4" t="str">
        <f>IFERROR(IF(VLOOKUP(J1088,J$2:L1087,4,0)=0,"",VLOOKUP(J1088,J$2:L1087,4,0)),"")</f>
        <v/>
      </c>
      <c r="M1088" s="4" t="str">
        <f>IFERROR(IF(VLOOKUP(J1088,J$2:M1087,5,0)=0,"",VLOOKUP(J1088,J$2:M1087,5,0)),"")</f>
        <v/>
      </c>
      <c r="S1088"/>
      <c r="X1088" s="3"/>
      <c r="AC1088" s="2" t="str">
        <f>IFERROR(IF(INDEX(AC$1:AC1087,MATCH(J1088,J$1:J1087,0),1)=0,"",INDEX(AC$1:AC1087,MATCH(J1088,J$1:J1087,0),1)),"")</f>
        <v/>
      </c>
      <c r="AD1088" s="2" t="str">
        <f>IFERROR(IF(INDEX(AD$1:AD1087,MATCH(J1088,J$1:J1087,0),1)=0,"",INDEX(AD$1:AD1087,MATCH(J1088,J$1:J1087,0),1)),"")</f>
        <v/>
      </c>
      <c r="AE1088" s="2" t="str">
        <f>IFERROR(IF(INDEX(AE$1:AE1087,MATCH(J1088,J$1:J1087,0),1)=0,"",INDEX(AE$1:AE1087,MATCH(J1088,J$1:J1087,0),1)),"")</f>
        <v/>
      </c>
      <c r="BH1088" s="7" t="str">
        <f t="shared" ca="1" si="194"/>
        <v/>
      </c>
      <c r="BI1088" s="4" t="str">
        <f t="shared" si="201"/>
        <v/>
      </c>
      <c r="BJ1088" s="123" t="str">
        <f t="shared" si="195"/>
        <v/>
      </c>
      <c r="BK1088" s="140" t="str">
        <f t="shared" si="200"/>
        <v/>
      </c>
      <c r="BP1088" s="5"/>
      <c r="BR1088" s="4"/>
      <c r="BT1088" s="5"/>
      <c r="BU1088" s="5"/>
      <c r="BV1088" s="5" t="str">
        <f>IF(B1088="","",IF(BQ1088="",1+(MAX(BV$2:BV1087)),""))</f>
        <v/>
      </c>
      <c r="BW1088" s="5" t="str">
        <f t="shared" si="196"/>
        <v/>
      </c>
      <c r="BX1088" s="5" t="str">
        <f t="shared" si="197"/>
        <v/>
      </c>
      <c r="BY1088" s="14" t="str">
        <f t="shared" si="198"/>
        <v/>
      </c>
      <c r="BZ1088" s="28"/>
      <c r="DD1088" s="5" t="e">
        <f>IF(REPORTE!AH$2="si",IF(C1088=VALUE(REPORTE!C$11),IF(SUM(DD1089:DD$1993),CONCATENATE(INT(B1088),", "),INT(B1088)),""),IF(C1088=VALUE(REPORTE!C$10),IF(SUM(DD1089:DD$1993),CONCATENATE(INT(B1088),", "),INT(B1088)),""))</f>
        <v>#VALUE!</v>
      </c>
      <c r="DH1088" s="5"/>
      <c r="DI1088" s="5"/>
      <c r="DJ1088" s="5"/>
      <c r="DK1088" s="5"/>
    </row>
    <row r="1089" spans="1:115">
      <c r="A1089" s="4"/>
      <c r="B1089" s="3"/>
      <c r="H1089" s="5" t="str">
        <f>IF(F1089="","",IFERROR(CONCATENATE("PEUA",VLOOKUP(ESTADO,REPORTE!AV1089:AW1120,2,0),CLAVE_DISTRITO,CLAVE_CADER,IFERROR(VLOOKUP(DAY(F1089),$BN$3:$BO$11,2,0),DAY(F1089)),IFERROR(VLOOKUP(MONTH(F1089),$BN$3:$BO$11,2,0),MONTH(F1089)),YEAR(F1089),G1089),""))</f>
        <v/>
      </c>
      <c r="L1089" s="4" t="str">
        <f>IFERROR(IF(VLOOKUP(J1089,J$2:L1088,4,0)=0,"",VLOOKUP(J1089,J$2:L1088,4,0)),"")</f>
        <v/>
      </c>
      <c r="M1089" s="4" t="str">
        <f>IFERROR(IF(VLOOKUP(J1089,J$2:M1088,5,0)=0,"",VLOOKUP(J1089,J$2:M1088,5,0)),"")</f>
        <v/>
      </c>
      <c r="S1089"/>
      <c r="X1089" s="3"/>
      <c r="AC1089" s="2" t="str">
        <f>IFERROR(IF(INDEX(AC$1:AC1088,MATCH(J1089,J$1:J1088,0),1)=0,"",INDEX(AC$1:AC1088,MATCH(J1089,J$1:J1088,0),1)),"")</f>
        <v/>
      </c>
      <c r="AD1089" s="2" t="str">
        <f>IFERROR(IF(INDEX(AD$1:AD1088,MATCH(J1089,J$1:J1088,0),1)=0,"",INDEX(AD$1:AD1088,MATCH(J1089,J$1:J1088,0),1)),"")</f>
        <v/>
      </c>
      <c r="AE1089" s="2" t="str">
        <f>IFERROR(IF(INDEX(AE$1:AE1088,MATCH(J1089,J$1:J1088,0),1)=0,"",INDEX(AE$1:AE1088,MATCH(J1089,J$1:J1088,0),1)),"")</f>
        <v/>
      </c>
      <c r="BH1089" s="7" t="str">
        <f t="shared" ca="1" si="194"/>
        <v/>
      </c>
      <c r="BI1089" s="4" t="str">
        <f t="shared" si="201"/>
        <v/>
      </c>
      <c r="BJ1089" s="123" t="str">
        <f t="shared" si="195"/>
        <v/>
      </c>
      <c r="BK1089" s="140" t="str">
        <f t="shared" si="200"/>
        <v/>
      </c>
      <c r="BP1089" s="5"/>
      <c r="BR1089" s="4"/>
      <c r="BT1089" s="5"/>
      <c r="BU1089" s="5"/>
      <c r="BV1089" s="5" t="str">
        <f>IF(B1089="","",IF(BQ1089="",1+(MAX(BV$2:BV1088)),""))</f>
        <v/>
      </c>
      <c r="BW1089" s="5" t="str">
        <f t="shared" si="196"/>
        <v/>
      </c>
      <c r="BX1089" s="5" t="str">
        <f t="shared" si="197"/>
        <v/>
      </c>
      <c r="BY1089" s="14" t="str">
        <f t="shared" si="198"/>
        <v/>
      </c>
      <c r="BZ1089" s="28"/>
      <c r="DD1089" s="5" t="e">
        <f>IF(REPORTE!AH$2="si",IF(C1089=VALUE(REPORTE!C$11),IF(SUM(DD1090:DD$1993),CONCATENATE(INT(B1089),", "),INT(B1089)),""),IF(C1089=VALUE(REPORTE!C$10),IF(SUM(DD1090:DD$1993),CONCATENATE(INT(B1089),", "),INT(B1089)),""))</f>
        <v>#VALUE!</v>
      </c>
      <c r="DH1089" s="5"/>
      <c r="DI1089" s="5"/>
      <c r="DJ1089" s="5"/>
      <c r="DK1089" s="5"/>
    </row>
    <row r="1090" spans="1:115">
      <c r="A1090" s="4"/>
      <c r="B1090" s="3"/>
      <c r="H1090" s="5" t="str">
        <f>IF(F1090="","",IFERROR(CONCATENATE("PEUA",VLOOKUP(ESTADO,REPORTE!AV1090:AW1121,2,0),CLAVE_DISTRITO,CLAVE_CADER,IFERROR(VLOOKUP(DAY(F1090),$BN$3:$BO$11,2,0),DAY(F1090)),IFERROR(VLOOKUP(MONTH(F1090),$BN$3:$BO$11,2,0),MONTH(F1090)),YEAR(F1090),G1090),""))</f>
        <v/>
      </c>
      <c r="L1090" s="4" t="str">
        <f>IFERROR(IF(VLOOKUP(J1090,J$2:L1089,4,0)=0,"",VLOOKUP(J1090,J$2:L1089,4,0)),"")</f>
        <v/>
      </c>
      <c r="M1090" s="4" t="str">
        <f>IFERROR(IF(VLOOKUP(J1090,J$2:M1089,5,0)=0,"",VLOOKUP(J1090,J$2:M1089,5,0)),"")</f>
        <v/>
      </c>
      <c r="S1090"/>
      <c r="X1090" s="3"/>
      <c r="AC1090" s="2" t="str">
        <f>IFERROR(IF(INDEX(AC$1:AC1089,MATCH(J1090,J$1:J1089,0),1)=0,"",INDEX(AC$1:AC1089,MATCH(J1090,J$1:J1089,0),1)),"")</f>
        <v/>
      </c>
      <c r="AD1090" s="2" t="str">
        <f>IFERROR(IF(INDEX(AD$1:AD1089,MATCH(J1090,J$1:J1089,0),1)=0,"",INDEX(AD$1:AD1089,MATCH(J1090,J$1:J1089,0),1)),"")</f>
        <v/>
      </c>
      <c r="AE1090" s="2" t="str">
        <f>IFERROR(IF(INDEX(AE$1:AE1089,MATCH(J1090,J$1:J1089,0),1)=0,"",INDEX(AE$1:AE1089,MATCH(J1090,J$1:J1089,0),1)),"")</f>
        <v/>
      </c>
      <c r="BH1090" s="7" t="str">
        <f t="shared" ref="BH1090:BH1153" ca="1" si="203">IFERROR(IF(BE1090="","",IF(BA1090=5,"",IF(BE1090-TODAY()&gt;0,"VIGENTE","VENCIDO"))),"")</f>
        <v/>
      </c>
      <c r="BI1090" s="4" t="str">
        <f t="shared" si="201"/>
        <v/>
      </c>
      <c r="BJ1090" s="123" t="str">
        <f t="shared" ref="BJ1090:BJ1153" si="204">IFERROR(IF(AA1090="","",AA1090/V1090),"")</f>
        <v/>
      </c>
      <c r="BK1090" s="140" t="str">
        <f t="shared" si="200"/>
        <v/>
      </c>
      <c r="BP1090" s="5"/>
      <c r="BR1090" s="4"/>
      <c r="BT1090" s="5"/>
      <c r="BU1090" s="5"/>
      <c r="BV1090" s="5" t="str">
        <f>IF(B1090="","",IF(BQ1090="",1+(MAX(BV$2:BV1089)),""))</f>
        <v/>
      </c>
      <c r="BW1090" s="5" t="str">
        <f t="shared" ref="BW1090:BW1153" si="205">IF(BV1090="","",Z1090)</f>
        <v/>
      </c>
      <c r="BX1090" s="5" t="str">
        <f t="shared" ref="BX1090:BX1153" si="206">IF(BV1090="","",H1090)</f>
        <v/>
      </c>
      <c r="BY1090" s="14" t="str">
        <f t="shared" ref="BY1090:BY1153" si="207">IF(BV1090="","",C1090)</f>
        <v/>
      </c>
      <c r="BZ1090" s="28"/>
      <c r="DD1090" s="5" t="e">
        <f>IF(REPORTE!AH$2="si",IF(C1090=VALUE(REPORTE!C$11),IF(SUM(DD1091:DD$1993),CONCATENATE(INT(B1090),", "),INT(B1090)),""),IF(C1090=VALUE(REPORTE!C$10),IF(SUM(DD1091:DD$1993),CONCATENATE(INT(B1090),", "),INT(B1090)),""))</f>
        <v>#VALUE!</v>
      </c>
      <c r="DH1090" s="5"/>
      <c r="DI1090" s="5"/>
      <c r="DJ1090" s="5"/>
      <c r="DK1090" s="5"/>
    </row>
    <row r="1091" spans="1:115">
      <c r="A1091" s="4"/>
      <c r="B1091" s="3"/>
      <c r="H1091" s="5" t="str">
        <f>IF(F1091="","",IFERROR(CONCATENATE("PEUA",VLOOKUP(ESTADO,REPORTE!AV1091:AW1122,2,0),CLAVE_DISTRITO,CLAVE_CADER,IFERROR(VLOOKUP(DAY(F1091),$BN$3:$BO$11,2,0),DAY(F1091)),IFERROR(VLOOKUP(MONTH(F1091),$BN$3:$BO$11,2,0),MONTH(F1091)),YEAR(F1091),G1091),""))</f>
        <v/>
      </c>
      <c r="L1091" s="4" t="str">
        <f>IFERROR(IF(VLOOKUP(J1091,J$2:L1090,4,0)=0,"",VLOOKUP(J1091,J$2:L1090,4,0)),"")</f>
        <v/>
      </c>
      <c r="M1091" s="4" t="str">
        <f>IFERROR(IF(VLOOKUP(J1091,J$2:M1090,5,0)=0,"",VLOOKUP(J1091,J$2:M1090,5,0)),"")</f>
        <v/>
      </c>
      <c r="S1091"/>
      <c r="X1091" s="3"/>
      <c r="AC1091" s="2" t="str">
        <f>IFERROR(IF(INDEX(AC$1:AC1090,MATCH(J1091,J$1:J1090,0),1)=0,"",INDEX(AC$1:AC1090,MATCH(J1091,J$1:J1090,0),1)),"")</f>
        <v/>
      </c>
      <c r="AD1091" s="2" t="str">
        <f>IFERROR(IF(INDEX(AD$1:AD1090,MATCH(J1091,J$1:J1090,0),1)=0,"",INDEX(AD$1:AD1090,MATCH(J1091,J$1:J1090,0),1)),"")</f>
        <v/>
      </c>
      <c r="AE1091" s="2" t="str">
        <f>IFERROR(IF(INDEX(AE$1:AE1090,MATCH(J1091,J$1:J1090,0),1)=0,"",INDEX(AE$1:AE1090,MATCH(J1091,J$1:J1090,0),1)),"")</f>
        <v/>
      </c>
      <c r="BH1091" s="7" t="str">
        <f t="shared" ca="1" si="203"/>
        <v/>
      </c>
      <c r="BI1091" s="4" t="str">
        <f t="shared" si="201"/>
        <v/>
      </c>
      <c r="BJ1091" s="123" t="str">
        <f t="shared" si="204"/>
        <v/>
      </c>
      <c r="BK1091" s="140" t="str">
        <f t="shared" ref="BK1091:BK1154" si="208">IFERROR(IF(AA1091/Z1091=0,"",AA1091/Z1091),"")</f>
        <v/>
      </c>
      <c r="BP1091" s="5"/>
      <c r="BR1091" s="4"/>
      <c r="BT1091" s="5"/>
      <c r="BU1091" s="5"/>
      <c r="BV1091" s="5" t="str">
        <f>IF(B1091="","",IF(BQ1091="",1+(MAX(BV$2:BV1090)),""))</f>
        <v/>
      </c>
      <c r="BW1091" s="5" t="str">
        <f t="shared" si="205"/>
        <v/>
      </c>
      <c r="BX1091" s="5" t="str">
        <f t="shared" si="206"/>
        <v/>
      </c>
      <c r="BY1091" s="14" t="str">
        <f t="shared" si="207"/>
        <v/>
      </c>
      <c r="BZ1091" s="28"/>
      <c r="DD1091" s="5" t="e">
        <f>IF(REPORTE!AH$2="si",IF(C1091=VALUE(REPORTE!C$11),IF(SUM(DD1092:DD$1993),CONCATENATE(INT(B1091),", "),INT(B1091)),""),IF(C1091=VALUE(REPORTE!C$10),IF(SUM(DD1092:DD$1993),CONCATENATE(INT(B1091),", "),INT(B1091)),""))</f>
        <v>#VALUE!</v>
      </c>
      <c r="DH1091" s="5"/>
      <c r="DI1091" s="5"/>
      <c r="DJ1091" s="5"/>
      <c r="DK1091" s="5"/>
    </row>
    <row r="1092" spans="1:115">
      <c r="A1092" s="4"/>
      <c r="B1092" s="3"/>
      <c r="H1092" s="5" t="str">
        <f>IF(F1092="","",IFERROR(CONCATENATE("PEUA",VLOOKUP(ESTADO,REPORTE!AV1092:AW1123,2,0),CLAVE_DISTRITO,CLAVE_CADER,IFERROR(VLOOKUP(DAY(F1092),$BN$3:$BO$11,2,0),DAY(F1092)),IFERROR(VLOOKUP(MONTH(F1092),$BN$3:$BO$11,2,0),MONTH(F1092)),YEAR(F1092),G1092),""))</f>
        <v/>
      </c>
      <c r="L1092" s="4" t="str">
        <f>IFERROR(IF(VLOOKUP(J1092,J$2:L1091,4,0)=0,"",VLOOKUP(J1092,J$2:L1091,4,0)),"")</f>
        <v/>
      </c>
      <c r="M1092" s="4" t="str">
        <f>IFERROR(IF(VLOOKUP(J1092,J$2:M1091,5,0)=0,"",VLOOKUP(J1092,J$2:M1091,5,0)),"")</f>
        <v/>
      </c>
      <c r="S1092"/>
      <c r="X1092" s="3"/>
      <c r="AC1092" s="2" t="str">
        <f>IFERROR(IF(INDEX(AC$1:AC1091,MATCH(J1092,J$1:J1091,0),1)=0,"",INDEX(AC$1:AC1091,MATCH(J1092,J$1:J1091,0),1)),"")</f>
        <v/>
      </c>
      <c r="AD1092" s="2" t="str">
        <f>IFERROR(IF(INDEX(AD$1:AD1091,MATCH(J1092,J$1:J1091,0),1)=0,"",INDEX(AD$1:AD1091,MATCH(J1092,J$1:J1091,0),1)),"")</f>
        <v/>
      </c>
      <c r="AE1092" s="2" t="str">
        <f>IFERROR(IF(INDEX(AE$1:AE1091,MATCH(J1092,J$1:J1091,0),1)=0,"",INDEX(AE$1:AE1091,MATCH(J1092,J$1:J1091,0),1)),"")</f>
        <v/>
      </c>
      <c r="BH1092" s="7" t="str">
        <f t="shared" ca="1" si="203"/>
        <v/>
      </c>
      <c r="BI1092" s="4" t="str">
        <f t="shared" si="201"/>
        <v/>
      </c>
      <c r="BJ1092" s="123" t="str">
        <f t="shared" si="204"/>
        <v/>
      </c>
      <c r="BK1092" s="140" t="str">
        <f t="shared" si="208"/>
        <v/>
      </c>
      <c r="BP1092" s="5"/>
      <c r="BR1092" s="4"/>
      <c r="BT1092" s="5"/>
      <c r="BU1092" s="5"/>
      <c r="BV1092" s="5" t="str">
        <f>IF(B1092="","",IF(BQ1092="",1+(MAX(BV$2:BV1091)),""))</f>
        <v/>
      </c>
      <c r="BW1092" s="5" t="str">
        <f t="shared" si="205"/>
        <v/>
      </c>
      <c r="BX1092" s="5" t="str">
        <f t="shared" si="206"/>
        <v/>
      </c>
      <c r="BY1092" s="14" t="str">
        <f t="shared" si="207"/>
        <v/>
      </c>
      <c r="BZ1092" s="28"/>
      <c r="DD1092" s="5" t="e">
        <f>IF(REPORTE!AH$2="si",IF(C1092=VALUE(REPORTE!C$11),IF(SUM(DD1093:DD$1993),CONCATENATE(INT(B1092),", "),INT(B1092)),""),IF(C1092=VALUE(REPORTE!C$10),IF(SUM(DD1093:DD$1993),CONCATENATE(INT(B1092),", "),INT(B1092)),""))</f>
        <v>#VALUE!</v>
      </c>
      <c r="DH1092" s="5"/>
      <c r="DI1092" s="5"/>
      <c r="DJ1092" s="5"/>
      <c r="DK1092" s="5"/>
    </row>
    <row r="1093" spans="1:115">
      <c r="A1093" s="4"/>
      <c r="B1093" s="3"/>
      <c r="H1093" s="5" t="str">
        <f>IF(F1093="","",IFERROR(CONCATENATE("PEUA",VLOOKUP(ESTADO,REPORTE!AV1093:AW1124,2,0),CLAVE_DISTRITO,CLAVE_CADER,IFERROR(VLOOKUP(DAY(F1093),$BN$3:$BO$11,2,0),DAY(F1093)),IFERROR(VLOOKUP(MONTH(F1093),$BN$3:$BO$11,2,0),MONTH(F1093)),YEAR(F1093),G1093),""))</f>
        <v/>
      </c>
      <c r="L1093" s="4" t="str">
        <f>IFERROR(IF(VLOOKUP(J1093,J$2:L1092,4,0)=0,"",VLOOKUP(J1093,J$2:L1092,4,0)),"")</f>
        <v/>
      </c>
      <c r="M1093" s="4" t="str">
        <f>IFERROR(IF(VLOOKUP(J1093,J$2:M1092,5,0)=0,"",VLOOKUP(J1093,J$2:M1092,5,0)),"")</f>
        <v/>
      </c>
      <c r="S1093"/>
      <c r="X1093" s="3"/>
      <c r="AC1093" s="2" t="str">
        <f>IFERROR(IF(INDEX(AC$1:AC1092,MATCH(J1093,J$1:J1092,0),1)=0,"",INDEX(AC$1:AC1092,MATCH(J1093,J$1:J1092,0),1)),"")</f>
        <v/>
      </c>
      <c r="AD1093" s="2" t="str">
        <f>IFERROR(IF(INDEX(AD$1:AD1092,MATCH(J1093,J$1:J1092,0),1)=0,"",INDEX(AD$1:AD1092,MATCH(J1093,J$1:J1092,0),1)),"")</f>
        <v/>
      </c>
      <c r="AE1093" s="2" t="str">
        <f>IFERROR(IF(INDEX(AE$1:AE1092,MATCH(J1093,J$1:J1092,0),1)=0,"",INDEX(AE$1:AE1092,MATCH(J1093,J$1:J1092,0),1)),"")</f>
        <v/>
      </c>
      <c r="BH1093" s="7" t="str">
        <f t="shared" ca="1" si="203"/>
        <v/>
      </c>
      <c r="BI1093" s="4" t="str">
        <f t="shared" si="201"/>
        <v/>
      </c>
      <c r="BJ1093" s="123" t="str">
        <f t="shared" si="204"/>
        <v/>
      </c>
      <c r="BK1093" s="140" t="str">
        <f t="shared" si="208"/>
        <v/>
      </c>
      <c r="BP1093" s="5"/>
      <c r="BR1093" s="4"/>
      <c r="BT1093" s="5"/>
      <c r="BU1093" s="5"/>
      <c r="BV1093" s="5" t="str">
        <f>IF(B1093="","",IF(BQ1093="",1+(MAX(BV$2:BV1092)),""))</f>
        <v/>
      </c>
      <c r="BW1093" s="5" t="str">
        <f t="shared" si="205"/>
        <v/>
      </c>
      <c r="BX1093" s="5" t="str">
        <f t="shared" si="206"/>
        <v/>
      </c>
      <c r="BY1093" s="14" t="str">
        <f t="shared" si="207"/>
        <v/>
      </c>
      <c r="BZ1093" s="28"/>
      <c r="DD1093" s="5" t="e">
        <f>IF(REPORTE!AH$2="si",IF(C1093=VALUE(REPORTE!C$11),IF(SUM(DD1094:DD$1993),CONCATENATE(INT(B1093),", "),INT(B1093)),""),IF(C1093=VALUE(REPORTE!C$10),IF(SUM(DD1094:DD$1993),CONCATENATE(INT(B1093),", "),INT(B1093)),""))</f>
        <v>#VALUE!</v>
      </c>
      <c r="DH1093" s="5"/>
      <c r="DI1093" s="5"/>
      <c r="DJ1093" s="5"/>
      <c r="DK1093" s="5"/>
    </row>
    <row r="1094" spans="1:115">
      <c r="A1094" s="4"/>
      <c r="B1094" s="3"/>
      <c r="H1094" s="5" t="str">
        <f>IF(F1094="","",IFERROR(CONCATENATE("PEUA",VLOOKUP(ESTADO,REPORTE!AV1094:AW1125,2,0),CLAVE_DISTRITO,CLAVE_CADER,IFERROR(VLOOKUP(DAY(F1094),$BN$3:$BO$11,2,0),DAY(F1094)),IFERROR(VLOOKUP(MONTH(F1094),$BN$3:$BO$11,2,0),MONTH(F1094)),YEAR(F1094),G1094),""))</f>
        <v/>
      </c>
      <c r="L1094" s="4" t="str">
        <f>IFERROR(IF(VLOOKUP(J1094,J$2:L1093,4,0)=0,"",VLOOKUP(J1094,J$2:L1093,4,0)),"")</f>
        <v/>
      </c>
      <c r="M1094" s="4" t="str">
        <f>IFERROR(IF(VLOOKUP(J1094,J$2:M1093,5,0)=0,"",VLOOKUP(J1094,J$2:M1093,5,0)),"")</f>
        <v/>
      </c>
      <c r="S1094"/>
      <c r="X1094" s="3"/>
      <c r="AC1094" s="2" t="str">
        <f>IFERROR(IF(INDEX(AC$1:AC1093,MATCH(J1094,J$1:J1093,0),1)=0,"",INDEX(AC$1:AC1093,MATCH(J1094,J$1:J1093,0),1)),"")</f>
        <v/>
      </c>
      <c r="AD1094" s="2" t="str">
        <f>IFERROR(IF(INDEX(AD$1:AD1093,MATCH(J1094,J$1:J1093,0),1)=0,"",INDEX(AD$1:AD1093,MATCH(J1094,J$1:J1093,0),1)),"")</f>
        <v/>
      </c>
      <c r="AE1094" s="2" t="str">
        <f>IFERROR(IF(INDEX(AE$1:AE1093,MATCH(J1094,J$1:J1093,0),1)=0,"",INDEX(AE$1:AE1093,MATCH(J1094,J$1:J1093,0),1)),"")</f>
        <v/>
      </c>
      <c r="BH1094" s="7" t="str">
        <f t="shared" ca="1" si="203"/>
        <v/>
      </c>
      <c r="BI1094" s="4" t="str">
        <f t="shared" si="201"/>
        <v/>
      </c>
      <c r="BJ1094" s="123" t="str">
        <f t="shared" si="204"/>
        <v/>
      </c>
      <c r="BK1094" s="140" t="str">
        <f t="shared" si="208"/>
        <v/>
      </c>
      <c r="BP1094" s="5"/>
      <c r="BR1094" s="4"/>
      <c r="BT1094" s="5"/>
      <c r="BU1094" s="5"/>
      <c r="BV1094" s="5" t="str">
        <f>IF(B1094="","",IF(BQ1094="",1+(MAX(BV$2:BV1093)),""))</f>
        <v/>
      </c>
      <c r="BW1094" s="5" t="str">
        <f t="shared" si="205"/>
        <v/>
      </c>
      <c r="BX1094" s="5" t="str">
        <f t="shared" si="206"/>
        <v/>
      </c>
      <c r="BY1094" s="14" t="str">
        <f t="shared" si="207"/>
        <v/>
      </c>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c r="A1095" s="4"/>
      <c r="B1095" s="3"/>
      <c r="H1095" s="5" t="str">
        <f>IF(F1095="","",IFERROR(CONCATENATE("PEUA",VLOOKUP(ESTADO,REPORTE!AV1095:AW1126,2,0),CLAVE_DISTRITO,CLAVE_CADER,IFERROR(VLOOKUP(DAY(F1095),$BN$3:$BO$11,2,0),DAY(F1095)),IFERROR(VLOOKUP(MONTH(F1095),$BN$3:$BO$11,2,0),MONTH(F1095)),YEAR(F1095),G1095),""))</f>
        <v/>
      </c>
      <c r="L1095" s="4" t="str">
        <f>IFERROR(IF(VLOOKUP(J1095,J$2:L1094,4,0)=0,"",VLOOKUP(J1095,J$2:L1094,4,0)),"")</f>
        <v/>
      </c>
      <c r="M1095" s="4" t="str">
        <f>IFERROR(IF(VLOOKUP(J1095,J$2:M1094,5,0)=0,"",VLOOKUP(J1095,J$2:M1094,5,0)),"")</f>
        <v/>
      </c>
      <c r="S1095"/>
      <c r="X1095" s="3"/>
      <c r="AC1095" s="2" t="str">
        <f>IFERROR(IF(INDEX(AC$1:AC1094,MATCH(J1095,J$1:J1094,0),1)=0,"",INDEX(AC$1:AC1094,MATCH(J1095,J$1:J1094,0),1)),"")</f>
        <v/>
      </c>
      <c r="AD1095" s="2" t="str">
        <f>IFERROR(IF(INDEX(AD$1:AD1094,MATCH(J1095,J$1:J1094,0),1)=0,"",INDEX(AD$1:AD1094,MATCH(J1095,J$1:J1094,0),1)),"")</f>
        <v/>
      </c>
      <c r="AE1095" s="2" t="str">
        <f>IFERROR(IF(INDEX(AE$1:AE1094,MATCH(J1095,J$1:J1094,0),1)=0,"",INDEX(AE$1:AE1094,MATCH(J1095,J$1:J1094,0),1)),"")</f>
        <v/>
      </c>
      <c r="BH1095" s="7" t="str">
        <f t="shared" ca="1" si="203"/>
        <v/>
      </c>
      <c r="BI1095" s="4" t="str">
        <f t="shared" si="201"/>
        <v/>
      </c>
      <c r="BJ1095" s="123" t="str">
        <f t="shared" si="204"/>
        <v/>
      </c>
      <c r="BK1095" s="140" t="str">
        <f t="shared" si="208"/>
        <v/>
      </c>
      <c r="BP1095" s="5"/>
      <c r="BR1095" s="4"/>
      <c r="BT1095" s="5"/>
      <c r="BU1095" s="5"/>
      <c r="BV1095" s="5" t="str">
        <f>IF(B1095="","",IF(BQ1095="",1+(MAX(BV$2:BV1094)),""))</f>
        <v/>
      </c>
      <c r="BW1095" s="5" t="str">
        <f t="shared" si="205"/>
        <v/>
      </c>
      <c r="BX1095" s="5" t="str">
        <f t="shared" si="206"/>
        <v/>
      </c>
      <c r="BY1095" s="14" t="str">
        <f t="shared" si="207"/>
        <v/>
      </c>
      <c r="BZ1095" s="28"/>
      <c r="DD1095" s="5" t="e">
        <f>IF(REPORTE!AH$2="si",IF(C1095=VALUE(REPORTE!C$11),IF(SUM(DD1096:DD$1993),CONCATENATE(INT(B1095),", "),INT(B1095)),""),IF(C1095=VALUE(REPORTE!C$10),IF(SUM(DD1096:DD$1993),CONCATENATE(INT(B1095),", "),INT(B1095)),""))</f>
        <v>#VALUE!</v>
      </c>
      <c r="DH1095" s="5"/>
      <c r="DI1095" s="5"/>
      <c r="DJ1095" s="5"/>
      <c r="DK1095" s="5"/>
    </row>
    <row r="1096" spans="1:115">
      <c r="A1096" s="4"/>
      <c r="B1096" s="3"/>
      <c r="H1096" s="5" t="str">
        <f>IF(F1096="","",IFERROR(CONCATENATE("PEUA",VLOOKUP(ESTADO,REPORTE!AV1096:AW1127,2,0),CLAVE_DISTRITO,CLAVE_CADER,IFERROR(VLOOKUP(DAY(F1096),$BN$3:$BO$11,2,0),DAY(F1096)),IFERROR(VLOOKUP(MONTH(F1096),$BN$3:$BO$11,2,0),MONTH(F1096)),YEAR(F1096),G1096),""))</f>
        <v/>
      </c>
      <c r="L1096" s="4" t="str">
        <f>IFERROR(IF(VLOOKUP(J1096,J$2:L1095,4,0)=0,"",VLOOKUP(J1096,J$2:L1095,4,0)),"")</f>
        <v/>
      </c>
      <c r="M1096" s="4" t="str">
        <f>IFERROR(IF(VLOOKUP(J1096,J$2:M1095,5,0)=0,"",VLOOKUP(J1096,J$2:M1095,5,0)),"")</f>
        <v/>
      </c>
      <c r="S1096"/>
      <c r="X1096" s="3"/>
      <c r="AC1096" s="2" t="str">
        <f>IFERROR(IF(INDEX(AC$1:AC1095,MATCH(J1096,J$1:J1095,0),1)=0,"",INDEX(AC$1:AC1095,MATCH(J1096,J$1:J1095,0),1)),"")</f>
        <v/>
      </c>
      <c r="AD1096" s="2" t="str">
        <f>IFERROR(IF(INDEX(AD$1:AD1095,MATCH(J1096,J$1:J1095,0),1)=0,"",INDEX(AD$1:AD1095,MATCH(J1096,J$1:J1095,0),1)),"")</f>
        <v/>
      </c>
      <c r="AE1096" s="2" t="str">
        <f>IFERROR(IF(INDEX(AE$1:AE1095,MATCH(J1096,J$1:J1095,0),1)=0,"",INDEX(AE$1:AE1095,MATCH(J1096,J$1:J1095,0),1)),"")</f>
        <v/>
      </c>
      <c r="BH1096" s="7" t="str">
        <f t="shared" ca="1" si="203"/>
        <v/>
      </c>
      <c r="BI1096" s="4" t="str">
        <f t="shared" si="201"/>
        <v/>
      </c>
      <c r="BJ1096" s="123" t="str">
        <f t="shared" si="204"/>
        <v/>
      </c>
      <c r="BK1096" s="140" t="str">
        <f t="shared" si="208"/>
        <v/>
      </c>
      <c r="BP1096" s="5"/>
      <c r="BR1096" s="4"/>
      <c r="BT1096" s="5"/>
      <c r="BU1096" s="5"/>
      <c r="BV1096" s="5" t="str">
        <f>IF(B1096="","",IF(BQ1096="",1+(MAX(BV$2:BV1095)),""))</f>
        <v/>
      </c>
      <c r="BW1096" s="5" t="str">
        <f t="shared" si="205"/>
        <v/>
      </c>
      <c r="BX1096" s="5" t="str">
        <f t="shared" si="206"/>
        <v/>
      </c>
      <c r="BY1096" s="14" t="str">
        <f t="shared" si="207"/>
        <v/>
      </c>
      <c r="BZ1096" s="28"/>
      <c r="DD1096" s="5" t="e">
        <f>IF(REPORTE!AH$2="si",IF(C1096=VALUE(REPORTE!C$11),IF(SUM(DD1097:DD$1993),CONCATENATE(INT(B1096),", "),INT(B1096)),""),IF(C1096=VALUE(REPORTE!C$10),IF(SUM(DD1097:DD$1993),CONCATENATE(INT(B1096),", "),INT(B1096)),""))</f>
        <v>#VALUE!</v>
      </c>
      <c r="DH1096" s="5"/>
      <c r="DI1096" s="5"/>
      <c r="DJ1096" s="5"/>
      <c r="DK1096" s="5"/>
    </row>
    <row r="1097" spans="1:115">
      <c r="A1097" s="4"/>
      <c r="B1097" s="3"/>
      <c r="H1097" s="5" t="str">
        <f>IF(F1097="","",IFERROR(CONCATENATE("PEUA",VLOOKUP(ESTADO,REPORTE!AV1097:AW1128,2,0),CLAVE_DISTRITO,CLAVE_CADER,IFERROR(VLOOKUP(DAY(F1097),$BN$3:$BO$11,2,0),DAY(F1097)),IFERROR(VLOOKUP(MONTH(F1097),$BN$3:$BO$11,2,0),MONTH(F1097)),YEAR(F1097),G1097),""))</f>
        <v/>
      </c>
      <c r="L1097" s="4" t="str">
        <f>IFERROR(IF(VLOOKUP(J1097,J$2:L1096,4,0)=0,"",VLOOKUP(J1097,J$2:L1096,4,0)),"")</f>
        <v/>
      </c>
      <c r="M1097" s="4" t="str">
        <f>IFERROR(IF(VLOOKUP(J1097,J$2:M1096,5,0)=0,"",VLOOKUP(J1097,J$2:M1096,5,0)),"")</f>
        <v/>
      </c>
      <c r="S1097"/>
      <c r="X1097" s="3"/>
      <c r="AC1097" s="2" t="str">
        <f>IFERROR(IF(INDEX(AC$1:AC1096,MATCH(J1097,J$1:J1096,0),1)=0,"",INDEX(AC$1:AC1096,MATCH(J1097,J$1:J1096,0),1)),"")</f>
        <v/>
      </c>
      <c r="AD1097" s="2" t="str">
        <f>IFERROR(IF(INDEX(AD$1:AD1096,MATCH(J1097,J$1:J1096,0),1)=0,"",INDEX(AD$1:AD1096,MATCH(J1097,J$1:J1096,0),1)),"")</f>
        <v/>
      </c>
      <c r="AE1097" s="2" t="str">
        <f>IFERROR(IF(INDEX(AE$1:AE1096,MATCH(J1097,J$1:J1096,0),1)=0,"",INDEX(AE$1:AE1096,MATCH(J1097,J$1:J1096,0),1)),"")</f>
        <v/>
      </c>
      <c r="BH1097" s="7" t="str">
        <f t="shared" ca="1" si="203"/>
        <v/>
      </c>
      <c r="BI1097" s="4" t="str">
        <f t="shared" si="201"/>
        <v/>
      </c>
      <c r="BJ1097" s="123" t="str">
        <f t="shared" si="204"/>
        <v/>
      </c>
      <c r="BK1097" s="140" t="str">
        <f t="shared" si="208"/>
        <v/>
      </c>
      <c r="BP1097" s="5"/>
      <c r="BR1097" s="4"/>
      <c r="BT1097" s="5"/>
      <c r="BU1097" s="5"/>
      <c r="BV1097" s="5" t="str">
        <f>IF(B1097="","",IF(BQ1097="",1+(MAX(BV$2:BV1096)),""))</f>
        <v/>
      </c>
      <c r="BW1097" s="5" t="str">
        <f t="shared" si="205"/>
        <v/>
      </c>
      <c r="BX1097" s="5" t="str">
        <f t="shared" si="206"/>
        <v/>
      </c>
      <c r="BY1097" s="14" t="str">
        <f t="shared" si="207"/>
        <v/>
      </c>
      <c r="BZ1097" s="28"/>
      <c r="DD1097" s="5" t="e">
        <f>IF(REPORTE!AH$2="si",IF(C1097=VALUE(REPORTE!C$11),IF(SUM(DD1098:DD$1993),CONCATENATE(INT(B1097),", "),INT(B1097)),""),IF(C1097=VALUE(REPORTE!C$10),IF(SUM(DD1098:DD$1993),CONCATENATE(INT(B1097),", "),INT(B1097)),""))</f>
        <v>#VALUE!</v>
      </c>
      <c r="DH1097" s="5"/>
      <c r="DI1097" s="5"/>
      <c r="DJ1097" s="5"/>
      <c r="DK1097" s="5"/>
    </row>
    <row r="1098" spans="1:115">
      <c r="A1098" s="4"/>
      <c r="B1098" s="3"/>
      <c r="H1098" s="5" t="str">
        <f>IF(F1098="","",IFERROR(CONCATENATE("PEUA",VLOOKUP(ESTADO,REPORTE!AV1098:AW1129,2,0),CLAVE_DISTRITO,CLAVE_CADER,IFERROR(VLOOKUP(DAY(F1098),$BN$3:$BO$11,2,0),DAY(F1098)),IFERROR(VLOOKUP(MONTH(F1098),$BN$3:$BO$11,2,0),MONTH(F1098)),YEAR(F1098),G1098),""))</f>
        <v/>
      </c>
      <c r="L1098" s="4" t="str">
        <f>IFERROR(IF(VLOOKUP(J1098,J$2:L1097,4,0)=0,"",VLOOKUP(J1098,J$2:L1097,4,0)),"")</f>
        <v/>
      </c>
      <c r="M1098" s="4" t="str">
        <f>IFERROR(IF(VLOOKUP(J1098,J$2:M1097,5,0)=0,"",VLOOKUP(J1098,J$2:M1097,5,0)),"")</f>
        <v/>
      </c>
      <c r="S1098"/>
      <c r="X1098" s="3"/>
      <c r="AC1098" s="2" t="str">
        <f>IFERROR(IF(INDEX(AC$1:AC1097,MATCH(J1098,J$1:J1097,0),1)=0,"",INDEX(AC$1:AC1097,MATCH(J1098,J$1:J1097,0),1)),"")</f>
        <v/>
      </c>
      <c r="AD1098" s="2" t="str">
        <f>IFERROR(IF(INDEX(AD$1:AD1097,MATCH(J1098,J$1:J1097,0),1)=0,"",INDEX(AD$1:AD1097,MATCH(J1098,J$1:J1097,0),1)),"")</f>
        <v/>
      </c>
      <c r="AE1098" s="2" t="str">
        <f>IFERROR(IF(INDEX(AE$1:AE1097,MATCH(J1098,J$1:J1097,0),1)=0,"",INDEX(AE$1:AE1097,MATCH(J1098,J$1:J1097,0),1)),"")</f>
        <v/>
      </c>
      <c r="BH1098" s="7" t="str">
        <f t="shared" ca="1" si="203"/>
        <v/>
      </c>
      <c r="BI1098" s="4" t="str">
        <f t="shared" si="201"/>
        <v/>
      </c>
      <c r="BJ1098" s="123" t="str">
        <f t="shared" si="204"/>
        <v/>
      </c>
      <c r="BK1098" s="140" t="str">
        <f t="shared" si="208"/>
        <v/>
      </c>
      <c r="BP1098" s="5"/>
      <c r="BR1098" s="4"/>
      <c r="BT1098" s="5"/>
      <c r="BU1098" s="5"/>
      <c r="BV1098" s="5" t="str">
        <f>IF(B1098="","",IF(BQ1098="",1+(MAX(BV$2:BV1097)),""))</f>
        <v/>
      </c>
      <c r="BW1098" s="5" t="str">
        <f t="shared" si="205"/>
        <v/>
      </c>
      <c r="BX1098" s="5" t="str">
        <f t="shared" si="206"/>
        <v/>
      </c>
      <c r="BY1098" s="14" t="str">
        <f t="shared" si="207"/>
        <v/>
      </c>
      <c r="BZ1098" s="28"/>
      <c r="DD1098" s="5" t="e">
        <f>IF(REPORTE!AH$2="si",IF(C1098=VALUE(REPORTE!C$11),IF(SUM(DD1099:DD$1993),CONCATENATE(INT(B1098),", "),INT(B1098)),""),IF(C1098=VALUE(REPORTE!C$10),IF(SUM(DD1099:DD$1993),CONCATENATE(INT(B1098),", "),INT(B1098)),""))</f>
        <v>#VALUE!</v>
      </c>
      <c r="DH1098" s="5"/>
      <c r="DI1098" s="5"/>
      <c r="DJ1098" s="5"/>
      <c r="DK1098" s="5"/>
    </row>
    <row r="1099" spans="1:115">
      <c r="A1099" s="4"/>
      <c r="B1099" s="3"/>
      <c r="H1099" s="5" t="str">
        <f>IF(F1099="","",IFERROR(CONCATENATE("PEUA",VLOOKUP(ESTADO,REPORTE!AV1099:AW1130,2,0),CLAVE_DISTRITO,CLAVE_CADER,IFERROR(VLOOKUP(DAY(F1099),$BN$3:$BO$11,2,0),DAY(F1099)),IFERROR(VLOOKUP(MONTH(F1099),$BN$3:$BO$11,2,0),MONTH(F1099)),YEAR(F1099),G1099),""))</f>
        <v/>
      </c>
      <c r="L1099" s="4" t="str">
        <f>IFERROR(IF(VLOOKUP(J1099,J$2:L1098,4,0)=0,"",VLOOKUP(J1099,J$2:L1098,4,0)),"")</f>
        <v/>
      </c>
      <c r="M1099" s="4" t="str">
        <f>IFERROR(IF(VLOOKUP(J1099,J$2:M1098,5,0)=0,"",VLOOKUP(J1099,J$2:M1098,5,0)),"")</f>
        <v/>
      </c>
      <c r="S1099"/>
      <c r="X1099" s="3"/>
      <c r="AC1099" s="2" t="str">
        <f>IFERROR(IF(INDEX(AC$1:AC1098,MATCH(J1099,J$1:J1098,0),1)=0,"",INDEX(AC$1:AC1098,MATCH(J1099,J$1:J1098,0),1)),"")</f>
        <v/>
      </c>
      <c r="AD1099" s="2" t="str">
        <f>IFERROR(IF(INDEX(AD$1:AD1098,MATCH(J1099,J$1:J1098,0),1)=0,"",INDEX(AD$1:AD1098,MATCH(J1099,J$1:J1098,0),1)),"")</f>
        <v/>
      </c>
      <c r="AE1099" s="2" t="str">
        <f>IFERROR(IF(INDEX(AE$1:AE1098,MATCH(J1099,J$1:J1098,0),1)=0,"",INDEX(AE$1:AE1098,MATCH(J1099,J$1:J1098,0),1)),"")</f>
        <v/>
      </c>
      <c r="BH1099" s="7" t="str">
        <f t="shared" ca="1" si="203"/>
        <v/>
      </c>
      <c r="BI1099" s="4" t="str">
        <f t="shared" si="201"/>
        <v/>
      </c>
      <c r="BJ1099" s="123" t="str">
        <f t="shared" si="204"/>
        <v/>
      </c>
      <c r="BK1099" s="140" t="str">
        <f t="shared" si="208"/>
        <v/>
      </c>
      <c r="BP1099" s="5"/>
      <c r="BR1099" s="4"/>
      <c r="BT1099" s="5"/>
      <c r="BU1099" s="5"/>
      <c r="BV1099" s="5" t="str">
        <f>IF(B1099="","",IF(BQ1099="",1+(MAX(BV$2:BV1098)),""))</f>
        <v/>
      </c>
      <c r="BW1099" s="5" t="str">
        <f t="shared" si="205"/>
        <v/>
      </c>
      <c r="BX1099" s="5" t="str">
        <f t="shared" si="206"/>
        <v/>
      </c>
      <c r="BY1099" s="14" t="str">
        <f t="shared" si="207"/>
        <v/>
      </c>
      <c r="BZ1099" s="28"/>
      <c r="DD1099" s="5" t="e">
        <f>IF(REPORTE!AH$2="si",IF(C1099=VALUE(REPORTE!C$11),IF(SUM(DD1100:DD$1993),CONCATENATE(INT(B1099),", "),INT(B1099)),""),IF(C1099=VALUE(REPORTE!C$10),IF(SUM(DD1100:DD$1993),CONCATENATE(INT(B1099),", "),INT(B1099)),""))</f>
        <v>#VALUE!</v>
      </c>
      <c r="DH1099" s="5"/>
      <c r="DI1099" s="5"/>
      <c r="DJ1099" s="5"/>
      <c r="DK1099" s="5"/>
    </row>
    <row r="1100" spans="1:115">
      <c r="A1100" s="4"/>
      <c r="B1100" s="3"/>
      <c r="H1100" s="5" t="str">
        <f>IF(F1100="","",IFERROR(CONCATENATE("PEUA",VLOOKUP(ESTADO,REPORTE!AV1100:AW1131,2,0),CLAVE_DISTRITO,CLAVE_CADER,IFERROR(VLOOKUP(DAY(F1100),$BN$3:$BO$11,2,0),DAY(F1100)),IFERROR(VLOOKUP(MONTH(F1100),$BN$3:$BO$11,2,0),MONTH(F1100)),YEAR(F1100),G1100),""))</f>
        <v/>
      </c>
      <c r="L1100" s="4" t="str">
        <f>IFERROR(IF(VLOOKUP(J1100,J$2:L1099,4,0)=0,"",VLOOKUP(J1100,J$2:L1099,4,0)),"")</f>
        <v/>
      </c>
      <c r="M1100" s="4" t="str">
        <f>IFERROR(IF(VLOOKUP(J1100,J$2:M1099,5,0)=0,"",VLOOKUP(J1100,J$2:M1099,5,0)),"")</f>
        <v/>
      </c>
      <c r="S1100"/>
      <c r="X1100" s="3"/>
      <c r="AC1100" s="2" t="str">
        <f>IFERROR(IF(INDEX(AC$1:AC1099,MATCH(J1100,J$1:J1099,0),1)=0,"",INDEX(AC$1:AC1099,MATCH(J1100,J$1:J1099,0),1)),"")</f>
        <v/>
      </c>
      <c r="AD1100" s="2" t="str">
        <f>IFERROR(IF(INDEX(AD$1:AD1099,MATCH(J1100,J$1:J1099,0),1)=0,"",INDEX(AD$1:AD1099,MATCH(J1100,J$1:J1099,0),1)),"")</f>
        <v/>
      </c>
      <c r="AE1100" s="2" t="str">
        <f>IFERROR(IF(INDEX(AE$1:AE1099,MATCH(J1100,J$1:J1099,0),1)=0,"",INDEX(AE$1:AE1099,MATCH(J1100,J$1:J1099,0),1)),"")</f>
        <v/>
      </c>
      <c r="BH1100" s="7" t="str">
        <f t="shared" ca="1" si="203"/>
        <v/>
      </c>
      <c r="BI1100" s="4" t="str">
        <f t="shared" si="201"/>
        <v/>
      </c>
      <c r="BJ1100" s="123" t="str">
        <f t="shared" si="204"/>
        <v/>
      </c>
      <c r="BK1100" s="140" t="str">
        <f t="shared" si="208"/>
        <v/>
      </c>
      <c r="BP1100" s="5"/>
      <c r="BR1100" s="4"/>
      <c r="BT1100" s="5"/>
      <c r="BU1100" s="5"/>
      <c r="BV1100" s="5" t="str">
        <f>IF(B1100="","",IF(BQ1100="",1+(MAX(BV$2:BV1099)),""))</f>
        <v/>
      </c>
      <c r="BW1100" s="5" t="str">
        <f t="shared" si="205"/>
        <v/>
      </c>
      <c r="BX1100" s="5" t="str">
        <f t="shared" si="206"/>
        <v/>
      </c>
      <c r="BY1100" s="14" t="str">
        <f t="shared" si="207"/>
        <v/>
      </c>
      <c r="BZ1100" s="28"/>
      <c r="DD1100" s="5" t="e">
        <f>IF(REPORTE!AH$2="si",IF(C1100=VALUE(REPORTE!C$11),IF(SUM(DD1101:DD$1993),CONCATENATE(INT(B1100),", "),INT(B1100)),""),IF(C1100=VALUE(REPORTE!C$10),IF(SUM(DD1101:DD$1993),CONCATENATE(INT(B1100),", "),INT(B1100)),""))</f>
        <v>#VALUE!</v>
      </c>
      <c r="DH1100" s="5"/>
      <c r="DI1100" s="5"/>
      <c r="DJ1100" s="5"/>
      <c r="DK1100" s="5"/>
    </row>
    <row r="1101" spans="1:115">
      <c r="A1101" s="4"/>
      <c r="B1101" s="3"/>
      <c r="H1101" s="5" t="str">
        <f>IF(F1101="","",IFERROR(CONCATENATE("PEUA",VLOOKUP(ESTADO,REPORTE!AV1101:AW1132,2,0),CLAVE_DISTRITO,CLAVE_CADER,IFERROR(VLOOKUP(DAY(F1101),$BN$3:$BO$11,2,0),DAY(F1101)),IFERROR(VLOOKUP(MONTH(F1101),$BN$3:$BO$11,2,0),MONTH(F1101)),YEAR(F1101),G1101),""))</f>
        <v/>
      </c>
      <c r="L1101" s="4" t="str">
        <f>IFERROR(IF(VLOOKUP(J1101,J$2:L1100,4,0)=0,"",VLOOKUP(J1101,J$2:L1100,4,0)),"")</f>
        <v/>
      </c>
      <c r="M1101" s="4" t="str">
        <f>IFERROR(IF(VLOOKUP(J1101,J$2:M1100,5,0)=0,"",VLOOKUP(J1101,J$2:M1100,5,0)),"")</f>
        <v/>
      </c>
      <c r="S1101"/>
      <c r="X1101" s="3"/>
      <c r="AC1101" s="2" t="str">
        <f>IFERROR(IF(INDEX(AC$1:AC1100,MATCH(J1101,J$1:J1100,0),1)=0,"",INDEX(AC$1:AC1100,MATCH(J1101,J$1:J1100,0),1)),"")</f>
        <v/>
      </c>
      <c r="AD1101" s="2" t="str">
        <f>IFERROR(IF(INDEX(AD$1:AD1100,MATCH(J1101,J$1:J1100,0),1)=0,"",INDEX(AD$1:AD1100,MATCH(J1101,J$1:J1100,0),1)),"")</f>
        <v/>
      </c>
      <c r="AE1101" s="2" t="str">
        <f>IFERROR(IF(INDEX(AE$1:AE1100,MATCH(J1101,J$1:J1100,0),1)=0,"",INDEX(AE$1:AE1100,MATCH(J1101,J$1:J1100,0),1)),"")</f>
        <v/>
      </c>
      <c r="BH1101" s="7" t="str">
        <f t="shared" ca="1" si="203"/>
        <v/>
      </c>
      <c r="BI1101" s="4" t="str">
        <f t="shared" si="201"/>
        <v/>
      </c>
      <c r="BJ1101" s="123" t="str">
        <f t="shared" si="204"/>
        <v/>
      </c>
      <c r="BK1101" s="140" t="str">
        <f t="shared" si="208"/>
        <v/>
      </c>
      <c r="BP1101" s="5"/>
      <c r="BR1101" s="4"/>
      <c r="BT1101" s="5"/>
      <c r="BU1101" s="5"/>
      <c r="BV1101" s="5" t="str">
        <f>IF(B1101="","",IF(BQ1101="",1+(MAX(BV$2:BV1100)),""))</f>
        <v/>
      </c>
      <c r="BW1101" s="5" t="str">
        <f t="shared" si="205"/>
        <v/>
      </c>
      <c r="BX1101" s="5" t="str">
        <f t="shared" si="206"/>
        <v/>
      </c>
      <c r="BY1101" s="14" t="str">
        <f t="shared" si="207"/>
        <v/>
      </c>
      <c r="BZ1101" s="28"/>
      <c r="DD1101" s="5" t="e">
        <f>IF(REPORTE!AH$2="si",IF(C1101=VALUE(REPORTE!C$11),IF(SUM(DD1102:DD$1993),CONCATENATE(INT(B1101),", "),INT(B1101)),""),IF(C1101=VALUE(REPORTE!C$10),IF(SUM(DD1102:DD$1993),CONCATENATE(INT(B1101),", "),INT(B1101)),""))</f>
        <v>#VALUE!</v>
      </c>
      <c r="DH1101" s="5"/>
      <c r="DI1101" s="5"/>
      <c r="DJ1101" s="5"/>
      <c r="DK1101" s="5"/>
    </row>
    <row r="1102" spans="1:115">
      <c r="A1102" s="4"/>
      <c r="B1102" s="3"/>
      <c r="H1102" s="5" t="str">
        <f>IF(F1102="","",IFERROR(CONCATENATE("PEUA",VLOOKUP(ESTADO,REPORTE!AV1102:AW1133,2,0),CLAVE_DISTRITO,CLAVE_CADER,IFERROR(VLOOKUP(DAY(F1102),$BN$3:$BO$11,2,0),DAY(F1102)),IFERROR(VLOOKUP(MONTH(F1102),$BN$3:$BO$11,2,0),MONTH(F1102)),YEAR(F1102),G1102),""))</f>
        <v/>
      </c>
      <c r="L1102" s="4" t="str">
        <f>IFERROR(IF(VLOOKUP(J1102,J$2:L1101,4,0)=0,"",VLOOKUP(J1102,J$2:L1101,4,0)),"")</f>
        <v/>
      </c>
      <c r="M1102" s="4" t="str">
        <f>IFERROR(IF(VLOOKUP(J1102,J$2:M1101,5,0)=0,"",VLOOKUP(J1102,J$2:M1101,5,0)),"")</f>
        <v/>
      </c>
      <c r="S1102"/>
      <c r="X1102" s="3"/>
      <c r="AC1102" s="2" t="str">
        <f>IFERROR(IF(INDEX(AC$1:AC1101,MATCH(J1102,J$1:J1101,0),1)=0,"",INDEX(AC$1:AC1101,MATCH(J1102,J$1:J1101,0),1)),"")</f>
        <v/>
      </c>
      <c r="AD1102" s="2" t="str">
        <f>IFERROR(IF(INDEX(AD$1:AD1101,MATCH(J1102,J$1:J1101,0),1)=0,"",INDEX(AD$1:AD1101,MATCH(J1102,J$1:J1101,0),1)),"")</f>
        <v/>
      </c>
      <c r="AE1102" s="2" t="str">
        <f>IFERROR(IF(INDEX(AE$1:AE1101,MATCH(J1102,J$1:J1101,0),1)=0,"",INDEX(AE$1:AE1101,MATCH(J1102,J$1:J1101,0),1)),"")</f>
        <v/>
      </c>
      <c r="BH1102" s="7" t="str">
        <f t="shared" ca="1" si="203"/>
        <v/>
      </c>
      <c r="BI1102" s="4" t="str">
        <f t="shared" si="201"/>
        <v/>
      </c>
      <c r="BJ1102" s="123" t="str">
        <f t="shared" si="204"/>
        <v/>
      </c>
      <c r="BK1102" s="140" t="str">
        <f t="shared" si="208"/>
        <v/>
      </c>
      <c r="BP1102" s="5"/>
      <c r="BR1102" s="4"/>
      <c r="BT1102" s="5"/>
      <c r="BU1102" s="5"/>
      <c r="BV1102" s="5" t="str">
        <f>IF(B1102="","",IF(BQ1102="",1+(MAX(BV$2:BV1101)),""))</f>
        <v/>
      </c>
      <c r="BW1102" s="5" t="str">
        <f t="shared" si="205"/>
        <v/>
      </c>
      <c r="BX1102" s="5" t="str">
        <f t="shared" si="206"/>
        <v/>
      </c>
      <c r="BY1102" s="14" t="str">
        <f t="shared" si="207"/>
        <v/>
      </c>
      <c r="BZ1102" s="28"/>
      <c r="DD1102" s="5" t="e">
        <f>IF(REPORTE!AH$2="si",IF(C1102=VALUE(REPORTE!C$11),IF(SUM(DD1103:DD$1993),CONCATENATE(INT(B1102),", "),INT(B1102)),""),IF(C1102=VALUE(REPORTE!C$10),IF(SUM(DD1103:DD$1993),CONCATENATE(INT(B1102),", "),INT(B1102)),""))</f>
        <v>#VALUE!</v>
      </c>
      <c r="DH1102" s="5"/>
      <c r="DI1102" s="5"/>
      <c r="DJ1102" s="5"/>
      <c r="DK1102" s="5"/>
    </row>
    <row r="1103" spans="1:115">
      <c r="A1103" s="4"/>
      <c r="B1103" s="3"/>
      <c r="H1103" s="5" t="str">
        <f>IF(F1103="","",IFERROR(CONCATENATE("PEUA",VLOOKUP(ESTADO,REPORTE!AV1103:AW1134,2,0),CLAVE_DISTRITO,CLAVE_CADER,IFERROR(VLOOKUP(DAY(F1103),$BN$3:$BO$11,2,0),DAY(F1103)),IFERROR(VLOOKUP(MONTH(F1103),$BN$3:$BO$11,2,0),MONTH(F1103)),YEAR(F1103),G1103),""))</f>
        <v/>
      </c>
      <c r="L1103" s="4" t="str">
        <f>IFERROR(IF(VLOOKUP(J1103,J$2:L1102,4,0)=0,"",VLOOKUP(J1103,J$2:L1102,4,0)),"")</f>
        <v/>
      </c>
      <c r="M1103" s="4" t="str">
        <f>IFERROR(IF(VLOOKUP(J1103,J$2:M1102,5,0)=0,"",VLOOKUP(J1103,J$2:M1102,5,0)),"")</f>
        <v/>
      </c>
      <c r="S1103"/>
      <c r="X1103" s="3"/>
      <c r="AC1103" s="2" t="str">
        <f>IFERROR(IF(INDEX(AC$1:AC1102,MATCH(J1103,J$1:J1102,0),1)=0,"",INDEX(AC$1:AC1102,MATCH(J1103,J$1:J1102,0),1)),"")</f>
        <v/>
      </c>
      <c r="AD1103" s="2" t="str">
        <f>IFERROR(IF(INDEX(AD$1:AD1102,MATCH(J1103,J$1:J1102,0),1)=0,"",INDEX(AD$1:AD1102,MATCH(J1103,J$1:J1102,0),1)),"")</f>
        <v/>
      </c>
      <c r="AE1103" s="2" t="str">
        <f>IFERROR(IF(INDEX(AE$1:AE1102,MATCH(J1103,J$1:J1102,0),1)=0,"",INDEX(AE$1:AE1102,MATCH(J1103,J$1:J1102,0),1)),"")</f>
        <v/>
      </c>
      <c r="BH1103" s="7" t="str">
        <f t="shared" ca="1" si="203"/>
        <v/>
      </c>
      <c r="BI1103" s="4" t="str">
        <f t="shared" si="201"/>
        <v/>
      </c>
      <c r="BJ1103" s="123" t="str">
        <f t="shared" si="204"/>
        <v/>
      </c>
      <c r="BK1103" s="140" t="str">
        <f t="shared" si="208"/>
        <v/>
      </c>
      <c r="BP1103" s="5"/>
      <c r="BR1103" s="4"/>
      <c r="BT1103" s="5"/>
      <c r="BU1103" s="5"/>
      <c r="BV1103" s="5" t="str">
        <f>IF(B1103="","",IF(BQ1103="",1+(MAX(BV$2:BV1102)),""))</f>
        <v/>
      </c>
      <c r="BW1103" s="5" t="str">
        <f t="shared" si="205"/>
        <v/>
      </c>
      <c r="BX1103" s="5" t="str">
        <f t="shared" si="206"/>
        <v/>
      </c>
      <c r="BY1103" s="14" t="str">
        <f t="shared" si="207"/>
        <v/>
      </c>
      <c r="BZ1103" s="28"/>
      <c r="DD1103" s="5" t="e">
        <f>IF(REPORTE!AH$2="si",IF(C1103=VALUE(REPORTE!C$11),IF(SUM(DD1104:DD$1993),CONCATENATE(INT(B1103),", "),INT(B1103)),""),IF(C1103=VALUE(REPORTE!C$10),IF(SUM(DD1104:DD$1993),CONCATENATE(INT(B1103),", "),INT(B1103)),""))</f>
        <v>#VALUE!</v>
      </c>
      <c r="DH1103" s="5"/>
      <c r="DI1103" s="5"/>
      <c r="DJ1103" s="5"/>
      <c r="DK1103" s="5"/>
    </row>
    <row r="1104" spans="1:115">
      <c r="A1104" s="4"/>
      <c r="B1104" s="3"/>
      <c r="H1104" s="5" t="str">
        <f>IF(F1104="","",IFERROR(CONCATENATE("PEUA",VLOOKUP(ESTADO,REPORTE!AV1104:AW1135,2,0),CLAVE_DISTRITO,CLAVE_CADER,IFERROR(VLOOKUP(DAY(F1104),$BN$3:$BO$11,2,0),DAY(F1104)),IFERROR(VLOOKUP(MONTH(F1104),$BN$3:$BO$11,2,0),MONTH(F1104)),YEAR(F1104),G1104),""))</f>
        <v/>
      </c>
      <c r="L1104" s="4" t="str">
        <f>IFERROR(IF(VLOOKUP(J1104,J$2:L1103,4,0)=0,"",VLOOKUP(J1104,J$2:L1103,4,0)),"")</f>
        <v/>
      </c>
      <c r="M1104" s="4" t="str">
        <f>IFERROR(IF(VLOOKUP(J1104,J$2:M1103,5,0)=0,"",VLOOKUP(J1104,J$2:M1103,5,0)),"")</f>
        <v/>
      </c>
      <c r="S1104"/>
      <c r="X1104" s="3"/>
      <c r="AC1104" s="2" t="str">
        <f>IFERROR(IF(INDEX(AC$1:AC1103,MATCH(J1104,J$1:J1103,0),1)=0,"",INDEX(AC$1:AC1103,MATCH(J1104,J$1:J1103,0),1)),"")</f>
        <v/>
      </c>
      <c r="AD1104" s="2" t="str">
        <f>IFERROR(IF(INDEX(AD$1:AD1103,MATCH(J1104,J$1:J1103,0),1)=0,"",INDEX(AD$1:AD1103,MATCH(J1104,J$1:J1103,0),1)),"")</f>
        <v/>
      </c>
      <c r="AE1104" s="2" t="str">
        <f>IFERROR(IF(INDEX(AE$1:AE1103,MATCH(J1104,J$1:J1103,0),1)=0,"",INDEX(AE$1:AE1103,MATCH(J1104,J$1:J1103,0),1)),"")</f>
        <v/>
      </c>
      <c r="BH1104" s="7" t="str">
        <f t="shared" ca="1" si="203"/>
        <v/>
      </c>
      <c r="BI1104" s="4" t="str">
        <f t="shared" si="201"/>
        <v/>
      </c>
      <c r="BJ1104" s="123" t="str">
        <f t="shared" si="204"/>
        <v/>
      </c>
      <c r="BK1104" s="140" t="str">
        <f t="shared" si="208"/>
        <v/>
      </c>
      <c r="BP1104" s="5"/>
      <c r="BR1104" s="4"/>
      <c r="BT1104" s="5"/>
      <c r="BU1104" s="5"/>
      <c r="BV1104" s="5" t="str">
        <f>IF(B1104="","",IF(BQ1104="",1+(MAX(BV$2:BV1103)),""))</f>
        <v/>
      </c>
      <c r="BW1104" s="5" t="str">
        <f t="shared" si="205"/>
        <v/>
      </c>
      <c r="BX1104" s="5" t="str">
        <f t="shared" si="206"/>
        <v/>
      </c>
      <c r="BY1104" s="14" t="str">
        <f t="shared" si="207"/>
        <v/>
      </c>
      <c r="BZ1104" s="28"/>
      <c r="DD1104" s="5" t="e">
        <f>IF(REPORTE!AH$2="si",IF(C1104=VALUE(REPORTE!C$11),IF(SUM(DD1105:DD$1993),CONCATENATE(INT(B1104),", "),INT(B1104)),""),IF(C1104=VALUE(REPORTE!C$10),IF(SUM(DD1105:DD$1993),CONCATENATE(INT(B1104),", "),INT(B1104)),""))</f>
        <v>#VALUE!</v>
      </c>
      <c r="DH1104" s="5"/>
      <c r="DI1104" s="5"/>
      <c r="DJ1104" s="5"/>
      <c r="DK1104" s="5"/>
    </row>
    <row r="1105" spans="1:115">
      <c r="A1105" s="4"/>
      <c r="B1105" s="3"/>
      <c r="H1105" s="5" t="str">
        <f>IF(F1105="","",IFERROR(CONCATENATE("PEUA",VLOOKUP(ESTADO,REPORTE!AV1105:AW1136,2,0),CLAVE_DISTRITO,CLAVE_CADER,IFERROR(VLOOKUP(DAY(F1105),$BN$3:$BO$11,2,0),DAY(F1105)),IFERROR(VLOOKUP(MONTH(F1105),$BN$3:$BO$11,2,0),MONTH(F1105)),YEAR(F1105),G1105),""))</f>
        <v/>
      </c>
      <c r="L1105" s="4" t="str">
        <f>IFERROR(IF(VLOOKUP(J1105,J$2:L1104,4,0)=0,"",VLOOKUP(J1105,J$2:L1104,4,0)),"")</f>
        <v/>
      </c>
      <c r="M1105" s="4" t="str">
        <f>IFERROR(IF(VLOOKUP(J1105,J$2:M1104,5,0)=0,"",VLOOKUP(J1105,J$2:M1104,5,0)),"")</f>
        <v/>
      </c>
      <c r="S1105"/>
      <c r="X1105" s="3"/>
      <c r="AC1105" s="2" t="str">
        <f>IFERROR(IF(INDEX(AC$1:AC1104,MATCH(J1105,J$1:J1104,0),1)=0,"",INDEX(AC$1:AC1104,MATCH(J1105,J$1:J1104,0),1)),"")</f>
        <v/>
      </c>
      <c r="AD1105" s="2" t="str">
        <f>IFERROR(IF(INDEX(AD$1:AD1104,MATCH(J1105,J$1:J1104,0),1)=0,"",INDEX(AD$1:AD1104,MATCH(J1105,J$1:J1104,0),1)),"")</f>
        <v/>
      </c>
      <c r="AE1105" s="2" t="str">
        <f>IFERROR(IF(INDEX(AE$1:AE1104,MATCH(J1105,J$1:J1104,0),1)=0,"",INDEX(AE$1:AE1104,MATCH(J1105,J$1:J1104,0),1)),"")</f>
        <v/>
      </c>
      <c r="BH1105" s="7" t="str">
        <f t="shared" ca="1" si="203"/>
        <v/>
      </c>
      <c r="BI1105" s="4" t="str">
        <f t="shared" si="201"/>
        <v/>
      </c>
      <c r="BJ1105" s="123" t="str">
        <f t="shared" si="204"/>
        <v/>
      </c>
      <c r="BK1105" s="140" t="str">
        <f t="shared" si="208"/>
        <v/>
      </c>
      <c r="BP1105" s="5"/>
      <c r="BR1105" s="4"/>
      <c r="BT1105" s="5"/>
      <c r="BU1105" s="5"/>
      <c r="BV1105" s="5" t="str">
        <f>IF(B1105="","",IF(BQ1105="",1+(MAX(BV$2:BV1104)),""))</f>
        <v/>
      </c>
      <c r="BW1105" s="5" t="str">
        <f t="shared" si="205"/>
        <v/>
      </c>
      <c r="BX1105" s="5" t="str">
        <f t="shared" si="206"/>
        <v/>
      </c>
      <c r="BY1105" s="14" t="str">
        <f t="shared" si="207"/>
        <v/>
      </c>
      <c r="BZ1105" s="28"/>
      <c r="DD1105" s="5" t="e">
        <f>IF(REPORTE!AH$2="si",IF(C1105=VALUE(REPORTE!C$11),IF(SUM(DD1106:DD$1993),CONCATENATE(INT(B1105),", "),INT(B1105)),""),IF(C1105=VALUE(REPORTE!C$10),IF(SUM(DD1106:DD$1993),CONCATENATE(INT(B1105),", "),INT(B1105)),""))</f>
        <v>#VALUE!</v>
      </c>
      <c r="DH1105" s="5"/>
      <c r="DI1105" s="5"/>
      <c r="DJ1105" s="5"/>
      <c r="DK1105" s="5"/>
    </row>
    <row r="1106" spans="1:115">
      <c r="A1106" s="4"/>
      <c r="B1106" s="3"/>
      <c r="H1106" s="5" t="str">
        <f>IF(F1106="","",IFERROR(CONCATENATE("PEUA",VLOOKUP(ESTADO,REPORTE!AV1106:AW1137,2,0),CLAVE_DISTRITO,CLAVE_CADER,IFERROR(VLOOKUP(DAY(F1106),$BN$3:$BO$11,2,0),DAY(F1106)),IFERROR(VLOOKUP(MONTH(F1106),$BN$3:$BO$11,2,0),MONTH(F1106)),YEAR(F1106),G1106),""))</f>
        <v/>
      </c>
      <c r="L1106" s="4" t="str">
        <f>IFERROR(IF(VLOOKUP(J1106,J$2:L1105,4,0)=0,"",VLOOKUP(J1106,J$2:L1105,4,0)),"")</f>
        <v/>
      </c>
      <c r="M1106" s="4" t="str">
        <f>IFERROR(IF(VLOOKUP(J1106,J$2:M1105,5,0)=0,"",VLOOKUP(J1106,J$2:M1105,5,0)),"")</f>
        <v/>
      </c>
      <c r="S1106"/>
      <c r="X1106" s="3"/>
      <c r="AC1106" s="2" t="str">
        <f>IFERROR(IF(INDEX(AC$1:AC1105,MATCH(J1106,J$1:J1105,0),1)=0,"",INDEX(AC$1:AC1105,MATCH(J1106,J$1:J1105,0),1)),"")</f>
        <v/>
      </c>
      <c r="AD1106" s="2" t="str">
        <f>IFERROR(IF(INDEX(AD$1:AD1105,MATCH(J1106,J$1:J1105,0),1)=0,"",INDEX(AD$1:AD1105,MATCH(J1106,J$1:J1105,0),1)),"")</f>
        <v/>
      </c>
      <c r="AE1106" s="2" t="str">
        <f>IFERROR(IF(INDEX(AE$1:AE1105,MATCH(J1106,J$1:J1105,0),1)=0,"",INDEX(AE$1:AE1105,MATCH(J1106,J$1:J1105,0),1)),"")</f>
        <v/>
      </c>
      <c r="BH1106" s="7" t="str">
        <f t="shared" ca="1" si="203"/>
        <v/>
      </c>
      <c r="BI1106" s="4" t="str">
        <f t="shared" si="201"/>
        <v/>
      </c>
      <c r="BJ1106" s="123" t="str">
        <f t="shared" si="204"/>
        <v/>
      </c>
      <c r="BK1106" s="140" t="str">
        <f t="shared" si="208"/>
        <v/>
      </c>
      <c r="BP1106" s="5"/>
      <c r="BR1106" s="4"/>
      <c r="BT1106" s="5"/>
      <c r="BU1106" s="5"/>
      <c r="BV1106" s="5" t="str">
        <f>IF(B1106="","",IF(BQ1106="",1+(MAX(BV$2:BV1105)),""))</f>
        <v/>
      </c>
      <c r="BW1106" s="5" t="str">
        <f t="shared" si="205"/>
        <v/>
      </c>
      <c r="BX1106" s="5" t="str">
        <f t="shared" si="206"/>
        <v/>
      </c>
      <c r="BY1106" s="14" t="str">
        <f t="shared" si="207"/>
        <v/>
      </c>
      <c r="BZ1106" s="28"/>
      <c r="DD1106" s="5" t="e">
        <f>IF(REPORTE!AH$2="si",IF(C1106=VALUE(REPORTE!C$11),IF(SUM(DD1107:DD$1993),CONCATENATE(INT(B1106),", "),INT(B1106)),""),IF(C1106=VALUE(REPORTE!C$10),IF(SUM(DD1107:DD$1993),CONCATENATE(INT(B1106),", "),INT(B1106)),""))</f>
        <v>#VALUE!</v>
      </c>
      <c r="DH1106" s="5"/>
      <c r="DI1106" s="5"/>
      <c r="DJ1106" s="5"/>
      <c r="DK1106" s="5"/>
    </row>
    <row r="1107" spans="1:115">
      <c r="A1107" s="4"/>
      <c r="B1107" s="3"/>
      <c r="H1107" s="5" t="str">
        <f>IF(F1107="","",IFERROR(CONCATENATE("PEUA",VLOOKUP(ESTADO,REPORTE!AV1107:AW1138,2,0),CLAVE_DISTRITO,CLAVE_CADER,IFERROR(VLOOKUP(DAY(F1107),$BN$3:$BO$11,2,0),DAY(F1107)),IFERROR(VLOOKUP(MONTH(F1107),$BN$3:$BO$11,2,0),MONTH(F1107)),YEAR(F1107),G1107),""))</f>
        <v/>
      </c>
      <c r="L1107" s="4" t="str">
        <f>IFERROR(IF(VLOOKUP(J1107,J$2:L1106,4,0)=0,"",VLOOKUP(J1107,J$2:L1106,4,0)),"")</f>
        <v/>
      </c>
      <c r="M1107" s="4" t="str">
        <f>IFERROR(IF(VLOOKUP(J1107,J$2:M1106,5,0)=0,"",VLOOKUP(J1107,J$2:M1106,5,0)),"")</f>
        <v/>
      </c>
      <c r="S1107"/>
      <c r="X1107" s="3"/>
      <c r="AC1107" s="2" t="str">
        <f>IFERROR(IF(INDEX(AC$1:AC1106,MATCH(J1107,J$1:J1106,0),1)=0,"",INDEX(AC$1:AC1106,MATCH(J1107,J$1:J1106,0),1)),"")</f>
        <v/>
      </c>
      <c r="AD1107" s="2" t="str">
        <f>IFERROR(IF(INDEX(AD$1:AD1106,MATCH(J1107,J$1:J1106,0),1)=0,"",INDEX(AD$1:AD1106,MATCH(J1107,J$1:J1106,0),1)),"")</f>
        <v/>
      </c>
      <c r="AE1107" s="2" t="str">
        <f>IFERROR(IF(INDEX(AE$1:AE1106,MATCH(J1107,J$1:J1106,0),1)=0,"",INDEX(AE$1:AE1106,MATCH(J1107,J$1:J1106,0),1)),"")</f>
        <v/>
      </c>
      <c r="BH1107" s="7" t="str">
        <f t="shared" ca="1" si="203"/>
        <v/>
      </c>
      <c r="BI1107" s="4" t="str">
        <f t="shared" ref="BI1107:BI1170" si="209">IFERROR(IF(AA1107=0,"",AA1107/BB1107),"")</f>
        <v/>
      </c>
      <c r="BJ1107" s="123" t="str">
        <f t="shared" si="204"/>
        <v/>
      </c>
      <c r="BK1107" s="140" t="str">
        <f t="shared" si="208"/>
        <v/>
      </c>
      <c r="BP1107" s="5"/>
      <c r="BR1107" s="4"/>
      <c r="BT1107" s="5"/>
      <c r="BU1107" s="5"/>
      <c r="BV1107" s="5" t="str">
        <f>IF(B1107="","",IF(BQ1107="",1+(MAX(BV$2:BV1106)),""))</f>
        <v/>
      </c>
      <c r="BW1107" s="5" t="str">
        <f t="shared" si="205"/>
        <v/>
      </c>
      <c r="BX1107" s="5" t="str">
        <f t="shared" si="206"/>
        <v/>
      </c>
      <c r="BY1107" s="14" t="str">
        <f t="shared" si="207"/>
        <v/>
      </c>
      <c r="BZ1107" s="28"/>
      <c r="DD1107" s="5" t="e">
        <f>IF(REPORTE!AH$2="si",IF(C1107=VALUE(REPORTE!C$11),IF(SUM(DD1108:DD$1993),CONCATENATE(INT(B1107),", "),INT(B1107)),""),IF(C1107=VALUE(REPORTE!C$10),IF(SUM(DD1108:DD$1993),CONCATENATE(INT(B1107),", "),INT(B1107)),""))</f>
        <v>#VALUE!</v>
      </c>
      <c r="DH1107" s="5"/>
      <c r="DI1107" s="5"/>
      <c r="DJ1107" s="5"/>
      <c r="DK1107" s="5"/>
    </row>
    <row r="1108" spans="1:115">
      <c r="A1108" s="4"/>
      <c r="B1108" s="3"/>
      <c r="H1108" s="5" t="str">
        <f>IF(F1108="","",IFERROR(CONCATENATE("PEUA",VLOOKUP(ESTADO,REPORTE!AV1108:AW1139,2,0),CLAVE_DISTRITO,CLAVE_CADER,IFERROR(VLOOKUP(DAY(F1108),$BN$3:$BO$11,2,0),DAY(F1108)),IFERROR(VLOOKUP(MONTH(F1108),$BN$3:$BO$11,2,0),MONTH(F1108)),YEAR(F1108),G1108),""))</f>
        <v/>
      </c>
      <c r="L1108" s="4" t="str">
        <f>IFERROR(IF(VLOOKUP(J1108,J$2:L1107,4,0)=0,"",VLOOKUP(J1108,J$2:L1107,4,0)),"")</f>
        <v/>
      </c>
      <c r="M1108" s="4" t="str">
        <f>IFERROR(IF(VLOOKUP(J1108,J$2:M1107,5,0)=0,"",VLOOKUP(J1108,J$2:M1107,5,0)),"")</f>
        <v/>
      </c>
      <c r="S1108"/>
      <c r="X1108" s="3"/>
      <c r="AC1108" s="2" t="str">
        <f>IFERROR(IF(INDEX(AC$1:AC1107,MATCH(J1108,J$1:J1107,0),1)=0,"",INDEX(AC$1:AC1107,MATCH(J1108,J$1:J1107,0),1)),"")</f>
        <v/>
      </c>
      <c r="AD1108" s="2" t="str">
        <f>IFERROR(IF(INDEX(AD$1:AD1107,MATCH(J1108,J$1:J1107,0),1)=0,"",INDEX(AD$1:AD1107,MATCH(J1108,J$1:J1107,0),1)),"")</f>
        <v/>
      </c>
      <c r="AE1108" s="2" t="str">
        <f>IFERROR(IF(INDEX(AE$1:AE1107,MATCH(J1108,J$1:J1107,0),1)=0,"",INDEX(AE$1:AE1107,MATCH(J1108,J$1:J1107,0),1)),"")</f>
        <v/>
      </c>
      <c r="BH1108" s="7" t="str">
        <f t="shared" ca="1" si="203"/>
        <v/>
      </c>
      <c r="BI1108" s="4" t="str">
        <f t="shared" si="209"/>
        <v/>
      </c>
      <c r="BJ1108" s="123" t="str">
        <f t="shared" si="204"/>
        <v/>
      </c>
      <c r="BK1108" s="140" t="str">
        <f t="shared" si="208"/>
        <v/>
      </c>
      <c r="BP1108" s="5"/>
      <c r="BR1108" s="4"/>
      <c r="BT1108" s="5"/>
      <c r="BU1108" s="5"/>
      <c r="BV1108" s="5" t="str">
        <f>IF(B1108="","",IF(BQ1108="",1+(MAX(BV$2:BV1107)),""))</f>
        <v/>
      </c>
      <c r="BW1108" s="5" t="str">
        <f t="shared" si="205"/>
        <v/>
      </c>
      <c r="BX1108" s="5" t="str">
        <f t="shared" si="206"/>
        <v/>
      </c>
      <c r="BY1108" s="14" t="str">
        <f t="shared" si="207"/>
        <v/>
      </c>
      <c r="BZ1108" s="28"/>
      <c r="DD1108" s="5" t="e">
        <f>IF(REPORTE!AH$2="si",IF(C1108=VALUE(REPORTE!C$11),IF(SUM(DD1109:DD$1993),CONCATENATE(INT(B1108),", "),INT(B1108)),""),IF(C1108=VALUE(REPORTE!C$10),IF(SUM(DD1109:DD$1993),CONCATENATE(INT(B1108),", "),INT(B1108)),""))</f>
        <v>#VALUE!</v>
      </c>
      <c r="DH1108" s="5"/>
      <c r="DI1108" s="5"/>
      <c r="DJ1108" s="5"/>
      <c r="DK1108" s="5"/>
    </row>
    <row r="1109" spans="1:115">
      <c r="A1109" s="4"/>
      <c r="B1109" s="3"/>
      <c r="H1109" s="5" t="str">
        <f>IF(F1109="","",IFERROR(CONCATENATE("PEUA",VLOOKUP(ESTADO,REPORTE!AV1109:AW1140,2,0),CLAVE_DISTRITO,CLAVE_CADER,IFERROR(VLOOKUP(DAY(F1109),$BN$3:$BO$11,2,0),DAY(F1109)),IFERROR(VLOOKUP(MONTH(F1109),$BN$3:$BO$11,2,0),MONTH(F1109)),YEAR(F1109),G1109),""))</f>
        <v/>
      </c>
      <c r="L1109" s="4" t="str">
        <f>IFERROR(IF(VLOOKUP(J1109,J$2:L1108,4,0)=0,"",VLOOKUP(J1109,J$2:L1108,4,0)),"")</f>
        <v/>
      </c>
      <c r="M1109" s="4" t="str">
        <f>IFERROR(IF(VLOOKUP(J1109,J$2:M1108,5,0)=0,"",VLOOKUP(J1109,J$2:M1108,5,0)),"")</f>
        <v/>
      </c>
      <c r="S1109"/>
      <c r="X1109" s="3"/>
      <c r="AC1109" s="2" t="str">
        <f>IFERROR(IF(INDEX(AC$1:AC1108,MATCH(J1109,J$1:J1108,0),1)=0,"",INDEX(AC$1:AC1108,MATCH(J1109,J$1:J1108,0),1)),"")</f>
        <v/>
      </c>
      <c r="AD1109" s="2" t="str">
        <f>IFERROR(IF(INDEX(AD$1:AD1108,MATCH(J1109,J$1:J1108,0),1)=0,"",INDEX(AD$1:AD1108,MATCH(J1109,J$1:J1108,0),1)),"")</f>
        <v/>
      </c>
      <c r="AE1109" s="2" t="str">
        <f>IFERROR(IF(INDEX(AE$1:AE1108,MATCH(J1109,J$1:J1108,0),1)=0,"",INDEX(AE$1:AE1108,MATCH(J1109,J$1:J1108,0),1)),"")</f>
        <v/>
      </c>
      <c r="BH1109" s="7" t="str">
        <f t="shared" ca="1" si="203"/>
        <v/>
      </c>
      <c r="BI1109" s="4" t="str">
        <f t="shared" si="209"/>
        <v/>
      </c>
      <c r="BJ1109" s="123" t="str">
        <f t="shared" si="204"/>
        <v/>
      </c>
      <c r="BK1109" s="140" t="str">
        <f t="shared" si="208"/>
        <v/>
      </c>
      <c r="BP1109" s="5"/>
      <c r="BR1109" s="4"/>
      <c r="BT1109" s="5"/>
      <c r="BU1109" s="5"/>
      <c r="BV1109" s="5" t="str">
        <f>IF(B1109="","",IF(BQ1109="",1+(MAX(BV$2:BV1108)),""))</f>
        <v/>
      </c>
      <c r="BW1109" s="5" t="str">
        <f t="shared" si="205"/>
        <v/>
      </c>
      <c r="BX1109" s="5" t="str">
        <f t="shared" si="206"/>
        <v/>
      </c>
      <c r="BY1109" s="14" t="str">
        <f t="shared" si="207"/>
        <v/>
      </c>
      <c r="BZ1109" s="28"/>
      <c r="DD1109" s="5" t="e">
        <f>IF(REPORTE!AH$2="si",IF(C1109=VALUE(REPORTE!C$11),IF(SUM(DD1110:DD$1993),CONCATENATE(INT(B1109),", "),INT(B1109)),""),IF(C1109=VALUE(REPORTE!C$10),IF(SUM(DD1110:DD$1993),CONCATENATE(INT(B1109),", "),INT(B1109)),""))</f>
        <v>#VALUE!</v>
      </c>
      <c r="DH1109" s="5"/>
      <c r="DI1109" s="5"/>
      <c r="DJ1109" s="5"/>
      <c r="DK1109" s="5"/>
    </row>
    <row r="1110" spans="1:115">
      <c r="A1110" s="4"/>
      <c r="B1110" s="3"/>
      <c r="H1110" s="5" t="str">
        <f>IF(F1110="","",IFERROR(CONCATENATE("PEUA",VLOOKUP(ESTADO,REPORTE!AV1110:AW1141,2,0),CLAVE_DISTRITO,CLAVE_CADER,IFERROR(VLOOKUP(DAY(F1110),$BN$3:$BO$11,2,0),DAY(F1110)),IFERROR(VLOOKUP(MONTH(F1110),$BN$3:$BO$11,2,0),MONTH(F1110)),YEAR(F1110),G1110),""))</f>
        <v/>
      </c>
      <c r="L1110" s="4" t="str">
        <f>IFERROR(IF(VLOOKUP(J1110,J$2:L1109,4,0)=0,"",VLOOKUP(J1110,J$2:L1109,4,0)),"")</f>
        <v/>
      </c>
      <c r="M1110" s="4" t="str">
        <f>IFERROR(IF(VLOOKUP(J1110,J$2:M1109,5,0)=0,"",VLOOKUP(J1110,J$2:M1109,5,0)),"")</f>
        <v/>
      </c>
      <c r="S1110"/>
      <c r="X1110" s="3"/>
      <c r="AC1110" s="2" t="str">
        <f>IFERROR(IF(INDEX(AC$1:AC1109,MATCH(J1110,J$1:J1109,0),1)=0,"",INDEX(AC$1:AC1109,MATCH(J1110,J$1:J1109,0),1)),"")</f>
        <v/>
      </c>
      <c r="AD1110" s="2" t="str">
        <f>IFERROR(IF(INDEX(AD$1:AD1109,MATCH(J1110,J$1:J1109,0),1)=0,"",INDEX(AD$1:AD1109,MATCH(J1110,J$1:J1109,0),1)),"")</f>
        <v/>
      </c>
      <c r="AE1110" s="2" t="str">
        <f>IFERROR(IF(INDEX(AE$1:AE1109,MATCH(J1110,J$1:J1109,0),1)=0,"",INDEX(AE$1:AE1109,MATCH(J1110,J$1:J1109,0),1)),"")</f>
        <v/>
      </c>
      <c r="BH1110" s="7" t="str">
        <f t="shared" ca="1" si="203"/>
        <v/>
      </c>
      <c r="BI1110" s="4" t="str">
        <f t="shared" si="209"/>
        <v/>
      </c>
      <c r="BJ1110" s="123" t="str">
        <f t="shared" si="204"/>
        <v/>
      </c>
      <c r="BK1110" s="140" t="str">
        <f t="shared" si="208"/>
        <v/>
      </c>
      <c r="BP1110" s="5"/>
      <c r="BR1110" s="4"/>
      <c r="BT1110" s="5"/>
      <c r="BU1110" s="5"/>
      <c r="BV1110" s="5" t="str">
        <f>IF(B1110="","",IF(BQ1110="",1+(MAX(BV$2:BV1109)),""))</f>
        <v/>
      </c>
      <c r="BW1110" s="5" t="str">
        <f t="shared" si="205"/>
        <v/>
      </c>
      <c r="BX1110" s="5" t="str">
        <f t="shared" si="206"/>
        <v/>
      </c>
      <c r="BY1110" s="14" t="str">
        <f t="shared" si="207"/>
        <v/>
      </c>
      <c r="BZ1110" s="28"/>
      <c r="DD1110" s="5" t="e">
        <f>IF(REPORTE!AH$2="si",IF(C1110=VALUE(REPORTE!C$11),IF(SUM(DD1111:DD$1993),CONCATENATE(INT(B1110),", "),INT(B1110)),""),IF(C1110=VALUE(REPORTE!C$10),IF(SUM(DD1111:DD$1993),CONCATENATE(INT(B1110),", "),INT(B1110)),""))</f>
        <v>#VALUE!</v>
      </c>
      <c r="DH1110" s="5"/>
      <c r="DI1110" s="5"/>
      <c r="DJ1110" s="5"/>
      <c r="DK1110" s="5"/>
    </row>
    <row r="1111" spans="1:115">
      <c r="A1111" s="4"/>
      <c r="B1111" s="3"/>
      <c r="H1111" s="5" t="str">
        <f>IF(F1111="","",IFERROR(CONCATENATE("PEUA",VLOOKUP(ESTADO,REPORTE!AV1111:AW1142,2,0),CLAVE_DISTRITO,CLAVE_CADER,IFERROR(VLOOKUP(DAY(F1111),$BN$3:$BO$11,2,0),DAY(F1111)),IFERROR(VLOOKUP(MONTH(F1111),$BN$3:$BO$11,2,0),MONTH(F1111)),YEAR(F1111),G1111),""))</f>
        <v/>
      </c>
      <c r="L1111" s="4" t="str">
        <f>IFERROR(IF(VLOOKUP(J1111,J$2:L1110,4,0)=0,"",VLOOKUP(J1111,J$2:L1110,4,0)),"")</f>
        <v/>
      </c>
      <c r="M1111" s="4" t="str">
        <f>IFERROR(IF(VLOOKUP(J1111,J$2:M1110,5,0)=0,"",VLOOKUP(J1111,J$2:M1110,5,0)),"")</f>
        <v/>
      </c>
      <c r="S1111"/>
      <c r="X1111" s="3"/>
      <c r="AC1111" s="2" t="str">
        <f>IFERROR(IF(INDEX(AC$1:AC1110,MATCH(J1111,J$1:J1110,0),1)=0,"",INDEX(AC$1:AC1110,MATCH(J1111,J$1:J1110,0),1)),"")</f>
        <v/>
      </c>
      <c r="AD1111" s="2" t="str">
        <f>IFERROR(IF(INDEX(AD$1:AD1110,MATCH(J1111,J$1:J1110,0),1)=0,"",INDEX(AD$1:AD1110,MATCH(J1111,J$1:J1110,0),1)),"")</f>
        <v/>
      </c>
      <c r="AE1111" s="2" t="str">
        <f>IFERROR(IF(INDEX(AE$1:AE1110,MATCH(J1111,J$1:J1110,0),1)=0,"",INDEX(AE$1:AE1110,MATCH(J1111,J$1:J1110,0),1)),"")</f>
        <v/>
      </c>
      <c r="BH1111" s="7" t="str">
        <f t="shared" ca="1" si="203"/>
        <v/>
      </c>
      <c r="BI1111" s="4" t="str">
        <f t="shared" si="209"/>
        <v/>
      </c>
      <c r="BJ1111" s="123" t="str">
        <f t="shared" si="204"/>
        <v/>
      </c>
      <c r="BK1111" s="140" t="str">
        <f t="shared" si="208"/>
        <v/>
      </c>
      <c r="BP1111" s="5"/>
      <c r="BR1111" s="4"/>
      <c r="BT1111" s="5"/>
      <c r="BU1111" s="5"/>
      <c r="BV1111" s="5" t="str">
        <f>IF(B1111="","",IF(BQ1111="",1+(MAX(BV$2:BV1110)),""))</f>
        <v/>
      </c>
      <c r="BW1111" s="5" t="str">
        <f t="shared" si="205"/>
        <v/>
      </c>
      <c r="BX1111" s="5" t="str">
        <f t="shared" si="206"/>
        <v/>
      </c>
      <c r="BY1111" s="14" t="str">
        <f t="shared" si="207"/>
        <v/>
      </c>
      <c r="BZ1111" s="28"/>
      <c r="DD1111" s="5" t="e">
        <f>IF(REPORTE!AH$2="si",IF(C1111=VALUE(REPORTE!C$11),IF(SUM(DD1112:DD$1993),CONCATENATE(INT(B1111),", "),INT(B1111)),""),IF(C1111=VALUE(REPORTE!C$10),IF(SUM(DD1112:DD$1993),CONCATENATE(INT(B1111),", "),INT(B1111)),""))</f>
        <v>#VALUE!</v>
      </c>
      <c r="DH1111" s="5"/>
      <c r="DI1111" s="5"/>
      <c r="DJ1111" s="5"/>
      <c r="DK1111" s="5"/>
    </row>
    <row r="1112" spans="1:115">
      <c r="A1112" s="4"/>
      <c r="B1112" s="3"/>
      <c r="H1112" s="5" t="str">
        <f>IF(F1112="","",IFERROR(CONCATENATE("PEUA",VLOOKUP(ESTADO,REPORTE!AV1112:AW1143,2,0),CLAVE_DISTRITO,CLAVE_CADER,IFERROR(VLOOKUP(DAY(F1112),$BN$3:$BO$11,2,0),DAY(F1112)),IFERROR(VLOOKUP(MONTH(F1112),$BN$3:$BO$11,2,0),MONTH(F1112)),YEAR(F1112),G1112),""))</f>
        <v/>
      </c>
      <c r="L1112" s="4" t="str">
        <f>IFERROR(IF(VLOOKUP(J1112,J$2:L1111,4,0)=0,"",VLOOKUP(J1112,J$2:L1111,4,0)),"")</f>
        <v/>
      </c>
      <c r="M1112" s="4" t="str">
        <f>IFERROR(IF(VLOOKUP(J1112,J$2:M1111,5,0)=0,"",VLOOKUP(J1112,J$2:M1111,5,0)),"")</f>
        <v/>
      </c>
      <c r="S1112"/>
      <c r="X1112" s="3"/>
      <c r="AC1112" s="2" t="str">
        <f>IFERROR(IF(INDEX(AC$1:AC1111,MATCH(J1112,J$1:J1111,0),1)=0,"",INDEX(AC$1:AC1111,MATCH(J1112,J$1:J1111,0),1)),"")</f>
        <v/>
      </c>
      <c r="AD1112" s="2" t="str">
        <f>IFERROR(IF(INDEX(AD$1:AD1111,MATCH(J1112,J$1:J1111,0),1)=0,"",INDEX(AD$1:AD1111,MATCH(J1112,J$1:J1111,0),1)),"")</f>
        <v/>
      </c>
      <c r="AE1112" s="2" t="str">
        <f>IFERROR(IF(INDEX(AE$1:AE1111,MATCH(J1112,J$1:J1111,0),1)=0,"",INDEX(AE$1:AE1111,MATCH(J1112,J$1:J1111,0),1)),"")</f>
        <v/>
      </c>
      <c r="BH1112" s="7" t="str">
        <f t="shared" ca="1" si="203"/>
        <v/>
      </c>
      <c r="BI1112" s="4" t="str">
        <f t="shared" si="209"/>
        <v/>
      </c>
      <c r="BJ1112" s="123" t="str">
        <f t="shared" si="204"/>
        <v/>
      </c>
      <c r="BK1112" s="140" t="str">
        <f t="shared" si="208"/>
        <v/>
      </c>
      <c r="BP1112" s="5"/>
      <c r="BR1112" s="4"/>
      <c r="BT1112" s="5"/>
      <c r="BU1112" s="5"/>
      <c r="BV1112" s="5" t="str">
        <f>IF(B1112="","",IF(BQ1112="",1+(MAX(BV$2:BV1111)),""))</f>
        <v/>
      </c>
      <c r="BW1112" s="5" t="str">
        <f t="shared" si="205"/>
        <v/>
      </c>
      <c r="BX1112" s="5" t="str">
        <f t="shared" si="206"/>
        <v/>
      </c>
      <c r="BY1112" s="14" t="str">
        <f t="shared" si="207"/>
        <v/>
      </c>
      <c r="BZ1112" s="28"/>
      <c r="DD1112" s="5" t="e">
        <f>IF(REPORTE!AH$2="si",IF(C1112=VALUE(REPORTE!C$11),IF(SUM(DD1113:DD$1993),CONCATENATE(INT(B1112),", "),INT(B1112)),""),IF(C1112=VALUE(REPORTE!C$10),IF(SUM(DD1113:DD$1993),CONCATENATE(INT(B1112),", "),INT(B1112)),""))</f>
        <v>#VALUE!</v>
      </c>
      <c r="DH1112" s="5"/>
      <c r="DI1112" s="5"/>
      <c r="DJ1112" s="5"/>
      <c r="DK1112" s="5"/>
    </row>
    <row r="1113" spans="1:115">
      <c r="A1113" s="4"/>
      <c r="B1113" s="3"/>
      <c r="H1113" s="5" t="str">
        <f>IF(F1113="","",IFERROR(CONCATENATE("PEUA",VLOOKUP(ESTADO,REPORTE!AV1113:AW1144,2,0),CLAVE_DISTRITO,CLAVE_CADER,IFERROR(VLOOKUP(DAY(F1113),$BN$3:$BO$11,2,0),DAY(F1113)),IFERROR(VLOOKUP(MONTH(F1113),$BN$3:$BO$11,2,0),MONTH(F1113)),YEAR(F1113),G1113),""))</f>
        <v/>
      </c>
      <c r="L1113" s="4" t="str">
        <f>IFERROR(IF(VLOOKUP(J1113,J$2:L1112,4,0)=0,"",VLOOKUP(J1113,J$2:L1112,4,0)),"")</f>
        <v/>
      </c>
      <c r="M1113" s="4" t="str">
        <f>IFERROR(IF(VLOOKUP(J1113,J$2:M1112,5,0)=0,"",VLOOKUP(J1113,J$2:M1112,5,0)),"")</f>
        <v/>
      </c>
      <c r="S1113"/>
      <c r="X1113" s="3"/>
      <c r="AC1113" s="2" t="str">
        <f>IFERROR(IF(INDEX(AC$1:AC1112,MATCH(J1113,J$1:J1112,0),1)=0,"",INDEX(AC$1:AC1112,MATCH(J1113,J$1:J1112,0),1)),"")</f>
        <v/>
      </c>
      <c r="AD1113" s="2" t="str">
        <f>IFERROR(IF(INDEX(AD$1:AD1112,MATCH(J1113,J$1:J1112,0),1)=0,"",INDEX(AD$1:AD1112,MATCH(J1113,J$1:J1112,0),1)),"")</f>
        <v/>
      </c>
      <c r="AE1113" s="2" t="str">
        <f>IFERROR(IF(INDEX(AE$1:AE1112,MATCH(J1113,J$1:J1112,0),1)=0,"",INDEX(AE$1:AE1112,MATCH(J1113,J$1:J1112,0),1)),"")</f>
        <v/>
      </c>
      <c r="BH1113" s="7" t="str">
        <f t="shared" ca="1" si="203"/>
        <v/>
      </c>
      <c r="BI1113" s="4" t="str">
        <f t="shared" si="209"/>
        <v/>
      </c>
      <c r="BJ1113" s="123" t="str">
        <f t="shared" si="204"/>
        <v/>
      </c>
      <c r="BK1113" s="140" t="str">
        <f t="shared" si="208"/>
        <v/>
      </c>
      <c r="BP1113" s="5"/>
      <c r="BR1113" s="4"/>
      <c r="BT1113" s="5"/>
      <c r="BU1113" s="5"/>
      <c r="BV1113" s="5" t="str">
        <f>IF(B1113="","",IF(BQ1113="",1+(MAX(BV$2:BV1112)),""))</f>
        <v/>
      </c>
      <c r="BW1113" s="5" t="str">
        <f t="shared" si="205"/>
        <v/>
      </c>
      <c r="BX1113" s="5" t="str">
        <f t="shared" si="206"/>
        <v/>
      </c>
      <c r="BY1113" s="14" t="str">
        <f t="shared" si="207"/>
        <v/>
      </c>
      <c r="BZ1113" s="28"/>
      <c r="DD1113" s="5" t="e">
        <f>IF(REPORTE!AH$2="si",IF(C1113=VALUE(REPORTE!C$11),IF(SUM(DD1114:DD$1993),CONCATENATE(INT(B1113),", "),INT(B1113)),""),IF(C1113=VALUE(REPORTE!C$10),IF(SUM(DD1114:DD$1993),CONCATENATE(INT(B1113),", "),INT(B1113)),""))</f>
        <v>#VALUE!</v>
      </c>
      <c r="DH1113" s="5"/>
      <c r="DI1113" s="5"/>
      <c r="DJ1113" s="5"/>
      <c r="DK1113" s="5"/>
    </row>
    <row r="1114" spans="1:115">
      <c r="A1114" s="4"/>
      <c r="B1114" s="3"/>
      <c r="H1114" s="5" t="str">
        <f>IF(F1114="","",IFERROR(CONCATENATE("PEUA",VLOOKUP(ESTADO,REPORTE!AV1114:AW1145,2,0),CLAVE_DISTRITO,CLAVE_CADER,IFERROR(VLOOKUP(DAY(F1114),$BN$3:$BO$11,2,0),DAY(F1114)),IFERROR(VLOOKUP(MONTH(F1114),$BN$3:$BO$11,2,0),MONTH(F1114)),YEAR(F1114),G1114),""))</f>
        <v/>
      </c>
      <c r="L1114" s="4" t="str">
        <f>IFERROR(IF(VLOOKUP(J1114,J$2:L1113,4,0)=0,"",VLOOKUP(J1114,J$2:L1113,4,0)),"")</f>
        <v/>
      </c>
      <c r="M1114" s="4" t="str">
        <f>IFERROR(IF(VLOOKUP(J1114,J$2:M1113,5,0)=0,"",VLOOKUP(J1114,J$2:M1113,5,0)),"")</f>
        <v/>
      </c>
      <c r="S1114"/>
      <c r="X1114" s="3"/>
      <c r="AC1114" s="2" t="str">
        <f>IFERROR(IF(INDEX(AC$1:AC1113,MATCH(J1114,J$1:J1113,0),1)=0,"",INDEX(AC$1:AC1113,MATCH(J1114,J$1:J1113,0),1)),"")</f>
        <v/>
      </c>
      <c r="AD1114" s="2" t="str">
        <f>IFERROR(IF(INDEX(AD$1:AD1113,MATCH(J1114,J$1:J1113,0),1)=0,"",INDEX(AD$1:AD1113,MATCH(J1114,J$1:J1113,0),1)),"")</f>
        <v/>
      </c>
      <c r="AE1114" s="2" t="str">
        <f>IFERROR(IF(INDEX(AE$1:AE1113,MATCH(J1114,J$1:J1113,0),1)=0,"",INDEX(AE$1:AE1113,MATCH(J1114,J$1:J1113,0),1)),"")</f>
        <v/>
      </c>
      <c r="BH1114" s="7" t="str">
        <f t="shared" ca="1" si="203"/>
        <v/>
      </c>
      <c r="BI1114" s="4" t="str">
        <f t="shared" si="209"/>
        <v/>
      </c>
      <c r="BJ1114" s="123" t="str">
        <f t="shared" si="204"/>
        <v/>
      </c>
      <c r="BK1114" s="140" t="str">
        <f t="shared" si="208"/>
        <v/>
      </c>
      <c r="BP1114" s="5"/>
      <c r="BR1114" s="4"/>
      <c r="BT1114" s="5"/>
      <c r="BU1114" s="5"/>
      <c r="BV1114" s="5" t="str">
        <f>IF(B1114="","",IF(BQ1114="",1+(MAX(BV$2:BV1113)),""))</f>
        <v/>
      </c>
      <c r="BW1114" s="5" t="str">
        <f t="shared" si="205"/>
        <v/>
      </c>
      <c r="BX1114" s="5" t="str">
        <f t="shared" si="206"/>
        <v/>
      </c>
      <c r="BY1114" s="14" t="str">
        <f t="shared" si="207"/>
        <v/>
      </c>
      <c r="BZ1114" s="28"/>
      <c r="DD1114" s="5" t="e">
        <f>IF(REPORTE!AH$2="si",IF(C1114=VALUE(REPORTE!C$11),IF(SUM(DD1115:DD$1993),CONCATENATE(INT(B1114),", "),INT(B1114)),""),IF(C1114=VALUE(REPORTE!C$10),IF(SUM(DD1115:DD$1993),CONCATENATE(INT(B1114),", "),INT(B1114)),""))</f>
        <v>#VALUE!</v>
      </c>
      <c r="DH1114" s="5"/>
      <c r="DI1114" s="5"/>
      <c r="DJ1114" s="5"/>
      <c r="DK1114" s="5"/>
    </row>
    <row r="1115" spans="1:115">
      <c r="A1115" s="4"/>
      <c r="B1115" s="3"/>
      <c r="H1115" s="5" t="str">
        <f>IF(F1115="","",IFERROR(CONCATENATE("PEUA",VLOOKUP(ESTADO,REPORTE!AV1115:AW1146,2,0),CLAVE_DISTRITO,CLAVE_CADER,IFERROR(VLOOKUP(DAY(F1115),$BN$3:$BO$11,2,0),DAY(F1115)),IFERROR(VLOOKUP(MONTH(F1115),$BN$3:$BO$11,2,0),MONTH(F1115)),YEAR(F1115),G1115),""))</f>
        <v/>
      </c>
      <c r="L1115" s="4" t="str">
        <f>IFERROR(IF(VLOOKUP(J1115,J$2:L1114,4,0)=0,"",VLOOKUP(J1115,J$2:L1114,4,0)),"")</f>
        <v/>
      </c>
      <c r="M1115" s="4" t="str">
        <f>IFERROR(IF(VLOOKUP(J1115,J$2:M1114,5,0)=0,"",VLOOKUP(J1115,J$2:M1114,5,0)),"")</f>
        <v/>
      </c>
      <c r="S1115"/>
      <c r="X1115" s="3"/>
      <c r="AC1115" s="2" t="str">
        <f>IFERROR(IF(INDEX(AC$1:AC1114,MATCH(J1115,J$1:J1114,0),1)=0,"",INDEX(AC$1:AC1114,MATCH(J1115,J$1:J1114,0),1)),"")</f>
        <v/>
      </c>
      <c r="AD1115" s="2" t="str">
        <f>IFERROR(IF(INDEX(AD$1:AD1114,MATCH(J1115,J$1:J1114,0),1)=0,"",INDEX(AD$1:AD1114,MATCH(J1115,J$1:J1114,0),1)),"")</f>
        <v/>
      </c>
      <c r="AE1115" s="2" t="str">
        <f>IFERROR(IF(INDEX(AE$1:AE1114,MATCH(J1115,J$1:J1114,0),1)=0,"",INDEX(AE$1:AE1114,MATCH(J1115,J$1:J1114,0),1)),"")</f>
        <v/>
      </c>
      <c r="BH1115" s="7" t="str">
        <f t="shared" ca="1" si="203"/>
        <v/>
      </c>
      <c r="BI1115" s="4" t="str">
        <f t="shared" si="209"/>
        <v/>
      </c>
      <c r="BJ1115" s="123" t="str">
        <f t="shared" si="204"/>
        <v/>
      </c>
      <c r="BK1115" s="140" t="str">
        <f t="shared" si="208"/>
        <v/>
      </c>
      <c r="BP1115" s="5"/>
      <c r="BR1115" s="4"/>
      <c r="BT1115" s="5"/>
      <c r="BU1115" s="5"/>
      <c r="BV1115" s="5" t="str">
        <f>IF(B1115="","",IF(BQ1115="",1+(MAX(BV$2:BV1114)),""))</f>
        <v/>
      </c>
      <c r="BW1115" s="5" t="str">
        <f t="shared" si="205"/>
        <v/>
      </c>
      <c r="BX1115" s="5" t="str">
        <f t="shared" si="206"/>
        <v/>
      </c>
      <c r="BY1115" s="14" t="str">
        <f t="shared" si="207"/>
        <v/>
      </c>
      <c r="BZ1115" s="28"/>
      <c r="DD1115" s="5" t="e">
        <f>IF(REPORTE!AH$2="si",IF(C1115=VALUE(REPORTE!C$11),IF(SUM(DD1116:DD$1993),CONCATENATE(INT(B1115),", "),INT(B1115)),""),IF(C1115=VALUE(REPORTE!C$10),IF(SUM(DD1116:DD$1993),CONCATENATE(INT(B1115),", "),INT(B1115)),""))</f>
        <v>#VALUE!</v>
      </c>
      <c r="DH1115" s="5"/>
      <c r="DI1115" s="5"/>
      <c r="DJ1115" s="5"/>
      <c r="DK1115" s="5"/>
    </row>
    <row r="1116" spans="1:115">
      <c r="A1116" s="4"/>
      <c r="B1116" s="3"/>
      <c r="H1116" s="5" t="str">
        <f>IF(F1116="","",IFERROR(CONCATENATE("PEUA",VLOOKUP(ESTADO,REPORTE!AV1116:AW1147,2,0),CLAVE_DISTRITO,CLAVE_CADER,IFERROR(VLOOKUP(DAY(F1116),$BN$3:$BO$11,2,0),DAY(F1116)),IFERROR(VLOOKUP(MONTH(F1116),$BN$3:$BO$11,2,0),MONTH(F1116)),YEAR(F1116),G1116),""))</f>
        <v/>
      </c>
      <c r="L1116" s="4" t="str">
        <f>IFERROR(IF(VLOOKUP(J1116,J$2:L1115,4,0)=0,"",VLOOKUP(J1116,J$2:L1115,4,0)),"")</f>
        <v/>
      </c>
      <c r="M1116" s="4" t="str">
        <f>IFERROR(IF(VLOOKUP(J1116,J$2:M1115,5,0)=0,"",VLOOKUP(J1116,J$2:M1115,5,0)),"")</f>
        <v/>
      </c>
      <c r="S1116"/>
      <c r="X1116" s="3"/>
      <c r="AC1116" s="2" t="str">
        <f>IFERROR(IF(INDEX(AC$1:AC1115,MATCH(J1116,J$1:J1115,0),1)=0,"",INDEX(AC$1:AC1115,MATCH(J1116,J$1:J1115,0),1)),"")</f>
        <v/>
      </c>
      <c r="AD1116" s="2" t="str">
        <f>IFERROR(IF(INDEX(AD$1:AD1115,MATCH(J1116,J$1:J1115,0),1)=0,"",INDEX(AD$1:AD1115,MATCH(J1116,J$1:J1115,0),1)),"")</f>
        <v/>
      </c>
      <c r="AE1116" s="2" t="str">
        <f>IFERROR(IF(INDEX(AE$1:AE1115,MATCH(J1116,J$1:J1115,0),1)=0,"",INDEX(AE$1:AE1115,MATCH(J1116,J$1:J1115,0),1)),"")</f>
        <v/>
      </c>
      <c r="BH1116" s="7" t="str">
        <f t="shared" ca="1" si="203"/>
        <v/>
      </c>
      <c r="BI1116" s="4" t="str">
        <f t="shared" si="209"/>
        <v/>
      </c>
      <c r="BJ1116" s="123" t="str">
        <f t="shared" si="204"/>
        <v/>
      </c>
      <c r="BK1116" s="140" t="str">
        <f t="shared" si="208"/>
        <v/>
      </c>
      <c r="BP1116" s="5"/>
      <c r="BR1116" s="4"/>
      <c r="BT1116" s="5"/>
      <c r="BU1116" s="5"/>
      <c r="BV1116" s="5" t="str">
        <f>IF(B1116="","",IF(BQ1116="",1+(MAX(BV$2:BV1115)),""))</f>
        <v/>
      </c>
      <c r="BW1116" s="5" t="str">
        <f t="shared" si="205"/>
        <v/>
      </c>
      <c r="BX1116" s="5" t="str">
        <f t="shared" si="206"/>
        <v/>
      </c>
      <c r="BY1116" s="14" t="str">
        <f t="shared" si="207"/>
        <v/>
      </c>
      <c r="BZ1116" s="28"/>
      <c r="DD1116" s="5" t="e">
        <f>IF(REPORTE!AH$2="si",IF(C1116=VALUE(REPORTE!C$11),IF(SUM(DD1117:DD$1993),CONCATENATE(INT(B1116),", "),INT(B1116)),""),IF(C1116=VALUE(REPORTE!C$10),IF(SUM(DD1117:DD$1993),CONCATENATE(INT(B1116),", "),INT(B1116)),""))</f>
        <v>#VALUE!</v>
      </c>
      <c r="DH1116" s="5"/>
      <c r="DI1116" s="5"/>
      <c r="DJ1116" s="5"/>
      <c r="DK1116" s="5"/>
    </row>
    <row r="1117" spans="1:115">
      <c r="A1117" s="4"/>
      <c r="B1117" s="3"/>
      <c r="H1117" s="5" t="str">
        <f>IF(F1117="","",IFERROR(CONCATENATE("PEUA",VLOOKUP(ESTADO,REPORTE!AV1117:AW1148,2,0),CLAVE_DISTRITO,CLAVE_CADER,IFERROR(VLOOKUP(DAY(F1117),$BN$3:$BO$11,2,0),DAY(F1117)),IFERROR(VLOOKUP(MONTH(F1117),$BN$3:$BO$11,2,0),MONTH(F1117)),YEAR(F1117),G1117),""))</f>
        <v/>
      </c>
      <c r="L1117" s="4" t="str">
        <f>IFERROR(IF(VLOOKUP(J1117,J$2:L1116,4,0)=0,"",VLOOKUP(J1117,J$2:L1116,4,0)),"")</f>
        <v/>
      </c>
      <c r="M1117" s="4" t="str">
        <f>IFERROR(IF(VLOOKUP(J1117,J$2:M1116,5,0)=0,"",VLOOKUP(J1117,J$2:M1116,5,0)),"")</f>
        <v/>
      </c>
      <c r="S1117"/>
      <c r="X1117" s="3"/>
      <c r="AC1117" s="2" t="str">
        <f>IFERROR(IF(INDEX(AC$1:AC1116,MATCH(J1117,J$1:J1116,0),1)=0,"",INDEX(AC$1:AC1116,MATCH(J1117,J$1:J1116,0),1)),"")</f>
        <v/>
      </c>
      <c r="AD1117" s="2" t="str">
        <f>IFERROR(IF(INDEX(AD$1:AD1116,MATCH(J1117,J$1:J1116,0),1)=0,"",INDEX(AD$1:AD1116,MATCH(J1117,J$1:J1116,0),1)),"")</f>
        <v/>
      </c>
      <c r="AE1117" s="2" t="str">
        <f>IFERROR(IF(INDEX(AE$1:AE1116,MATCH(J1117,J$1:J1116,0),1)=0,"",INDEX(AE$1:AE1116,MATCH(J1117,J$1:J1116,0),1)),"")</f>
        <v/>
      </c>
      <c r="BH1117" s="7" t="str">
        <f t="shared" ca="1" si="203"/>
        <v/>
      </c>
      <c r="BI1117" s="4" t="str">
        <f t="shared" si="209"/>
        <v/>
      </c>
      <c r="BJ1117" s="123" t="str">
        <f t="shared" si="204"/>
        <v/>
      </c>
      <c r="BK1117" s="140" t="str">
        <f t="shared" si="208"/>
        <v/>
      </c>
      <c r="BP1117" s="5"/>
      <c r="BR1117" s="4"/>
      <c r="BT1117" s="5"/>
      <c r="BU1117" s="5"/>
      <c r="BV1117" s="5" t="str">
        <f>IF(B1117="","",IF(BQ1117="",1+(MAX(BV$2:BV1116)),""))</f>
        <v/>
      </c>
      <c r="BW1117" s="5" t="str">
        <f t="shared" si="205"/>
        <v/>
      </c>
      <c r="BX1117" s="5" t="str">
        <f t="shared" si="206"/>
        <v/>
      </c>
      <c r="BY1117" s="14" t="str">
        <f t="shared" si="207"/>
        <v/>
      </c>
      <c r="BZ1117" s="28"/>
      <c r="DD1117" s="5" t="e">
        <f>IF(REPORTE!AH$2="si",IF(C1117=VALUE(REPORTE!C$11),IF(SUM(DD1118:DD$1993),CONCATENATE(INT(B1117),", "),INT(B1117)),""),IF(C1117=VALUE(REPORTE!C$10),IF(SUM(DD1118:DD$1993),CONCATENATE(INT(B1117),", "),INT(B1117)),""))</f>
        <v>#VALUE!</v>
      </c>
      <c r="DH1117" s="5"/>
      <c r="DI1117" s="5"/>
      <c r="DJ1117" s="5"/>
      <c r="DK1117" s="5"/>
    </row>
    <row r="1118" spans="1:115">
      <c r="A1118" s="4"/>
      <c r="B1118" s="3"/>
      <c r="H1118" s="5" t="str">
        <f>IF(F1118="","",IFERROR(CONCATENATE("PEUA",VLOOKUP(ESTADO,REPORTE!AV1118:AW1149,2,0),CLAVE_DISTRITO,CLAVE_CADER,IFERROR(VLOOKUP(DAY(F1118),$BN$3:$BO$11,2,0),DAY(F1118)),IFERROR(VLOOKUP(MONTH(F1118),$BN$3:$BO$11,2,0),MONTH(F1118)),YEAR(F1118),G1118),""))</f>
        <v/>
      </c>
      <c r="L1118" s="4" t="str">
        <f>IFERROR(IF(VLOOKUP(J1118,J$2:L1117,4,0)=0,"",VLOOKUP(J1118,J$2:L1117,4,0)),"")</f>
        <v/>
      </c>
      <c r="M1118" s="4" t="str">
        <f>IFERROR(IF(VLOOKUP(J1118,J$2:M1117,5,0)=0,"",VLOOKUP(J1118,J$2:M1117,5,0)),"")</f>
        <v/>
      </c>
      <c r="S1118"/>
      <c r="X1118" s="3"/>
      <c r="AC1118" s="2" t="str">
        <f>IFERROR(IF(INDEX(AC$1:AC1117,MATCH(J1118,J$1:J1117,0),1)=0,"",INDEX(AC$1:AC1117,MATCH(J1118,J$1:J1117,0),1)),"")</f>
        <v/>
      </c>
      <c r="AD1118" s="2" t="str">
        <f>IFERROR(IF(INDEX(AD$1:AD1117,MATCH(J1118,J$1:J1117,0),1)=0,"",INDEX(AD$1:AD1117,MATCH(J1118,J$1:J1117,0),1)),"")</f>
        <v/>
      </c>
      <c r="AE1118" s="2" t="str">
        <f>IFERROR(IF(INDEX(AE$1:AE1117,MATCH(J1118,J$1:J1117,0),1)=0,"",INDEX(AE$1:AE1117,MATCH(J1118,J$1:J1117,0),1)),"")</f>
        <v/>
      </c>
      <c r="BH1118" s="7" t="str">
        <f t="shared" ca="1" si="203"/>
        <v/>
      </c>
      <c r="BI1118" s="4" t="str">
        <f t="shared" si="209"/>
        <v/>
      </c>
      <c r="BJ1118" s="123" t="str">
        <f t="shared" si="204"/>
        <v/>
      </c>
      <c r="BK1118" s="140" t="str">
        <f t="shared" si="208"/>
        <v/>
      </c>
      <c r="BP1118" s="5"/>
      <c r="BR1118" s="4"/>
      <c r="BT1118" s="5"/>
      <c r="BU1118" s="5"/>
      <c r="BV1118" s="5" t="str">
        <f>IF(B1118="","",IF(BQ1118="",1+(MAX(BV$2:BV1117)),""))</f>
        <v/>
      </c>
      <c r="BW1118" s="5" t="str">
        <f t="shared" si="205"/>
        <v/>
      </c>
      <c r="BX1118" s="5" t="str">
        <f t="shared" si="206"/>
        <v/>
      </c>
      <c r="BY1118" s="14" t="str">
        <f t="shared" si="207"/>
        <v/>
      </c>
      <c r="BZ1118" s="28"/>
      <c r="DD1118" s="5" t="e">
        <f>IF(REPORTE!AH$2="si",IF(C1118=VALUE(REPORTE!C$11),IF(SUM(DD1119:DD$1993),CONCATENATE(INT(B1118),", "),INT(B1118)),""),IF(C1118=VALUE(REPORTE!C$10),IF(SUM(DD1119:DD$1993),CONCATENATE(INT(B1118),", "),INT(B1118)),""))</f>
        <v>#VALUE!</v>
      </c>
      <c r="DH1118" s="5"/>
      <c r="DI1118" s="5"/>
      <c r="DJ1118" s="5"/>
      <c r="DK1118" s="5"/>
    </row>
    <row r="1119" spans="1:115">
      <c r="A1119" s="4"/>
      <c r="B1119" s="3"/>
      <c r="H1119" s="5" t="str">
        <f>IF(F1119="","",IFERROR(CONCATENATE("PEUA",VLOOKUP(ESTADO,REPORTE!AV1119:AW1150,2,0),CLAVE_DISTRITO,CLAVE_CADER,IFERROR(VLOOKUP(DAY(F1119),$BN$3:$BO$11,2,0),DAY(F1119)),IFERROR(VLOOKUP(MONTH(F1119),$BN$3:$BO$11,2,0),MONTH(F1119)),YEAR(F1119),G1119),""))</f>
        <v/>
      </c>
      <c r="L1119" s="4" t="str">
        <f>IFERROR(IF(VLOOKUP(J1119,J$2:L1118,4,0)=0,"",VLOOKUP(J1119,J$2:L1118,4,0)),"")</f>
        <v/>
      </c>
      <c r="M1119" s="4" t="str">
        <f>IFERROR(IF(VLOOKUP(J1119,J$2:M1118,5,0)=0,"",VLOOKUP(J1119,J$2:M1118,5,0)),"")</f>
        <v/>
      </c>
      <c r="S1119"/>
      <c r="X1119" s="3"/>
      <c r="AC1119" s="2" t="str">
        <f>IFERROR(IF(INDEX(AC$1:AC1118,MATCH(J1119,J$1:J1118,0),1)=0,"",INDEX(AC$1:AC1118,MATCH(J1119,J$1:J1118,0),1)),"")</f>
        <v/>
      </c>
      <c r="AD1119" s="2" t="str">
        <f>IFERROR(IF(INDEX(AD$1:AD1118,MATCH(J1119,J$1:J1118,0),1)=0,"",INDEX(AD$1:AD1118,MATCH(J1119,J$1:J1118,0),1)),"")</f>
        <v/>
      </c>
      <c r="AE1119" s="2" t="str">
        <f>IFERROR(IF(INDEX(AE$1:AE1118,MATCH(J1119,J$1:J1118,0),1)=0,"",INDEX(AE$1:AE1118,MATCH(J1119,J$1:J1118,0),1)),"")</f>
        <v/>
      </c>
      <c r="BH1119" s="7" t="str">
        <f t="shared" ca="1" si="203"/>
        <v/>
      </c>
      <c r="BI1119" s="4" t="str">
        <f t="shared" si="209"/>
        <v/>
      </c>
      <c r="BJ1119" s="123" t="str">
        <f t="shared" si="204"/>
        <v/>
      </c>
      <c r="BK1119" s="140" t="str">
        <f t="shared" si="208"/>
        <v/>
      </c>
      <c r="BP1119" s="5"/>
      <c r="BR1119" s="4"/>
      <c r="BT1119" s="5"/>
      <c r="BU1119" s="5"/>
      <c r="BV1119" s="5" t="str">
        <f>IF(B1119="","",IF(BQ1119="",1+(MAX(BV$2:BV1118)),""))</f>
        <v/>
      </c>
      <c r="BW1119" s="5" t="str">
        <f t="shared" si="205"/>
        <v/>
      </c>
      <c r="BX1119" s="5" t="str">
        <f t="shared" si="206"/>
        <v/>
      </c>
      <c r="BY1119" s="14" t="str">
        <f t="shared" si="207"/>
        <v/>
      </c>
      <c r="BZ1119" s="28"/>
      <c r="DD1119" s="5" t="e">
        <f>IF(REPORTE!AH$2="si",IF(C1119=VALUE(REPORTE!C$11),IF(SUM(DD1120:DD$1993),CONCATENATE(INT(B1119),", "),INT(B1119)),""),IF(C1119=VALUE(REPORTE!C$10),IF(SUM(DD1120:DD$1993),CONCATENATE(INT(B1119),", "),INT(B1119)),""))</f>
        <v>#VALUE!</v>
      </c>
      <c r="DH1119" s="5"/>
      <c r="DI1119" s="5"/>
      <c r="DJ1119" s="5"/>
      <c r="DK1119" s="5"/>
    </row>
    <row r="1120" spans="1:115">
      <c r="A1120" s="4"/>
      <c r="B1120" s="3"/>
      <c r="H1120" s="5" t="str">
        <f>IF(F1120="","",IFERROR(CONCATENATE("PEUA",VLOOKUP(ESTADO,REPORTE!AV1120:AW1151,2,0),CLAVE_DISTRITO,CLAVE_CADER,IFERROR(VLOOKUP(DAY(F1120),$BN$3:$BO$11,2,0),DAY(F1120)),IFERROR(VLOOKUP(MONTH(F1120),$BN$3:$BO$11,2,0),MONTH(F1120)),YEAR(F1120),G1120),""))</f>
        <v/>
      </c>
      <c r="L1120" s="4" t="str">
        <f>IFERROR(IF(VLOOKUP(J1120,J$2:L1119,4,0)=0,"",VLOOKUP(J1120,J$2:L1119,4,0)),"")</f>
        <v/>
      </c>
      <c r="M1120" s="4" t="str">
        <f>IFERROR(IF(VLOOKUP(J1120,J$2:M1119,5,0)=0,"",VLOOKUP(J1120,J$2:M1119,5,0)),"")</f>
        <v/>
      </c>
      <c r="S1120"/>
      <c r="X1120" s="3"/>
      <c r="AC1120" s="2" t="str">
        <f>IFERROR(IF(INDEX(AC$1:AC1119,MATCH(J1120,J$1:J1119,0),1)=0,"",INDEX(AC$1:AC1119,MATCH(J1120,J$1:J1119,0),1)),"")</f>
        <v/>
      </c>
      <c r="AD1120" s="2" t="str">
        <f>IFERROR(IF(INDEX(AD$1:AD1119,MATCH(J1120,J$1:J1119,0),1)=0,"",INDEX(AD$1:AD1119,MATCH(J1120,J$1:J1119,0),1)),"")</f>
        <v/>
      </c>
      <c r="AE1120" s="2" t="str">
        <f>IFERROR(IF(INDEX(AE$1:AE1119,MATCH(J1120,J$1:J1119,0),1)=0,"",INDEX(AE$1:AE1119,MATCH(J1120,J$1:J1119,0),1)),"")</f>
        <v/>
      </c>
      <c r="BH1120" s="7" t="str">
        <f t="shared" ca="1" si="203"/>
        <v/>
      </c>
      <c r="BI1120" s="4" t="str">
        <f t="shared" si="209"/>
        <v/>
      </c>
      <c r="BJ1120" s="123" t="str">
        <f t="shared" si="204"/>
        <v/>
      </c>
      <c r="BK1120" s="140" t="str">
        <f t="shared" si="208"/>
        <v/>
      </c>
      <c r="BP1120" s="5"/>
      <c r="BR1120" s="4"/>
      <c r="BT1120" s="5"/>
      <c r="BU1120" s="5"/>
      <c r="BV1120" s="5" t="str">
        <f>IF(B1120="","",IF(BQ1120="",1+(MAX(BV$2:BV1119)),""))</f>
        <v/>
      </c>
      <c r="BW1120" s="5" t="str">
        <f t="shared" si="205"/>
        <v/>
      </c>
      <c r="BX1120" s="5" t="str">
        <f t="shared" si="206"/>
        <v/>
      </c>
      <c r="BY1120" s="14" t="str">
        <f t="shared" si="207"/>
        <v/>
      </c>
      <c r="BZ1120" s="28"/>
      <c r="DD1120" s="5" t="e">
        <f>IF(REPORTE!AH$2="si",IF(C1120=VALUE(REPORTE!C$11),IF(SUM(DD1121:DD$1993),CONCATENATE(INT(B1120),", "),INT(B1120)),""),IF(C1120=VALUE(REPORTE!C$10),IF(SUM(DD1121:DD$1993),CONCATENATE(INT(B1120),", "),INT(B1120)),""))</f>
        <v>#VALUE!</v>
      </c>
      <c r="DH1120" s="5"/>
      <c r="DI1120" s="5"/>
      <c r="DJ1120" s="5"/>
      <c r="DK1120" s="5"/>
    </row>
    <row r="1121" spans="1:115">
      <c r="A1121" s="4"/>
      <c r="B1121" s="3"/>
      <c r="H1121" s="5" t="str">
        <f>IF(F1121="","",IFERROR(CONCATENATE("PEUA",VLOOKUP(ESTADO,REPORTE!AV1121:AW1152,2,0),CLAVE_DISTRITO,CLAVE_CADER,IFERROR(VLOOKUP(DAY(F1121),$BN$3:$BO$11,2,0),DAY(F1121)),IFERROR(VLOOKUP(MONTH(F1121),$BN$3:$BO$11,2,0),MONTH(F1121)),YEAR(F1121),G1121),""))</f>
        <v/>
      </c>
      <c r="L1121" s="4" t="str">
        <f>IFERROR(IF(VLOOKUP(J1121,J$2:L1120,4,0)=0,"",VLOOKUP(J1121,J$2:L1120,4,0)),"")</f>
        <v/>
      </c>
      <c r="M1121" s="4" t="str">
        <f>IFERROR(IF(VLOOKUP(J1121,J$2:M1120,5,0)=0,"",VLOOKUP(J1121,J$2:M1120,5,0)),"")</f>
        <v/>
      </c>
      <c r="S1121"/>
      <c r="X1121" s="3"/>
      <c r="AC1121" s="2" t="str">
        <f>IFERROR(IF(INDEX(AC$1:AC1120,MATCH(J1121,J$1:J1120,0),1)=0,"",INDEX(AC$1:AC1120,MATCH(J1121,J$1:J1120,0),1)),"")</f>
        <v/>
      </c>
      <c r="AD1121" s="2" t="str">
        <f>IFERROR(IF(INDEX(AD$1:AD1120,MATCH(J1121,J$1:J1120,0),1)=0,"",INDEX(AD$1:AD1120,MATCH(J1121,J$1:J1120,0),1)),"")</f>
        <v/>
      </c>
      <c r="AE1121" s="2" t="str">
        <f>IFERROR(IF(INDEX(AE$1:AE1120,MATCH(J1121,J$1:J1120,0),1)=0,"",INDEX(AE$1:AE1120,MATCH(J1121,J$1:J1120,0),1)),"")</f>
        <v/>
      </c>
      <c r="BH1121" s="7" t="str">
        <f t="shared" ca="1" si="203"/>
        <v/>
      </c>
      <c r="BI1121" s="4" t="str">
        <f t="shared" si="209"/>
        <v/>
      </c>
      <c r="BJ1121" s="123" t="str">
        <f t="shared" si="204"/>
        <v/>
      </c>
      <c r="BK1121" s="140" t="str">
        <f t="shared" si="208"/>
        <v/>
      </c>
      <c r="BP1121" s="5"/>
      <c r="BR1121" s="4"/>
      <c r="BT1121" s="5"/>
      <c r="BU1121" s="5"/>
      <c r="BV1121" s="5" t="str">
        <f>IF(B1121="","",IF(BQ1121="",1+(MAX(BV$2:BV1120)),""))</f>
        <v/>
      </c>
      <c r="BW1121" s="5" t="str">
        <f t="shared" si="205"/>
        <v/>
      </c>
      <c r="BX1121" s="5" t="str">
        <f t="shared" si="206"/>
        <v/>
      </c>
      <c r="BY1121" s="14" t="str">
        <f t="shared" si="207"/>
        <v/>
      </c>
      <c r="BZ1121" s="28"/>
      <c r="DD1121" s="5" t="e">
        <f>IF(REPORTE!AH$2="si",IF(C1121=VALUE(REPORTE!C$11),IF(SUM(DD1122:DD$1993),CONCATENATE(INT(B1121),", "),INT(B1121)),""),IF(C1121=VALUE(REPORTE!C$10),IF(SUM(DD1122:DD$1993),CONCATENATE(INT(B1121),", "),INT(B1121)),""))</f>
        <v>#VALUE!</v>
      </c>
      <c r="DH1121" s="5"/>
      <c r="DI1121" s="5"/>
      <c r="DJ1121" s="5"/>
      <c r="DK1121" s="5"/>
    </row>
    <row r="1122" spans="1:115">
      <c r="A1122" s="4"/>
      <c r="B1122" s="3"/>
      <c r="H1122" s="5" t="str">
        <f>IF(F1122="","",IFERROR(CONCATENATE("PEUA",VLOOKUP(ESTADO,REPORTE!AV1122:AW1153,2,0),CLAVE_DISTRITO,CLAVE_CADER,IFERROR(VLOOKUP(DAY(F1122),$BN$3:$BO$11,2,0),DAY(F1122)),IFERROR(VLOOKUP(MONTH(F1122),$BN$3:$BO$11,2,0),MONTH(F1122)),YEAR(F1122),G1122),""))</f>
        <v/>
      </c>
      <c r="L1122" s="4" t="str">
        <f>IFERROR(IF(VLOOKUP(J1122,J$2:L1121,4,0)=0,"",VLOOKUP(J1122,J$2:L1121,4,0)),"")</f>
        <v/>
      </c>
      <c r="M1122" s="4" t="str">
        <f>IFERROR(IF(VLOOKUP(J1122,J$2:M1121,5,0)=0,"",VLOOKUP(J1122,J$2:M1121,5,0)),"")</f>
        <v/>
      </c>
      <c r="S1122"/>
      <c r="X1122" s="3"/>
      <c r="AC1122" s="2" t="str">
        <f>IFERROR(IF(INDEX(AC$1:AC1121,MATCH(J1122,J$1:J1121,0),1)=0,"",INDEX(AC$1:AC1121,MATCH(J1122,J$1:J1121,0),1)),"")</f>
        <v/>
      </c>
      <c r="AD1122" s="2" t="str">
        <f>IFERROR(IF(INDEX(AD$1:AD1121,MATCH(J1122,J$1:J1121,0),1)=0,"",INDEX(AD$1:AD1121,MATCH(J1122,J$1:J1121,0),1)),"")</f>
        <v/>
      </c>
      <c r="AE1122" s="2" t="str">
        <f>IFERROR(IF(INDEX(AE$1:AE1121,MATCH(J1122,J$1:J1121,0),1)=0,"",INDEX(AE$1:AE1121,MATCH(J1122,J$1:J1121,0),1)),"")</f>
        <v/>
      </c>
      <c r="BH1122" s="7" t="str">
        <f t="shared" ca="1" si="203"/>
        <v/>
      </c>
      <c r="BI1122" s="4" t="str">
        <f t="shared" si="209"/>
        <v/>
      </c>
      <c r="BJ1122" s="123" t="str">
        <f t="shared" si="204"/>
        <v/>
      </c>
      <c r="BK1122" s="140" t="str">
        <f t="shared" si="208"/>
        <v/>
      </c>
      <c r="BP1122" s="5"/>
      <c r="BR1122" s="4"/>
      <c r="BT1122" s="5"/>
      <c r="BU1122" s="5"/>
      <c r="BV1122" s="5" t="str">
        <f>IF(B1122="","",IF(BQ1122="",1+(MAX(BV$2:BV1121)),""))</f>
        <v/>
      </c>
      <c r="BW1122" s="5" t="str">
        <f t="shared" si="205"/>
        <v/>
      </c>
      <c r="BX1122" s="5" t="str">
        <f t="shared" si="206"/>
        <v/>
      </c>
      <c r="BY1122" s="14" t="str">
        <f t="shared" si="207"/>
        <v/>
      </c>
      <c r="BZ1122" s="28"/>
      <c r="DD1122" s="5" t="e">
        <f>IF(REPORTE!AH$2="si",IF(C1122=VALUE(REPORTE!C$11),IF(SUM(DD1123:DD$1993),CONCATENATE(INT(B1122),", "),INT(B1122)),""),IF(C1122=VALUE(REPORTE!C$10),IF(SUM(DD1123:DD$1993),CONCATENATE(INT(B1122),", "),INT(B1122)),""))</f>
        <v>#VALUE!</v>
      </c>
      <c r="DH1122" s="5"/>
      <c r="DI1122" s="5"/>
      <c r="DJ1122" s="5"/>
      <c r="DK1122" s="5"/>
    </row>
    <row r="1123" spans="1:115">
      <c r="A1123" s="4"/>
      <c r="B1123" s="3"/>
      <c r="H1123" s="5" t="str">
        <f>IF(F1123="","",IFERROR(CONCATENATE("PEUA",VLOOKUP(ESTADO,REPORTE!AV1123:AW1154,2,0),CLAVE_DISTRITO,CLAVE_CADER,IFERROR(VLOOKUP(DAY(F1123),$BN$3:$BO$11,2,0),DAY(F1123)),IFERROR(VLOOKUP(MONTH(F1123),$BN$3:$BO$11,2,0),MONTH(F1123)),YEAR(F1123),G1123),""))</f>
        <v/>
      </c>
      <c r="L1123" s="4" t="str">
        <f>IFERROR(IF(VLOOKUP(J1123,J$2:L1122,4,0)=0,"",VLOOKUP(J1123,J$2:L1122,4,0)),"")</f>
        <v/>
      </c>
      <c r="M1123" s="4" t="str">
        <f>IFERROR(IF(VLOOKUP(J1123,J$2:M1122,5,0)=0,"",VLOOKUP(J1123,J$2:M1122,5,0)),"")</f>
        <v/>
      </c>
      <c r="S1123"/>
      <c r="X1123" s="3"/>
      <c r="AC1123" s="2" t="str">
        <f>IFERROR(IF(INDEX(AC$1:AC1122,MATCH(J1123,J$1:J1122,0),1)=0,"",INDEX(AC$1:AC1122,MATCH(J1123,J$1:J1122,0),1)),"")</f>
        <v/>
      </c>
      <c r="AD1123" s="2" t="str">
        <f>IFERROR(IF(INDEX(AD$1:AD1122,MATCH(J1123,J$1:J1122,0),1)=0,"",INDEX(AD$1:AD1122,MATCH(J1123,J$1:J1122,0),1)),"")</f>
        <v/>
      </c>
      <c r="AE1123" s="2" t="str">
        <f>IFERROR(IF(INDEX(AE$1:AE1122,MATCH(J1123,J$1:J1122,0),1)=0,"",INDEX(AE$1:AE1122,MATCH(J1123,J$1:J1122,0),1)),"")</f>
        <v/>
      </c>
      <c r="BH1123" s="7" t="str">
        <f t="shared" ca="1" si="203"/>
        <v/>
      </c>
      <c r="BI1123" s="4" t="str">
        <f t="shared" si="209"/>
        <v/>
      </c>
      <c r="BJ1123" s="123" t="str">
        <f t="shared" si="204"/>
        <v/>
      </c>
      <c r="BK1123" s="140" t="str">
        <f t="shared" si="208"/>
        <v/>
      </c>
      <c r="BP1123" s="5"/>
      <c r="BR1123" s="4"/>
      <c r="BT1123" s="5"/>
      <c r="BU1123" s="5"/>
      <c r="BV1123" s="5" t="str">
        <f>IF(B1123="","",IF(BQ1123="",1+(MAX(BV$2:BV1122)),""))</f>
        <v/>
      </c>
      <c r="BW1123" s="5" t="str">
        <f t="shared" si="205"/>
        <v/>
      </c>
      <c r="BX1123" s="5" t="str">
        <f t="shared" si="206"/>
        <v/>
      </c>
      <c r="BY1123" s="14" t="str">
        <f t="shared" si="207"/>
        <v/>
      </c>
      <c r="BZ1123" s="28"/>
      <c r="DD1123" s="5" t="e">
        <f>IF(REPORTE!AH$2="si",IF(C1123=VALUE(REPORTE!C$11),IF(SUM(DD1124:DD$1993),CONCATENATE(INT(B1123),", "),INT(B1123)),""),IF(C1123=VALUE(REPORTE!C$10),IF(SUM(DD1124:DD$1993),CONCATENATE(INT(B1123),", "),INT(B1123)),""))</f>
        <v>#VALUE!</v>
      </c>
      <c r="DH1123" s="5"/>
      <c r="DI1123" s="5"/>
      <c r="DJ1123" s="5"/>
      <c r="DK1123" s="5"/>
    </row>
    <row r="1124" spans="1:115">
      <c r="A1124" s="4"/>
      <c r="B1124" s="3"/>
      <c r="H1124" s="5" t="str">
        <f>IF(F1124="","",IFERROR(CONCATENATE("PEUA",VLOOKUP(ESTADO,REPORTE!AV1124:AW1155,2,0),CLAVE_DISTRITO,CLAVE_CADER,IFERROR(VLOOKUP(DAY(F1124),$BN$3:$BO$11,2,0),DAY(F1124)),IFERROR(VLOOKUP(MONTH(F1124),$BN$3:$BO$11,2,0),MONTH(F1124)),YEAR(F1124),G1124),""))</f>
        <v/>
      </c>
      <c r="L1124" s="4" t="str">
        <f>IFERROR(IF(VLOOKUP(J1124,J$2:L1123,4,0)=0,"",VLOOKUP(J1124,J$2:L1123,4,0)),"")</f>
        <v/>
      </c>
      <c r="M1124" s="4" t="str">
        <f>IFERROR(IF(VLOOKUP(J1124,J$2:M1123,5,0)=0,"",VLOOKUP(J1124,J$2:M1123,5,0)),"")</f>
        <v/>
      </c>
      <c r="S1124"/>
      <c r="X1124" s="3"/>
      <c r="AC1124" s="2" t="str">
        <f>IFERROR(IF(INDEX(AC$1:AC1123,MATCH(J1124,J$1:J1123,0),1)=0,"",INDEX(AC$1:AC1123,MATCH(J1124,J$1:J1123,0),1)),"")</f>
        <v/>
      </c>
      <c r="AD1124" s="2" t="str">
        <f>IFERROR(IF(INDEX(AD$1:AD1123,MATCH(J1124,J$1:J1123,0),1)=0,"",INDEX(AD$1:AD1123,MATCH(J1124,J$1:J1123,0),1)),"")</f>
        <v/>
      </c>
      <c r="AE1124" s="2" t="str">
        <f>IFERROR(IF(INDEX(AE$1:AE1123,MATCH(J1124,J$1:J1123,0),1)=0,"",INDEX(AE$1:AE1123,MATCH(J1124,J$1:J1123,0),1)),"")</f>
        <v/>
      </c>
      <c r="BH1124" s="7" t="str">
        <f t="shared" ca="1" si="203"/>
        <v/>
      </c>
      <c r="BI1124" s="4" t="str">
        <f t="shared" si="209"/>
        <v/>
      </c>
      <c r="BJ1124" s="123" t="str">
        <f t="shared" si="204"/>
        <v/>
      </c>
      <c r="BK1124" s="140" t="str">
        <f t="shared" si="208"/>
        <v/>
      </c>
      <c r="BP1124" s="5"/>
      <c r="BR1124" s="4"/>
      <c r="BT1124" s="5"/>
      <c r="BU1124" s="5"/>
      <c r="BV1124" s="5" t="str">
        <f>IF(B1124="","",IF(BQ1124="",1+(MAX(BV$2:BV1123)),""))</f>
        <v/>
      </c>
      <c r="BW1124" s="5" t="str">
        <f t="shared" si="205"/>
        <v/>
      </c>
      <c r="BX1124" s="5" t="str">
        <f t="shared" si="206"/>
        <v/>
      </c>
      <c r="BY1124" s="14" t="str">
        <f t="shared" si="207"/>
        <v/>
      </c>
      <c r="BZ1124" s="28"/>
      <c r="DD1124" s="5" t="e">
        <f>IF(REPORTE!AH$2="si",IF(C1124=VALUE(REPORTE!C$11),IF(SUM(DD1125:DD$1993),CONCATENATE(INT(B1124),", "),INT(B1124)),""),IF(C1124=VALUE(REPORTE!C$10),IF(SUM(DD1125:DD$1993),CONCATENATE(INT(B1124),", "),INT(B1124)),""))</f>
        <v>#VALUE!</v>
      </c>
      <c r="DH1124" s="5"/>
      <c r="DI1124" s="5"/>
      <c r="DJ1124" s="5"/>
      <c r="DK1124" s="5"/>
    </row>
    <row r="1125" spans="1:115">
      <c r="A1125" s="4"/>
      <c r="B1125" s="3"/>
      <c r="H1125" s="5" t="str">
        <f>IF(F1125="","",IFERROR(CONCATENATE("PEUA",VLOOKUP(ESTADO,REPORTE!AV1125:AW1156,2,0),CLAVE_DISTRITO,CLAVE_CADER,IFERROR(VLOOKUP(DAY(F1125),$BN$3:$BO$11,2,0),DAY(F1125)),IFERROR(VLOOKUP(MONTH(F1125),$BN$3:$BO$11,2,0),MONTH(F1125)),YEAR(F1125),G1125),""))</f>
        <v/>
      </c>
      <c r="L1125" s="4" t="str">
        <f>IFERROR(IF(VLOOKUP(J1125,J$2:L1124,4,0)=0,"",VLOOKUP(J1125,J$2:L1124,4,0)),"")</f>
        <v/>
      </c>
      <c r="M1125" s="4" t="str">
        <f>IFERROR(IF(VLOOKUP(J1125,J$2:M1124,5,0)=0,"",VLOOKUP(J1125,J$2:M1124,5,0)),"")</f>
        <v/>
      </c>
      <c r="S1125"/>
      <c r="X1125" s="3"/>
      <c r="AC1125" s="2" t="str">
        <f>IFERROR(IF(INDEX(AC$1:AC1124,MATCH(J1125,J$1:J1124,0),1)=0,"",INDEX(AC$1:AC1124,MATCH(J1125,J$1:J1124,0),1)),"")</f>
        <v/>
      </c>
      <c r="AD1125" s="2" t="str">
        <f>IFERROR(IF(INDEX(AD$1:AD1124,MATCH(J1125,J$1:J1124,0),1)=0,"",INDEX(AD$1:AD1124,MATCH(J1125,J$1:J1124,0),1)),"")</f>
        <v/>
      </c>
      <c r="AE1125" s="2" t="str">
        <f>IFERROR(IF(INDEX(AE$1:AE1124,MATCH(J1125,J$1:J1124,0),1)=0,"",INDEX(AE$1:AE1124,MATCH(J1125,J$1:J1124,0),1)),"")</f>
        <v/>
      </c>
      <c r="BH1125" s="7" t="str">
        <f t="shared" ca="1" si="203"/>
        <v/>
      </c>
      <c r="BI1125" s="4" t="str">
        <f t="shared" si="209"/>
        <v/>
      </c>
      <c r="BJ1125" s="123" t="str">
        <f t="shared" si="204"/>
        <v/>
      </c>
      <c r="BK1125" s="140" t="str">
        <f t="shared" si="208"/>
        <v/>
      </c>
      <c r="BP1125" s="5"/>
      <c r="BR1125" s="4"/>
      <c r="BT1125" s="5"/>
      <c r="BU1125" s="5"/>
      <c r="BV1125" s="5" t="str">
        <f>IF(B1125="","",IF(BQ1125="",1+(MAX(BV$2:BV1124)),""))</f>
        <v/>
      </c>
      <c r="BW1125" s="5" t="str">
        <f t="shared" si="205"/>
        <v/>
      </c>
      <c r="BX1125" s="5" t="str">
        <f t="shared" si="206"/>
        <v/>
      </c>
      <c r="BY1125" s="14" t="str">
        <f t="shared" si="207"/>
        <v/>
      </c>
      <c r="BZ1125" s="28"/>
      <c r="DD1125" s="5" t="e">
        <f>IF(REPORTE!AH$2="si",IF(C1125=VALUE(REPORTE!C$11),IF(SUM(DD1126:DD$1993),CONCATENATE(INT(B1125),", "),INT(B1125)),""),IF(C1125=VALUE(REPORTE!C$10),IF(SUM(DD1126:DD$1993),CONCATENATE(INT(B1125),", "),INT(B1125)),""))</f>
        <v>#VALUE!</v>
      </c>
      <c r="DH1125" s="5"/>
      <c r="DI1125" s="5"/>
      <c r="DJ1125" s="5"/>
      <c r="DK1125" s="5"/>
    </row>
    <row r="1126" spans="1:115">
      <c r="A1126" s="4"/>
      <c r="B1126" s="3"/>
      <c r="H1126" s="5" t="str">
        <f>IF(F1126="","",IFERROR(CONCATENATE("PEUA",VLOOKUP(ESTADO,REPORTE!AV1126:AW1157,2,0),CLAVE_DISTRITO,CLAVE_CADER,IFERROR(VLOOKUP(DAY(F1126),$BN$3:$BO$11,2,0),DAY(F1126)),IFERROR(VLOOKUP(MONTH(F1126),$BN$3:$BO$11,2,0),MONTH(F1126)),YEAR(F1126),G1126),""))</f>
        <v/>
      </c>
      <c r="L1126" s="4" t="str">
        <f>IFERROR(IF(VLOOKUP(J1126,J$2:L1125,4,0)=0,"",VLOOKUP(J1126,J$2:L1125,4,0)),"")</f>
        <v/>
      </c>
      <c r="M1126" s="4" t="str">
        <f>IFERROR(IF(VLOOKUP(J1126,J$2:M1125,5,0)=0,"",VLOOKUP(J1126,J$2:M1125,5,0)),"")</f>
        <v/>
      </c>
      <c r="S1126"/>
      <c r="X1126" s="3"/>
      <c r="AC1126" s="2" t="str">
        <f>IFERROR(IF(INDEX(AC$1:AC1125,MATCH(J1126,J$1:J1125,0),1)=0,"",INDEX(AC$1:AC1125,MATCH(J1126,J$1:J1125,0),1)),"")</f>
        <v/>
      </c>
      <c r="AD1126" s="2" t="str">
        <f>IFERROR(IF(INDEX(AD$1:AD1125,MATCH(J1126,J$1:J1125,0),1)=0,"",INDEX(AD$1:AD1125,MATCH(J1126,J$1:J1125,0),1)),"")</f>
        <v/>
      </c>
      <c r="AE1126" s="2" t="str">
        <f>IFERROR(IF(INDEX(AE$1:AE1125,MATCH(J1126,J$1:J1125,0),1)=0,"",INDEX(AE$1:AE1125,MATCH(J1126,J$1:J1125,0),1)),"")</f>
        <v/>
      </c>
      <c r="BH1126" s="7" t="str">
        <f t="shared" ca="1" si="203"/>
        <v/>
      </c>
      <c r="BI1126" s="4" t="str">
        <f t="shared" si="209"/>
        <v/>
      </c>
      <c r="BJ1126" s="123" t="str">
        <f t="shared" si="204"/>
        <v/>
      </c>
      <c r="BK1126" s="140" t="str">
        <f t="shared" si="208"/>
        <v/>
      </c>
      <c r="BP1126" s="5"/>
      <c r="BR1126" s="4"/>
      <c r="BT1126" s="5"/>
      <c r="BU1126" s="5"/>
      <c r="BV1126" s="5" t="str">
        <f>IF(B1126="","",IF(BQ1126="",1+(MAX(BV$2:BV1125)),""))</f>
        <v/>
      </c>
      <c r="BW1126" s="5" t="str">
        <f t="shared" si="205"/>
        <v/>
      </c>
      <c r="BX1126" s="5" t="str">
        <f t="shared" si="206"/>
        <v/>
      </c>
      <c r="BY1126" s="14" t="str">
        <f t="shared" si="207"/>
        <v/>
      </c>
      <c r="BZ1126" s="28"/>
      <c r="DD1126" s="5" t="e">
        <f>IF(REPORTE!AH$2="si",IF(C1126=VALUE(REPORTE!C$11),IF(SUM(DD1127:DD$1993),CONCATENATE(INT(B1126),", "),INT(B1126)),""),IF(C1126=VALUE(REPORTE!C$10),IF(SUM(DD1127:DD$1993),CONCATENATE(INT(B1126),", "),INT(B1126)),""))</f>
        <v>#VALUE!</v>
      </c>
      <c r="DH1126" s="5"/>
      <c r="DI1126" s="5"/>
      <c r="DJ1126" s="5"/>
      <c r="DK1126" s="5"/>
    </row>
    <row r="1127" spans="1:115">
      <c r="A1127" s="4"/>
      <c r="B1127" s="3"/>
      <c r="H1127" s="5" t="str">
        <f>IF(F1127="","",IFERROR(CONCATENATE("PEUA",VLOOKUP(ESTADO,REPORTE!AV1127:AW1158,2,0),CLAVE_DISTRITO,CLAVE_CADER,IFERROR(VLOOKUP(DAY(F1127),$BN$3:$BO$11,2,0),DAY(F1127)),IFERROR(VLOOKUP(MONTH(F1127),$BN$3:$BO$11,2,0),MONTH(F1127)),YEAR(F1127),G1127),""))</f>
        <v/>
      </c>
      <c r="L1127" s="4" t="str">
        <f>IFERROR(IF(VLOOKUP(J1127,J$2:L1126,4,0)=0,"",VLOOKUP(J1127,J$2:L1126,4,0)),"")</f>
        <v/>
      </c>
      <c r="M1127" s="4" t="str">
        <f>IFERROR(IF(VLOOKUP(J1127,J$2:M1126,5,0)=0,"",VLOOKUP(J1127,J$2:M1126,5,0)),"")</f>
        <v/>
      </c>
      <c r="S1127"/>
      <c r="X1127" s="3"/>
      <c r="AC1127" s="2" t="str">
        <f>IFERROR(IF(INDEX(AC$1:AC1126,MATCH(J1127,J$1:J1126,0),1)=0,"",INDEX(AC$1:AC1126,MATCH(J1127,J$1:J1126,0),1)),"")</f>
        <v/>
      </c>
      <c r="AD1127" s="2" t="str">
        <f>IFERROR(IF(INDEX(AD$1:AD1126,MATCH(J1127,J$1:J1126,0),1)=0,"",INDEX(AD$1:AD1126,MATCH(J1127,J$1:J1126,0),1)),"")</f>
        <v/>
      </c>
      <c r="AE1127" s="2" t="str">
        <f>IFERROR(IF(INDEX(AE$1:AE1126,MATCH(J1127,J$1:J1126,0),1)=0,"",INDEX(AE$1:AE1126,MATCH(J1127,J$1:J1126,0),1)),"")</f>
        <v/>
      </c>
      <c r="BH1127" s="7" t="str">
        <f t="shared" ca="1" si="203"/>
        <v/>
      </c>
      <c r="BI1127" s="4" t="str">
        <f t="shared" si="209"/>
        <v/>
      </c>
      <c r="BJ1127" s="123" t="str">
        <f t="shared" si="204"/>
        <v/>
      </c>
      <c r="BK1127" s="140" t="str">
        <f t="shared" si="208"/>
        <v/>
      </c>
      <c r="BP1127" s="5"/>
      <c r="BR1127" s="4"/>
      <c r="BT1127" s="5"/>
      <c r="BU1127" s="5"/>
      <c r="BV1127" s="5" t="str">
        <f>IF(B1127="","",IF(BQ1127="",1+(MAX(BV$2:BV1126)),""))</f>
        <v/>
      </c>
      <c r="BW1127" s="5" t="str">
        <f t="shared" si="205"/>
        <v/>
      </c>
      <c r="BX1127" s="5" t="str">
        <f t="shared" si="206"/>
        <v/>
      </c>
      <c r="BY1127" s="14" t="str">
        <f t="shared" si="207"/>
        <v/>
      </c>
      <c r="BZ1127" s="28"/>
      <c r="DD1127" s="5" t="e">
        <f>IF(REPORTE!AH$2="si",IF(C1127=VALUE(REPORTE!C$11),IF(SUM(DD1128:DD$1993),CONCATENATE(INT(B1127),", "),INT(B1127)),""),IF(C1127=VALUE(REPORTE!C$10),IF(SUM(DD1128:DD$1993),CONCATENATE(INT(B1127),", "),INT(B1127)),""))</f>
        <v>#VALUE!</v>
      </c>
      <c r="DH1127" s="5"/>
      <c r="DI1127" s="5"/>
      <c r="DJ1127" s="5"/>
      <c r="DK1127" s="5"/>
    </row>
    <row r="1128" spans="1:115">
      <c r="A1128" s="4"/>
      <c r="B1128" s="3"/>
      <c r="H1128" s="5" t="str">
        <f>IF(F1128="","",IFERROR(CONCATENATE("PEUA",VLOOKUP(ESTADO,REPORTE!AV1128:AW1159,2,0),CLAVE_DISTRITO,CLAVE_CADER,IFERROR(VLOOKUP(DAY(F1128),$BN$3:$BO$11,2,0),DAY(F1128)),IFERROR(VLOOKUP(MONTH(F1128),$BN$3:$BO$11,2,0),MONTH(F1128)),YEAR(F1128),G1128),""))</f>
        <v/>
      </c>
      <c r="L1128" s="4" t="str">
        <f>IFERROR(IF(VLOOKUP(J1128,J$2:L1127,4,0)=0,"",VLOOKUP(J1128,J$2:L1127,4,0)),"")</f>
        <v/>
      </c>
      <c r="M1128" s="4" t="str">
        <f>IFERROR(IF(VLOOKUP(J1128,J$2:M1127,5,0)=0,"",VLOOKUP(J1128,J$2:M1127,5,0)),"")</f>
        <v/>
      </c>
      <c r="S1128"/>
      <c r="X1128" s="3"/>
      <c r="AC1128" s="2" t="str">
        <f>IFERROR(IF(INDEX(AC$1:AC1127,MATCH(J1128,J$1:J1127,0),1)=0,"",INDEX(AC$1:AC1127,MATCH(J1128,J$1:J1127,0),1)),"")</f>
        <v/>
      </c>
      <c r="AD1128" s="2" t="str">
        <f>IFERROR(IF(INDEX(AD$1:AD1127,MATCH(J1128,J$1:J1127,0),1)=0,"",INDEX(AD$1:AD1127,MATCH(J1128,J$1:J1127,0),1)),"")</f>
        <v/>
      </c>
      <c r="AE1128" s="2" t="str">
        <f>IFERROR(IF(INDEX(AE$1:AE1127,MATCH(J1128,J$1:J1127,0),1)=0,"",INDEX(AE$1:AE1127,MATCH(J1128,J$1:J1127,0),1)),"")</f>
        <v/>
      </c>
      <c r="BH1128" s="7" t="str">
        <f t="shared" ca="1" si="203"/>
        <v/>
      </c>
      <c r="BI1128" s="4" t="str">
        <f t="shared" si="209"/>
        <v/>
      </c>
      <c r="BJ1128" s="123" t="str">
        <f t="shared" si="204"/>
        <v/>
      </c>
      <c r="BK1128" s="140" t="str">
        <f t="shared" si="208"/>
        <v/>
      </c>
      <c r="BP1128" s="5"/>
      <c r="BR1128" s="4"/>
      <c r="BT1128" s="5"/>
      <c r="BU1128" s="5"/>
      <c r="BV1128" s="5" t="str">
        <f>IF(B1128="","",IF(BQ1128="",1+(MAX(BV$2:BV1127)),""))</f>
        <v/>
      </c>
      <c r="BW1128" s="5" t="str">
        <f t="shared" si="205"/>
        <v/>
      </c>
      <c r="BX1128" s="5" t="str">
        <f t="shared" si="206"/>
        <v/>
      </c>
      <c r="BY1128" s="14" t="str">
        <f t="shared" si="207"/>
        <v/>
      </c>
      <c r="BZ1128" s="28"/>
      <c r="DD1128" s="5" t="e">
        <f>IF(REPORTE!AH$2="si",IF(C1128=VALUE(REPORTE!C$11),IF(SUM(DD1129:DD$1993),CONCATENATE(INT(B1128),", "),INT(B1128)),""),IF(C1128=VALUE(REPORTE!C$10),IF(SUM(DD1129:DD$1993),CONCATENATE(INT(B1128),", "),INT(B1128)),""))</f>
        <v>#VALUE!</v>
      </c>
      <c r="DH1128" s="5"/>
      <c r="DI1128" s="5"/>
      <c r="DJ1128" s="5"/>
      <c r="DK1128" s="5"/>
    </row>
    <row r="1129" spans="1:115">
      <c r="A1129" s="4"/>
      <c r="B1129" s="3"/>
      <c r="H1129" s="5" t="str">
        <f>IF(F1129="","",IFERROR(CONCATENATE("PEUA",VLOOKUP(ESTADO,REPORTE!AV1129:AW1160,2,0),CLAVE_DISTRITO,CLAVE_CADER,IFERROR(VLOOKUP(DAY(F1129),$BN$3:$BO$11,2,0),DAY(F1129)),IFERROR(VLOOKUP(MONTH(F1129),$BN$3:$BO$11,2,0),MONTH(F1129)),YEAR(F1129),G1129),""))</f>
        <v/>
      </c>
      <c r="L1129" s="4" t="str">
        <f>IFERROR(IF(VLOOKUP(J1129,J$2:L1128,4,0)=0,"",VLOOKUP(J1129,J$2:L1128,4,0)),"")</f>
        <v/>
      </c>
      <c r="M1129" s="4" t="str">
        <f>IFERROR(IF(VLOOKUP(J1129,J$2:M1128,5,0)=0,"",VLOOKUP(J1129,J$2:M1128,5,0)),"")</f>
        <v/>
      </c>
      <c r="S1129"/>
      <c r="X1129" s="3"/>
      <c r="AC1129" s="2" t="str">
        <f>IFERROR(IF(INDEX(AC$1:AC1128,MATCH(J1129,J$1:J1128,0),1)=0,"",INDEX(AC$1:AC1128,MATCH(J1129,J$1:J1128,0),1)),"")</f>
        <v/>
      </c>
      <c r="AD1129" s="2" t="str">
        <f>IFERROR(IF(INDEX(AD$1:AD1128,MATCH(J1129,J$1:J1128,0),1)=0,"",INDEX(AD$1:AD1128,MATCH(J1129,J$1:J1128,0),1)),"")</f>
        <v/>
      </c>
      <c r="AE1129" s="2" t="str">
        <f>IFERROR(IF(INDEX(AE$1:AE1128,MATCH(J1129,J$1:J1128,0),1)=0,"",INDEX(AE$1:AE1128,MATCH(J1129,J$1:J1128,0),1)),"")</f>
        <v/>
      </c>
      <c r="BH1129" s="7" t="str">
        <f t="shared" ca="1" si="203"/>
        <v/>
      </c>
      <c r="BI1129" s="4" t="str">
        <f t="shared" si="209"/>
        <v/>
      </c>
      <c r="BJ1129" s="123" t="str">
        <f t="shared" si="204"/>
        <v/>
      </c>
      <c r="BK1129" s="140" t="str">
        <f t="shared" si="208"/>
        <v/>
      </c>
      <c r="BP1129" s="5"/>
      <c r="BR1129" s="4"/>
      <c r="BT1129" s="5"/>
      <c r="BU1129" s="5"/>
      <c r="BV1129" s="5" t="str">
        <f>IF(B1129="","",IF(BQ1129="",1+(MAX(BV$2:BV1128)),""))</f>
        <v/>
      </c>
      <c r="BW1129" s="5" t="str">
        <f t="shared" si="205"/>
        <v/>
      </c>
      <c r="BX1129" s="5" t="str">
        <f t="shared" si="206"/>
        <v/>
      </c>
      <c r="BY1129" s="14" t="str">
        <f t="shared" si="207"/>
        <v/>
      </c>
      <c r="BZ1129" s="28"/>
      <c r="DD1129" s="5" t="e">
        <f>IF(REPORTE!AH$2="si",IF(C1129=VALUE(REPORTE!C$11),IF(SUM(DD1130:DD$1993),CONCATENATE(INT(B1129),", "),INT(B1129)),""),IF(C1129=VALUE(REPORTE!C$10),IF(SUM(DD1130:DD$1993),CONCATENATE(INT(B1129),", "),INT(B1129)),""))</f>
        <v>#VALUE!</v>
      </c>
      <c r="DH1129" s="5"/>
      <c r="DI1129" s="5"/>
      <c r="DJ1129" s="5"/>
      <c r="DK1129" s="5"/>
    </row>
    <row r="1130" spans="1:115">
      <c r="A1130" s="4"/>
      <c r="B1130" s="3"/>
      <c r="H1130" s="5" t="str">
        <f>IF(F1130="","",IFERROR(CONCATENATE("PEUA",VLOOKUP(ESTADO,REPORTE!AV1130:AW1161,2,0),CLAVE_DISTRITO,CLAVE_CADER,IFERROR(VLOOKUP(DAY(F1130),$BN$3:$BO$11,2,0),DAY(F1130)),IFERROR(VLOOKUP(MONTH(F1130),$BN$3:$BO$11,2,0),MONTH(F1130)),YEAR(F1130),G1130),""))</f>
        <v/>
      </c>
      <c r="L1130" s="4" t="str">
        <f>IFERROR(IF(VLOOKUP(J1130,J$2:L1129,4,0)=0,"",VLOOKUP(J1130,J$2:L1129,4,0)),"")</f>
        <v/>
      </c>
      <c r="M1130" s="4" t="str">
        <f>IFERROR(IF(VLOOKUP(J1130,J$2:M1129,5,0)=0,"",VLOOKUP(J1130,J$2:M1129,5,0)),"")</f>
        <v/>
      </c>
      <c r="S1130"/>
      <c r="X1130" s="3"/>
      <c r="AC1130" s="2" t="str">
        <f>IFERROR(IF(INDEX(AC$1:AC1129,MATCH(J1130,J$1:J1129,0),1)=0,"",INDEX(AC$1:AC1129,MATCH(J1130,J$1:J1129,0),1)),"")</f>
        <v/>
      </c>
      <c r="AD1130" s="2" t="str">
        <f>IFERROR(IF(INDEX(AD$1:AD1129,MATCH(J1130,J$1:J1129,0),1)=0,"",INDEX(AD$1:AD1129,MATCH(J1130,J$1:J1129,0),1)),"")</f>
        <v/>
      </c>
      <c r="AE1130" s="2" t="str">
        <f>IFERROR(IF(INDEX(AE$1:AE1129,MATCH(J1130,J$1:J1129,0),1)=0,"",INDEX(AE$1:AE1129,MATCH(J1130,J$1:J1129,0),1)),"")</f>
        <v/>
      </c>
      <c r="BH1130" s="7" t="str">
        <f t="shared" ca="1" si="203"/>
        <v/>
      </c>
      <c r="BI1130" s="4" t="str">
        <f t="shared" si="209"/>
        <v/>
      </c>
      <c r="BJ1130" s="123" t="str">
        <f t="shared" si="204"/>
        <v/>
      </c>
      <c r="BK1130" s="140" t="str">
        <f t="shared" si="208"/>
        <v/>
      </c>
      <c r="BP1130" s="5"/>
      <c r="BR1130" s="4"/>
      <c r="BT1130" s="5"/>
      <c r="BU1130" s="5"/>
      <c r="BV1130" s="5" t="str">
        <f>IF(B1130="","",IF(BQ1130="",1+(MAX(BV$2:BV1129)),""))</f>
        <v/>
      </c>
      <c r="BW1130" s="5" t="str">
        <f t="shared" si="205"/>
        <v/>
      </c>
      <c r="BX1130" s="5" t="str">
        <f t="shared" si="206"/>
        <v/>
      </c>
      <c r="BY1130" s="14" t="str">
        <f t="shared" si="207"/>
        <v/>
      </c>
      <c r="BZ1130" s="28"/>
      <c r="DD1130" s="5" t="e">
        <f>IF(REPORTE!AH$2="si",IF(C1130=VALUE(REPORTE!C$11),IF(SUM(DD1131:DD$1993),CONCATENATE(INT(B1130),", "),INT(B1130)),""),IF(C1130=VALUE(REPORTE!C$10),IF(SUM(DD1131:DD$1993),CONCATENATE(INT(B1130),", "),INT(B1130)),""))</f>
        <v>#VALUE!</v>
      </c>
      <c r="DH1130" s="5"/>
      <c r="DI1130" s="5"/>
      <c r="DJ1130" s="5"/>
      <c r="DK1130" s="5"/>
    </row>
    <row r="1131" spans="1:115">
      <c r="A1131" s="4"/>
      <c r="B1131" s="3"/>
      <c r="H1131" s="5" t="str">
        <f>IF(F1131="","",IFERROR(CONCATENATE("PEUA",VLOOKUP(ESTADO,REPORTE!AV1131:AW1162,2,0),CLAVE_DISTRITO,CLAVE_CADER,IFERROR(VLOOKUP(DAY(F1131),$BN$3:$BO$11,2,0),DAY(F1131)),IFERROR(VLOOKUP(MONTH(F1131),$BN$3:$BO$11,2,0),MONTH(F1131)),YEAR(F1131),G1131),""))</f>
        <v/>
      </c>
      <c r="L1131" s="4" t="str">
        <f>IFERROR(IF(VLOOKUP(J1131,J$2:L1130,4,0)=0,"",VLOOKUP(J1131,J$2:L1130,4,0)),"")</f>
        <v/>
      </c>
      <c r="M1131" s="4" t="str">
        <f>IFERROR(IF(VLOOKUP(J1131,J$2:M1130,5,0)=0,"",VLOOKUP(J1131,J$2:M1130,5,0)),"")</f>
        <v/>
      </c>
      <c r="S1131"/>
      <c r="X1131" s="3"/>
      <c r="AC1131" s="2" t="str">
        <f>IFERROR(IF(INDEX(AC$1:AC1130,MATCH(J1131,J$1:J1130,0),1)=0,"",INDEX(AC$1:AC1130,MATCH(J1131,J$1:J1130,0),1)),"")</f>
        <v/>
      </c>
      <c r="AD1131" s="2" t="str">
        <f>IFERROR(IF(INDEX(AD$1:AD1130,MATCH(J1131,J$1:J1130,0),1)=0,"",INDEX(AD$1:AD1130,MATCH(J1131,J$1:J1130,0),1)),"")</f>
        <v/>
      </c>
      <c r="AE1131" s="2" t="str">
        <f>IFERROR(IF(INDEX(AE$1:AE1130,MATCH(J1131,J$1:J1130,0),1)=0,"",INDEX(AE$1:AE1130,MATCH(J1131,J$1:J1130,0),1)),"")</f>
        <v/>
      </c>
      <c r="BH1131" s="7" t="str">
        <f t="shared" ca="1" si="203"/>
        <v/>
      </c>
      <c r="BI1131" s="4" t="str">
        <f t="shared" si="209"/>
        <v/>
      </c>
      <c r="BJ1131" s="123" t="str">
        <f t="shared" si="204"/>
        <v/>
      </c>
      <c r="BK1131" s="140" t="str">
        <f t="shared" si="208"/>
        <v/>
      </c>
      <c r="BP1131" s="5"/>
      <c r="BR1131" s="4"/>
      <c r="BT1131" s="5"/>
      <c r="BU1131" s="5"/>
      <c r="BV1131" s="5" t="str">
        <f>IF(B1131="","",IF(BQ1131="",1+(MAX(BV$2:BV1130)),""))</f>
        <v/>
      </c>
      <c r="BW1131" s="5" t="str">
        <f t="shared" si="205"/>
        <v/>
      </c>
      <c r="BX1131" s="5" t="str">
        <f t="shared" si="206"/>
        <v/>
      </c>
      <c r="BY1131" s="14" t="str">
        <f t="shared" si="207"/>
        <v/>
      </c>
      <c r="BZ1131" s="28"/>
      <c r="DD1131" s="5" t="e">
        <f>IF(REPORTE!AH$2="si",IF(C1131=VALUE(REPORTE!C$11),IF(SUM(DD1132:DD$1993),CONCATENATE(INT(B1131),", "),INT(B1131)),""),IF(C1131=VALUE(REPORTE!C$10),IF(SUM(DD1132:DD$1993),CONCATENATE(INT(B1131),", "),INT(B1131)),""))</f>
        <v>#VALUE!</v>
      </c>
      <c r="DH1131" s="5"/>
      <c r="DI1131" s="5"/>
      <c r="DJ1131" s="5"/>
      <c r="DK1131" s="5"/>
    </row>
    <row r="1132" spans="1:115">
      <c r="A1132" s="4"/>
      <c r="B1132" s="3"/>
      <c r="H1132" s="5" t="str">
        <f>IF(F1132="","",IFERROR(CONCATENATE("PEUA",VLOOKUP(ESTADO,REPORTE!AV1132:AW1163,2,0),CLAVE_DISTRITO,CLAVE_CADER,IFERROR(VLOOKUP(DAY(F1132),$BN$3:$BO$11,2,0),DAY(F1132)),IFERROR(VLOOKUP(MONTH(F1132),$BN$3:$BO$11,2,0),MONTH(F1132)),YEAR(F1132),G1132),""))</f>
        <v/>
      </c>
      <c r="L1132" s="4" t="str">
        <f>IFERROR(IF(VLOOKUP(J1132,J$2:L1131,4,0)=0,"",VLOOKUP(J1132,J$2:L1131,4,0)),"")</f>
        <v/>
      </c>
      <c r="M1132" s="4" t="str">
        <f>IFERROR(IF(VLOOKUP(J1132,J$2:M1131,5,0)=0,"",VLOOKUP(J1132,J$2:M1131,5,0)),"")</f>
        <v/>
      </c>
      <c r="S1132"/>
      <c r="X1132" s="3"/>
      <c r="AC1132" s="2" t="str">
        <f>IFERROR(IF(INDEX(AC$1:AC1131,MATCH(J1132,J$1:J1131,0),1)=0,"",INDEX(AC$1:AC1131,MATCH(J1132,J$1:J1131,0),1)),"")</f>
        <v/>
      </c>
      <c r="AD1132" s="2" t="str">
        <f>IFERROR(IF(INDEX(AD$1:AD1131,MATCH(J1132,J$1:J1131,0),1)=0,"",INDEX(AD$1:AD1131,MATCH(J1132,J$1:J1131,0),1)),"")</f>
        <v/>
      </c>
      <c r="AE1132" s="2" t="str">
        <f>IFERROR(IF(INDEX(AE$1:AE1131,MATCH(J1132,J$1:J1131,0),1)=0,"",INDEX(AE$1:AE1131,MATCH(J1132,J$1:J1131,0),1)),"")</f>
        <v/>
      </c>
      <c r="BH1132" s="7" t="str">
        <f t="shared" ca="1" si="203"/>
        <v/>
      </c>
      <c r="BI1132" s="4" t="str">
        <f t="shared" si="209"/>
        <v/>
      </c>
      <c r="BJ1132" s="123" t="str">
        <f t="shared" si="204"/>
        <v/>
      </c>
      <c r="BK1132" s="140" t="str">
        <f t="shared" si="208"/>
        <v/>
      </c>
      <c r="BP1132" s="5"/>
      <c r="BR1132" s="4"/>
      <c r="BT1132" s="5"/>
      <c r="BU1132" s="5"/>
      <c r="BV1132" s="5" t="str">
        <f>IF(B1132="","",IF(BQ1132="",1+(MAX(BV$2:BV1131)),""))</f>
        <v/>
      </c>
      <c r="BW1132" s="5" t="str">
        <f t="shared" si="205"/>
        <v/>
      </c>
      <c r="BX1132" s="5" t="str">
        <f t="shared" si="206"/>
        <v/>
      </c>
      <c r="BY1132" s="14" t="str">
        <f t="shared" si="207"/>
        <v/>
      </c>
      <c r="BZ1132" s="28"/>
      <c r="DD1132" s="5" t="e">
        <f>IF(REPORTE!AH$2="si",IF(C1132=VALUE(REPORTE!C$11),IF(SUM(DD1133:DD$1993),CONCATENATE(INT(B1132),", "),INT(B1132)),""),IF(C1132=VALUE(REPORTE!C$10),IF(SUM(DD1133:DD$1993),CONCATENATE(INT(B1132),", "),INT(B1132)),""))</f>
        <v>#VALUE!</v>
      </c>
      <c r="DH1132" s="5"/>
      <c r="DI1132" s="5"/>
      <c r="DJ1132" s="5"/>
      <c r="DK1132" s="5"/>
    </row>
    <row r="1133" spans="1:115">
      <c r="A1133" s="4"/>
      <c r="B1133" s="3"/>
      <c r="H1133" s="5" t="str">
        <f>IF(F1133="","",IFERROR(CONCATENATE("PEUA",VLOOKUP(ESTADO,REPORTE!AV1133:AW1164,2,0),CLAVE_DISTRITO,CLAVE_CADER,IFERROR(VLOOKUP(DAY(F1133),$BN$3:$BO$11,2,0),DAY(F1133)),IFERROR(VLOOKUP(MONTH(F1133),$BN$3:$BO$11,2,0),MONTH(F1133)),YEAR(F1133),G1133),""))</f>
        <v/>
      </c>
      <c r="L1133" s="4" t="str">
        <f>IFERROR(IF(VLOOKUP(J1133,J$2:L1132,4,0)=0,"",VLOOKUP(J1133,J$2:L1132,4,0)),"")</f>
        <v/>
      </c>
      <c r="M1133" s="4" t="str">
        <f>IFERROR(IF(VLOOKUP(J1133,J$2:M1132,5,0)=0,"",VLOOKUP(J1133,J$2:M1132,5,0)),"")</f>
        <v/>
      </c>
      <c r="S1133"/>
      <c r="X1133" s="3"/>
      <c r="AC1133" s="2" t="str">
        <f>IFERROR(IF(INDEX(AC$1:AC1132,MATCH(J1133,J$1:J1132,0),1)=0,"",INDEX(AC$1:AC1132,MATCH(J1133,J$1:J1132,0),1)),"")</f>
        <v/>
      </c>
      <c r="AD1133" s="2" t="str">
        <f>IFERROR(IF(INDEX(AD$1:AD1132,MATCH(J1133,J$1:J1132,0),1)=0,"",INDEX(AD$1:AD1132,MATCH(J1133,J$1:J1132,0),1)),"")</f>
        <v/>
      </c>
      <c r="AE1133" s="2" t="str">
        <f>IFERROR(IF(INDEX(AE$1:AE1132,MATCH(J1133,J$1:J1132,0),1)=0,"",INDEX(AE$1:AE1132,MATCH(J1133,J$1:J1132,0),1)),"")</f>
        <v/>
      </c>
      <c r="BH1133" s="7" t="str">
        <f t="shared" ca="1" si="203"/>
        <v/>
      </c>
      <c r="BI1133" s="4" t="str">
        <f t="shared" si="209"/>
        <v/>
      </c>
      <c r="BJ1133" s="123" t="str">
        <f t="shared" si="204"/>
        <v/>
      </c>
      <c r="BK1133" s="140" t="str">
        <f t="shared" si="208"/>
        <v/>
      </c>
      <c r="BP1133" s="5"/>
      <c r="BR1133" s="4"/>
      <c r="BT1133" s="5"/>
      <c r="BU1133" s="5"/>
      <c r="BV1133" s="5" t="str">
        <f>IF(B1133="","",IF(BQ1133="",1+(MAX(BV$2:BV1132)),""))</f>
        <v/>
      </c>
      <c r="BW1133" s="5" t="str">
        <f t="shared" si="205"/>
        <v/>
      </c>
      <c r="BX1133" s="5" t="str">
        <f t="shared" si="206"/>
        <v/>
      </c>
      <c r="BY1133" s="14" t="str">
        <f t="shared" si="207"/>
        <v/>
      </c>
      <c r="BZ1133" s="28"/>
      <c r="DD1133" s="5" t="e">
        <f>IF(REPORTE!AH$2="si",IF(C1133=VALUE(REPORTE!C$11),IF(SUM(DD1134:DD$1993),CONCATENATE(INT(B1133),", "),INT(B1133)),""),IF(C1133=VALUE(REPORTE!C$10),IF(SUM(DD1134:DD$1993),CONCATENATE(INT(B1133),", "),INT(B1133)),""))</f>
        <v>#VALUE!</v>
      </c>
      <c r="DH1133" s="5"/>
      <c r="DI1133" s="5"/>
      <c r="DJ1133" s="5"/>
      <c r="DK1133" s="5"/>
    </row>
    <row r="1134" spans="1:115">
      <c r="A1134" s="4"/>
      <c r="B1134" s="3"/>
      <c r="H1134" s="5" t="str">
        <f>IF(F1134="","",IFERROR(CONCATENATE("PEUA",VLOOKUP(ESTADO,REPORTE!AV1134:AW1165,2,0),CLAVE_DISTRITO,CLAVE_CADER,IFERROR(VLOOKUP(DAY(F1134),$BN$3:$BO$11,2,0),DAY(F1134)),IFERROR(VLOOKUP(MONTH(F1134),$BN$3:$BO$11,2,0),MONTH(F1134)),YEAR(F1134),G1134),""))</f>
        <v/>
      </c>
      <c r="L1134" s="4" t="str">
        <f>IFERROR(IF(VLOOKUP(J1134,J$2:L1133,4,0)=0,"",VLOOKUP(J1134,J$2:L1133,4,0)),"")</f>
        <v/>
      </c>
      <c r="M1134" s="4" t="str">
        <f>IFERROR(IF(VLOOKUP(J1134,J$2:M1133,5,0)=0,"",VLOOKUP(J1134,J$2:M1133,5,0)),"")</f>
        <v/>
      </c>
      <c r="S1134"/>
      <c r="X1134" s="3"/>
      <c r="AC1134" s="2" t="str">
        <f>IFERROR(IF(INDEX(AC$1:AC1133,MATCH(J1134,J$1:J1133,0),1)=0,"",INDEX(AC$1:AC1133,MATCH(J1134,J$1:J1133,0),1)),"")</f>
        <v/>
      </c>
      <c r="AD1134" s="2" t="str">
        <f>IFERROR(IF(INDEX(AD$1:AD1133,MATCH(J1134,J$1:J1133,0),1)=0,"",INDEX(AD$1:AD1133,MATCH(J1134,J$1:J1133,0),1)),"")</f>
        <v/>
      </c>
      <c r="AE1134" s="2" t="str">
        <f>IFERROR(IF(INDEX(AE$1:AE1133,MATCH(J1134,J$1:J1133,0),1)=0,"",INDEX(AE$1:AE1133,MATCH(J1134,J$1:J1133,0),1)),"")</f>
        <v/>
      </c>
      <c r="BH1134" s="7" t="str">
        <f t="shared" ca="1" si="203"/>
        <v/>
      </c>
      <c r="BI1134" s="4" t="str">
        <f t="shared" si="209"/>
        <v/>
      </c>
      <c r="BJ1134" s="123" t="str">
        <f t="shared" si="204"/>
        <v/>
      </c>
      <c r="BK1134" s="140" t="str">
        <f t="shared" si="208"/>
        <v/>
      </c>
      <c r="BP1134" s="5"/>
      <c r="BR1134" s="4"/>
      <c r="BT1134" s="5"/>
      <c r="BU1134" s="5"/>
      <c r="BV1134" s="5" t="str">
        <f>IF(B1134="","",IF(BQ1134="",1+(MAX(BV$2:BV1133)),""))</f>
        <v/>
      </c>
      <c r="BW1134" s="5" t="str">
        <f t="shared" si="205"/>
        <v/>
      </c>
      <c r="BX1134" s="5" t="str">
        <f t="shared" si="206"/>
        <v/>
      </c>
      <c r="BY1134" s="14" t="str">
        <f t="shared" si="207"/>
        <v/>
      </c>
      <c r="BZ1134" s="28"/>
      <c r="DD1134" s="5" t="e">
        <f>IF(REPORTE!AH$2="si",IF(C1134=VALUE(REPORTE!C$11),IF(SUM(DD1135:DD$1993),CONCATENATE(INT(B1134),", "),INT(B1134)),""),IF(C1134=VALUE(REPORTE!C$10),IF(SUM(DD1135:DD$1993),CONCATENATE(INT(B1134),", "),INT(B1134)),""))</f>
        <v>#VALUE!</v>
      </c>
      <c r="DH1134" s="5"/>
      <c r="DI1134" s="5"/>
      <c r="DJ1134" s="5"/>
      <c r="DK1134" s="5"/>
    </row>
    <row r="1135" spans="1:115">
      <c r="A1135" s="4"/>
      <c r="B1135" s="3"/>
      <c r="H1135" s="5" t="str">
        <f>IF(F1135="","",IFERROR(CONCATENATE("PEUA",VLOOKUP(ESTADO,REPORTE!AV1135:AW1166,2,0),CLAVE_DISTRITO,CLAVE_CADER,IFERROR(VLOOKUP(DAY(F1135),$BN$3:$BO$11,2,0),DAY(F1135)),IFERROR(VLOOKUP(MONTH(F1135),$BN$3:$BO$11,2,0),MONTH(F1135)),YEAR(F1135),G1135),""))</f>
        <v/>
      </c>
      <c r="L1135" s="4" t="str">
        <f>IFERROR(IF(VLOOKUP(J1135,J$2:L1134,4,0)=0,"",VLOOKUP(J1135,J$2:L1134,4,0)),"")</f>
        <v/>
      </c>
      <c r="M1135" s="4" t="str">
        <f>IFERROR(IF(VLOOKUP(J1135,J$2:M1134,5,0)=0,"",VLOOKUP(J1135,J$2:M1134,5,0)),"")</f>
        <v/>
      </c>
      <c r="S1135"/>
      <c r="X1135" s="3"/>
      <c r="AC1135" s="2" t="str">
        <f>IFERROR(IF(INDEX(AC$1:AC1134,MATCH(J1135,J$1:J1134,0),1)=0,"",INDEX(AC$1:AC1134,MATCH(J1135,J$1:J1134,0),1)),"")</f>
        <v/>
      </c>
      <c r="AD1135" s="2" t="str">
        <f>IFERROR(IF(INDEX(AD$1:AD1134,MATCH(J1135,J$1:J1134,0),1)=0,"",INDEX(AD$1:AD1134,MATCH(J1135,J$1:J1134,0),1)),"")</f>
        <v/>
      </c>
      <c r="AE1135" s="2" t="str">
        <f>IFERROR(IF(INDEX(AE$1:AE1134,MATCH(J1135,J$1:J1134,0),1)=0,"",INDEX(AE$1:AE1134,MATCH(J1135,J$1:J1134,0),1)),"")</f>
        <v/>
      </c>
      <c r="BH1135" s="7" t="str">
        <f t="shared" ca="1" si="203"/>
        <v/>
      </c>
      <c r="BI1135" s="4" t="str">
        <f t="shared" si="209"/>
        <v/>
      </c>
      <c r="BJ1135" s="123" t="str">
        <f t="shared" si="204"/>
        <v/>
      </c>
      <c r="BK1135" s="140" t="str">
        <f t="shared" si="208"/>
        <v/>
      </c>
      <c r="BP1135" s="5"/>
      <c r="BR1135" s="4"/>
      <c r="BT1135" s="5"/>
      <c r="BU1135" s="5"/>
      <c r="BV1135" s="5" t="str">
        <f>IF(B1135="","",IF(BQ1135="",1+(MAX(BV$2:BV1134)),""))</f>
        <v/>
      </c>
      <c r="BW1135" s="5" t="str">
        <f t="shared" si="205"/>
        <v/>
      </c>
      <c r="BX1135" s="5" t="str">
        <f t="shared" si="206"/>
        <v/>
      </c>
      <c r="BY1135" s="14" t="str">
        <f t="shared" si="207"/>
        <v/>
      </c>
      <c r="BZ1135" s="28"/>
      <c r="DD1135" s="5" t="e">
        <f>IF(REPORTE!AH$2="si",IF(C1135=VALUE(REPORTE!C$11),IF(SUM(DD1136:DD$1993),CONCATENATE(INT(B1135),", "),INT(B1135)),""),IF(C1135=VALUE(REPORTE!C$10),IF(SUM(DD1136:DD$1993),CONCATENATE(INT(B1135),", "),INT(B1135)),""))</f>
        <v>#VALUE!</v>
      </c>
      <c r="DH1135" s="5"/>
      <c r="DI1135" s="5"/>
      <c r="DJ1135" s="5"/>
      <c r="DK1135" s="5"/>
    </row>
    <row r="1136" spans="1:115">
      <c r="A1136" s="4"/>
      <c r="B1136" s="3"/>
      <c r="H1136" s="5" t="str">
        <f>IF(F1136="","",IFERROR(CONCATENATE("PEUA",VLOOKUP(ESTADO,REPORTE!AV1136:AW1167,2,0),CLAVE_DISTRITO,CLAVE_CADER,IFERROR(VLOOKUP(DAY(F1136),$BN$3:$BO$11,2,0),DAY(F1136)),IFERROR(VLOOKUP(MONTH(F1136),$BN$3:$BO$11,2,0),MONTH(F1136)),YEAR(F1136),G1136),""))</f>
        <v/>
      </c>
      <c r="L1136" s="4" t="str">
        <f>IFERROR(IF(VLOOKUP(J1136,J$2:L1135,4,0)=0,"",VLOOKUP(J1136,J$2:L1135,4,0)),"")</f>
        <v/>
      </c>
      <c r="M1136" s="4" t="str">
        <f>IFERROR(IF(VLOOKUP(J1136,J$2:M1135,5,0)=0,"",VLOOKUP(J1136,J$2:M1135,5,0)),"")</f>
        <v/>
      </c>
      <c r="S1136"/>
      <c r="X1136" s="3"/>
      <c r="AC1136" s="2" t="str">
        <f>IFERROR(IF(INDEX(AC$1:AC1135,MATCH(J1136,J$1:J1135,0),1)=0,"",INDEX(AC$1:AC1135,MATCH(J1136,J$1:J1135,0),1)),"")</f>
        <v/>
      </c>
      <c r="AD1136" s="2" t="str">
        <f>IFERROR(IF(INDEX(AD$1:AD1135,MATCH(J1136,J$1:J1135,0),1)=0,"",INDEX(AD$1:AD1135,MATCH(J1136,J$1:J1135,0),1)),"")</f>
        <v/>
      </c>
      <c r="AE1136" s="2" t="str">
        <f>IFERROR(IF(INDEX(AE$1:AE1135,MATCH(J1136,J$1:J1135,0),1)=0,"",INDEX(AE$1:AE1135,MATCH(J1136,J$1:J1135,0),1)),"")</f>
        <v/>
      </c>
      <c r="BH1136" s="7" t="str">
        <f t="shared" ca="1" si="203"/>
        <v/>
      </c>
      <c r="BI1136" s="4" t="str">
        <f t="shared" si="209"/>
        <v/>
      </c>
      <c r="BJ1136" s="123" t="str">
        <f t="shared" si="204"/>
        <v/>
      </c>
      <c r="BK1136" s="140" t="str">
        <f t="shared" si="208"/>
        <v/>
      </c>
      <c r="BP1136" s="5"/>
      <c r="BR1136" s="4"/>
      <c r="BT1136" s="5"/>
      <c r="BU1136" s="5"/>
      <c r="BV1136" s="5" t="str">
        <f>IF(B1136="","",IF(BQ1136="",1+(MAX(BV$2:BV1135)),""))</f>
        <v/>
      </c>
      <c r="BW1136" s="5" t="str">
        <f t="shared" si="205"/>
        <v/>
      </c>
      <c r="BX1136" s="5" t="str">
        <f t="shared" si="206"/>
        <v/>
      </c>
      <c r="BY1136" s="14" t="str">
        <f t="shared" si="207"/>
        <v/>
      </c>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c r="A1137" s="4"/>
      <c r="B1137" s="3"/>
      <c r="H1137" s="5" t="str">
        <f>IF(F1137="","",IFERROR(CONCATENATE("PEUA",VLOOKUP(ESTADO,REPORTE!AV1137:AW1168,2,0),CLAVE_DISTRITO,CLAVE_CADER,IFERROR(VLOOKUP(DAY(F1137),$BN$3:$BO$11,2,0),DAY(F1137)),IFERROR(VLOOKUP(MONTH(F1137),$BN$3:$BO$11,2,0),MONTH(F1137)),YEAR(F1137),G1137),""))</f>
        <v/>
      </c>
      <c r="L1137" s="4" t="str">
        <f>IFERROR(IF(VLOOKUP(J1137,J$2:L1136,4,0)=0,"",VLOOKUP(J1137,J$2:L1136,4,0)),"")</f>
        <v/>
      </c>
      <c r="M1137" s="4" t="str">
        <f>IFERROR(IF(VLOOKUP(J1137,J$2:M1136,5,0)=0,"",VLOOKUP(J1137,J$2:M1136,5,0)),"")</f>
        <v/>
      </c>
      <c r="S1137"/>
      <c r="X1137" s="3"/>
      <c r="AC1137" s="2" t="str">
        <f>IFERROR(IF(INDEX(AC$1:AC1136,MATCH(J1137,J$1:J1136,0),1)=0,"",INDEX(AC$1:AC1136,MATCH(J1137,J$1:J1136,0),1)),"")</f>
        <v/>
      </c>
      <c r="AD1137" s="2" t="str">
        <f>IFERROR(IF(INDEX(AD$1:AD1136,MATCH(J1137,J$1:J1136,0),1)=0,"",INDEX(AD$1:AD1136,MATCH(J1137,J$1:J1136,0),1)),"")</f>
        <v/>
      </c>
      <c r="AE1137" s="2" t="str">
        <f>IFERROR(IF(INDEX(AE$1:AE1136,MATCH(J1137,J$1:J1136,0),1)=0,"",INDEX(AE$1:AE1136,MATCH(J1137,J$1:J1136,0),1)),"")</f>
        <v/>
      </c>
      <c r="BH1137" s="7" t="str">
        <f t="shared" ca="1" si="203"/>
        <v/>
      </c>
      <c r="BI1137" s="4" t="str">
        <f t="shared" si="209"/>
        <v/>
      </c>
      <c r="BJ1137" s="123" t="str">
        <f t="shared" si="204"/>
        <v/>
      </c>
      <c r="BK1137" s="140" t="str">
        <f t="shared" si="208"/>
        <v/>
      </c>
      <c r="BP1137" s="5"/>
      <c r="BR1137" s="4"/>
      <c r="BT1137" s="5"/>
      <c r="BU1137" s="5"/>
      <c r="BV1137" s="5" t="str">
        <f>IF(B1137="","",IF(BQ1137="",1+(MAX(BV$2:BV1136)),""))</f>
        <v/>
      </c>
      <c r="BW1137" s="5" t="str">
        <f t="shared" si="205"/>
        <v/>
      </c>
      <c r="BX1137" s="5" t="str">
        <f t="shared" si="206"/>
        <v/>
      </c>
      <c r="BY1137" s="14" t="str">
        <f t="shared" si="207"/>
        <v/>
      </c>
      <c r="BZ1137" s="28"/>
      <c r="DD1137" s="5" t="e">
        <f>IF(REPORTE!AH$2="si",IF(C1137=VALUE(REPORTE!C$11),IF(SUM(DD1138:DD$1993),CONCATENATE(INT(B1137),", "),INT(B1137)),""),IF(C1137=VALUE(REPORTE!C$10),IF(SUM(DD1138:DD$1993),CONCATENATE(INT(B1137),", "),INT(B1137)),""))</f>
        <v>#VALUE!</v>
      </c>
      <c r="DH1137" s="5"/>
      <c r="DI1137" s="5"/>
      <c r="DJ1137" s="5"/>
      <c r="DK1137" s="5"/>
    </row>
    <row r="1138" spans="1:115">
      <c r="A1138" s="4"/>
      <c r="B1138" s="3"/>
      <c r="H1138" s="5" t="str">
        <f>IF(F1138="","",IFERROR(CONCATENATE("PEUA",VLOOKUP(ESTADO,REPORTE!AV1138:AW1169,2,0),CLAVE_DISTRITO,CLAVE_CADER,IFERROR(VLOOKUP(DAY(F1138),$BN$3:$BO$11,2,0),DAY(F1138)),IFERROR(VLOOKUP(MONTH(F1138),$BN$3:$BO$11,2,0),MONTH(F1138)),YEAR(F1138),G1138),""))</f>
        <v/>
      </c>
      <c r="L1138" s="4" t="str">
        <f>IFERROR(IF(VLOOKUP(J1138,J$2:L1137,4,0)=0,"",VLOOKUP(J1138,J$2:L1137,4,0)),"")</f>
        <v/>
      </c>
      <c r="M1138" s="4" t="str">
        <f>IFERROR(IF(VLOOKUP(J1138,J$2:M1137,5,0)=0,"",VLOOKUP(J1138,J$2:M1137,5,0)),"")</f>
        <v/>
      </c>
      <c r="S1138"/>
      <c r="X1138" s="3"/>
      <c r="AC1138" s="2" t="str">
        <f>IFERROR(IF(INDEX(AC$1:AC1137,MATCH(J1138,J$1:J1137,0),1)=0,"",INDEX(AC$1:AC1137,MATCH(J1138,J$1:J1137,0),1)),"")</f>
        <v/>
      </c>
      <c r="AD1138" s="2" t="str">
        <f>IFERROR(IF(INDEX(AD$1:AD1137,MATCH(J1138,J$1:J1137,0),1)=0,"",INDEX(AD$1:AD1137,MATCH(J1138,J$1:J1137,0),1)),"")</f>
        <v/>
      </c>
      <c r="AE1138" s="2" t="str">
        <f>IFERROR(IF(INDEX(AE$1:AE1137,MATCH(J1138,J$1:J1137,0),1)=0,"",INDEX(AE$1:AE1137,MATCH(J1138,J$1:J1137,0),1)),"")</f>
        <v/>
      </c>
      <c r="BH1138" s="7" t="str">
        <f t="shared" ca="1" si="203"/>
        <v/>
      </c>
      <c r="BI1138" s="4" t="str">
        <f t="shared" si="209"/>
        <v/>
      </c>
      <c r="BJ1138" s="123" t="str">
        <f t="shared" si="204"/>
        <v/>
      </c>
      <c r="BK1138" s="140" t="str">
        <f t="shared" si="208"/>
        <v/>
      </c>
      <c r="BP1138" s="5"/>
      <c r="BR1138" s="4"/>
      <c r="BT1138" s="5"/>
      <c r="BU1138" s="5"/>
      <c r="BV1138" s="5" t="str">
        <f>IF(B1138="","",IF(BQ1138="",1+(MAX(BV$2:BV1137)),""))</f>
        <v/>
      </c>
      <c r="BW1138" s="5" t="str">
        <f t="shared" si="205"/>
        <v/>
      </c>
      <c r="BX1138" s="5" t="str">
        <f t="shared" si="206"/>
        <v/>
      </c>
      <c r="BY1138" s="14" t="str">
        <f t="shared" si="207"/>
        <v/>
      </c>
      <c r="BZ1138" s="28"/>
      <c r="DD1138" s="5" t="e">
        <f>IF(REPORTE!AH$2="si",IF(C1138=VALUE(REPORTE!C$11),IF(SUM(DD1139:DD$1993),CONCATENATE(INT(B1138),", "),INT(B1138)),""),IF(C1138=VALUE(REPORTE!C$10),IF(SUM(DD1139:DD$1993),CONCATENATE(INT(B1138),", "),INT(B1138)),""))</f>
        <v>#VALUE!</v>
      </c>
      <c r="DH1138" s="5"/>
      <c r="DI1138" s="5"/>
      <c r="DJ1138" s="5"/>
      <c r="DK1138" s="5"/>
    </row>
    <row r="1139" spans="1:115">
      <c r="A1139" s="4"/>
      <c r="B1139" s="3"/>
      <c r="H1139" s="5" t="str">
        <f>IF(F1139="","",IFERROR(CONCATENATE("PEUA",VLOOKUP(ESTADO,REPORTE!AV1139:AW1170,2,0),CLAVE_DISTRITO,CLAVE_CADER,IFERROR(VLOOKUP(DAY(F1139),$BN$3:$BO$11,2,0),DAY(F1139)),IFERROR(VLOOKUP(MONTH(F1139),$BN$3:$BO$11,2,0),MONTH(F1139)),YEAR(F1139),G1139),""))</f>
        <v/>
      </c>
      <c r="L1139" s="4" t="str">
        <f>IFERROR(IF(VLOOKUP(J1139,J$2:L1138,4,0)=0,"",VLOOKUP(J1139,J$2:L1138,4,0)),"")</f>
        <v/>
      </c>
      <c r="M1139" s="4" t="str">
        <f>IFERROR(IF(VLOOKUP(J1139,J$2:M1138,5,0)=0,"",VLOOKUP(J1139,J$2:M1138,5,0)),"")</f>
        <v/>
      </c>
      <c r="S1139"/>
      <c r="X1139" s="3"/>
      <c r="AC1139" s="2" t="str">
        <f>IFERROR(IF(INDEX(AC$1:AC1138,MATCH(J1139,J$1:J1138,0),1)=0,"",INDEX(AC$1:AC1138,MATCH(J1139,J$1:J1138,0),1)),"")</f>
        <v/>
      </c>
      <c r="AD1139" s="2" t="str">
        <f>IFERROR(IF(INDEX(AD$1:AD1138,MATCH(J1139,J$1:J1138,0),1)=0,"",INDEX(AD$1:AD1138,MATCH(J1139,J$1:J1138,0),1)),"")</f>
        <v/>
      </c>
      <c r="AE1139" s="2" t="str">
        <f>IFERROR(IF(INDEX(AE$1:AE1138,MATCH(J1139,J$1:J1138,0),1)=0,"",INDEX(AE$1:AE1138,MATCH(J1139,J$1:J1138,0),1)),"")</f>
        <v/>
      </c>
      <c r="BH1139" s="7" t="str">
        <f t="shared" ca="1" si="203"/>
        <v/>
      </c>
      <c r="BI1139" s="4" t="str">
        <f t="shared" si="209"/>
        <v/>
      </c>
      <c r="BJ1139" s="123" t="str">
        <f t="shared" si="204"/>
        <v/>
      </c>
      <c r="BK1139" s="140" t="str">
        <f t="shared" si="208"/>
        <v/>
      </c>
      <c r="BP1139" s="5"/>
      <c r="BR1139" s="4"/>
      <c r="BT1139" s="5"/>
      <c r="BU1139" s="5"/>
      <c r="BV1139" s="5" t="str">
        <f>IF(B1139="","",IF(BQ1139="",1+(MAX(BV$2:BV1138)),""))</f>
        <v/>
      </c>
      <c r="BW1139" s="5" t="str">
        <f t="shared" si="205"/>
        <v/>
      </c>
      <c r="BX1139" s="5" t="str">
        <f t="shared" si="206"/>
        <v/>
      </c>
      <c r="BY1139" s="14" t="str">
        <f t="shared" si="207"/>
        <v/>
      </c>
      <c r="BZ1139" s="28"/>
      <c r="DD1139" s="5" t="e">
        <f>IF(REPORTE!AH$2="si",IF(C1139=VALUE(REPORTE!C$11),IF(SUM(DD1140:DD$1993),CONCATENATE(INT(B1139),", "),INT(B1139)),""),IF(C1139=VALUE(REPORTE!C$10),IF(SUM(DD1140:DD$1993),CONCATENATE(INT(B1139),", "),INT(B1139)),""))</f>
        <v>#VALUE!</v>
      </c>
      <c r="DH1139" s="5"/>
      <c r="DI1139" s="5"/>
      <c r="DJ1139" s="5"/>
      <c r="DK1139" s="5"/>
    </row>
    <row r="1140" spans="1:115">
      <c r="A1140" s="4"/>
      <c r="B1140" s="3"/>
      <c r="H1140" s="5" t="str">
        <f>IF(F1140="","",IFERROR(CONCATENATE("PEUA",VLOOKUP(ESTADO,REPORTE!AV1140:AW1171,2,0),CLAVE_DISTRITO,CLAVE_CADER,IFERROR(VLOOKUP(DAY(F1140),$BN$3:$BO$11,2,0),DAY(F1140)),IFERROR(VLOOKUP(MONTH(F1140),$BN$3:$BO$11,2,0),MONTH(F1140)),YEAR(F1140),G1140),""))</f>
        <v/>
      </c>
      <c r="L1140" s="4" t="str">
        <f>IFERROR(IF(VLOOKUP(J1140,J$2:L1139,4,0)=0,"",VLOOKUP(J1140,J$2:L1139,4,0)),"")</f>
        <v/>
      </c>
      <c r="M1140" s="4" t="str">
        <f>IFERROR(IF(VLOOKUP(J1140,J$2:M1139,5,0)=0,"",VLOOKUP(J1140,J$2:M1139,5,0)),"")</f>
        <v/>
      </c>
      <c r="S1140"/>
      <c r="X1140" s="3"/>
      <c r="AC1140" s="2" t="str">
        <f>IFERROR(IF(INDEX(AC$1:AC1139,MATCH(J1140,J$1:J1139,0),1)=0,"",INDEX(AC$1:AC1139,MATCH(J1140,J$1:J1139,0),1)),"")</f>
        <v/>
      </c>
      <c r="AD1140" s="2" t="str">
        <f>IFERROR(IF(INDEX(AD$1:AD1139,MATCH(J1140,J$1:J1139,0),1)=0,"",INDEX(AD$1:AD1139,MATCH(J1140,J$1:J1139,0),1)),"")</f>
        <v/>
      </c>
      <c r="AE1140" s="2" t="str">
        <f>IFERROR(IF(INDEX(AE$1:AE1139,MATCH(J1140,J$1:J1139,0),1)=0,"",INDEX(AE$1:AE1139,MATCH(J1140,J$1:J1139,0),1)),"")</f>
        <v/>
      </c>
      <c r="BH1140" s="7" t="str">
        <f t="shared" ca="1" si="203"/>
        <v/>
      </c>
      <c r="BI1140" s="4" t="str">
        <f t="shared" si="209"/>
        <v/>
      </c>
      <c r="BJ1140" s="123" t="str">
        <f t="shared" si="204"/>
        <v/>
      </c>
      <c r="BK1140" s="140" t="str">
        <f t="shared" si="208"/>
        <v/>
      </c>
      <c r="BP1140" s="5"/>
      <c r="BR1140" s="4"/>
      <c r="BT1140" s="5"/>
      <c r="BU1140" s="5"/>
      <c r="BV1140" s="5" t="str">
        <f>IF(B1140="","",IF(BQ1140="",1+(MAX(BV$2:BV1139)),""))</f>
        <v/>
      </c>
      <c r="BW1140" s="5" t="str">
        <f t="shared" si="205"/>
        <v/>
      </c>
      <c r="BX1140" s="5" t="str">
        <f t="shared" si="206"/>
        <v/>
      </c>
      <c r="BY1140" s="14" t="str">
        <f t="shared" si="207"/>
        <v/>
      </c>
      <c r="BZ1140" s="28"/>
      <c r="DD1140" s="5" t="e">
        <f>IF(REPORTE!AH$2="si",IF(C1140=VALUE(REPORTE!C$11),IF(SUM(DD1141:DD$1993),CONCATENATE(INT(B1140),", "),INT(B1140)),""),IF(C1140=VALUE(REPORTE!C$10),IF(SUM(DD1141:DD$1993),CONCATENATE(INT(B1140),", "),INT(B1140)),""))</f>
        <v>#VALUE!</v>
      </c>
      <c r="DH1140" s="5"/>
      <c r="DI1140" s="5"/>
      <c r="DJ1140" s="5"/>
      <c r="DK1140" s="5"/>
    </row>
    <row r="1141" spans="1:115">
      <c r="A1141" s="4"/>
      <c r="B1141" s="3"/>
      <c r="H1141" s="5" t="str">
        <f>IF(F1141="","",IFERROR(CONCATENATE("PEUA",VLOOKUP(ESTADO,REPORTE!AV1141:AW1172,2,0),CLAVE_DISTRITO,CLAVE_CADER,IFERROR(VLOOKUP(DAY(F1141),$BN$3:$BO$11,2,0),DAY(F1141)),IFERROR(VLOOKUP(MONTH(F1141),$BN$3:$BO$11,2,0),MONTH(F1141)),YEAR(F1141),G1141),""))</f>
        <v/>
      </c>
      <c r="L1141" s="4" t="str">
        <f>IFERROR(IF(VLOOKUP(J1141,J$2:L1140,4,0)=0,"",VLOOKUP(J1141,J$2:L1140,4,0)),"")</f>
        <v/>
      </c>
      <c r="M1141" s="4" t="str">
        <f>IFERROR(IF(VLOOKUP(J1141,J$2:M1140,5,0)=0,"",VLOOKUP(J1141,J$2:M1140,5,0)),"")</f>
        <v/>
      </c>
      <c r="S1141"/>
      <c r="X1141" s="3"/>
      <c r="AC1141" s="2" t="str">
        <f>IFERROR(IF(INDEX(AC$1:AC1140,MATCH(J1141,J$1:J1140,0),1)=0,"",INDEX(AC$1:AC1140,MATCH(J1141,J$1:J1140,0),1)),"")</f>
        <v/>
      </c>
      <c r="AD1141" s="2" t="str">
        <f>IFERROR(IF(INDEX(AD$1:AD1140,MATCH(J1141,J$1:J1140,0),1)=0,"",INDEX(AD$1:AD1140,MATCH(J1141,J$1:J1140,0),1)),"")</f>
        <v/>
      </c>
      <c r="AE1141" s="2" t="str">
        <f>IFERROR(IF(INDEX(AE$1:AE1140,MATCH(J1141,J$1:J1140,0),1)=0,"",INDEX(AE$1:AE1140,MATCH(J1141,J$1:J1140,0),1)),"")</f>
        <v/>
      </c>
      <c r="BH1141" s="7" t="str">
        <f t="shared" ca="1" si="203"/>
        <v/>
      </c>
      <c r="BI1141" s="4" t="str">
        <f t="shared" si="209"/>
        <v/>
      </c>
      <c r="BJ1141" s="123" t="str">
        <f t="shared" si="204"/>
        <v/>
      </c>
      <c r="BK1141" s="140" t="str">
        <f t="shared" si="208"/>
        <v/>
      </c>
      <c r="BP1141" s="5"/>
      <c r="BR1141" s="4"/>
      <c r="BT1141" s="5"/>
      <c r="BU1141" s="5"/>
      <c r="BV1141" s="5" t="str">
        <f>IF(B1141="","",IF(BQ1141="",1+(MAX(BV$2:BV1140)),""))</f>
        <v/>
      </c>
      <c r="BW1141" s="5" t="str">
        <f t="shared" si="205"/>
        <v/>
      </c>
      <c r="BX1141" s="5" t="str">
        <f t="shared" si="206"/>
        <v/>
      </c>
      <c r="BY1141" s="14" t="str">
        <f t="shared" si="207"/>
        <v/>
      </c>
      <c r="BZ1141" s="28"/>
      <c r="DD1141" s="5" t="e">
        <f>IF(REPORTE!AH$2="si",IF(C1141=VALUE(REPORTE!C$11),IF(SUM(DD1142:DD$1993),CONCATENATE(INT(B1141),", "),INT(B1141)),""),IF(C1141=VALUE(REPORTE!C$10),IF(SUM(DD1142:DD$1993),CONCATENATE(INT(B1141),", "),INT(B1141)),""))</f>
        <v>#VALUE!</v>
      </c>
      <c r="DH1141" s="5"/>
      <c r="DI1141" s="5"/>
      <c r="DJ1141" s="5"/>
      <c r="DK1141" s="5"/>
    </row>
    <row r="1142" spans="1:115">
      <c r="A1142" s="4"/>
      <c r="B1142" s="3"/>
      <c r="H1142" s="5" t="str">
        <f>IF(F1142="","",IFERROR(CONCATENATE("PEUA",VLOOKUP(ESTADO,REPORTE!AV1142:AW1173,2,0),CLAVE_DISTRITO,CLAVE_CADER,IFERROR(VLOOKUP(DAY(F1142),$BN$3:$BO$11,2,0),DAY(F1142)),IFERROR(VLOOKUP(MONTH(F1142),$BN$3:$BO$11,2,0),MONTH(F1142)),YEAR(F1142),G1142),""))</f>
        <v/>
      </c>
      <c r="L1142" s="4" t="str">
        <f>IFERROR(IF(VLOOKUP(J1142,J$2:L1141,4,0)=0,"",VLOOKUP(J1142,J$2:L1141,4,0)),"")</f>
        <v/>
      </c>
      <c r="M1142" s="4" t="str">
        <f>IFERROR(IF(VLOOKUP(J1142,J$2:M1141,5,0)=0,"",VLOOKUP(J1142,J$2:M1141,5,0)),"")</f>
        <v/>
      </c>
      <c r="S1142"/>
      <c r="X1142" s="3"/>
      <c r="AC1142" s="2" t="str">
        <f>IFERROR(IF(INDEX(AC$1:AC1141,MATCH(J1142,J$1:J1141,0),1)=0,"",INDEX(AC$1:AC1141,MATCH(J1142,J$1:J1141,0),1)),"")</f>
        <v/>
      </c>
      <c r="AD1142" s="2" t="str">
        <f>IFERROR(IF(INDEX(AD$1:AD1141,MATCH(J1142,J$1:J1141,0),1)=0,"",INDEX(AD$1:AD1141,MATCH(J1142,J$1:J1141,0),1)),"")</f>
        <v/>
      </c>
      <c r="AE1142" s="2" t="str">
        <f>IFERROR(IF(INDEX(AE$1:AE1141,MATCH(J1142,J$1:J1141,0),1)=0,"",INDEX(AE$1:AE1141,MATCH(J1142,J$1:J1141,0),1)),"")</f>
        <v/>
      </c>
      <c r="BH1142" s="7" t="str">
        <f t="shared" ca="1" si="203"/>
        <v/>
      </c>
      <c r="BI1142" s="4" t="str">
        <f t="shared" si="209"/>
        <v/>
      </c>
      <c r="BJ1142" s="123" t="str">
        <f t="shared" si="204"/>
        <v/>
      </c>
      <c r="BK1142" s="140" t="str">
        <f t="shared" si="208"/>
        <v/>
      </c>
      <c r="BP1142" s="5"/>
      <c r="BR1142" s="4"/>
      <c r="BT1142" s="5"/>
      <c r="BU1142" s="5"/>
      <c r="BV1142" s="5" t="str">
        <f>IF(B1142="","",IF(BQ1142="",1+(MAX(BV$2:BV1141)),""))</f>
        <v/>
      </c>
      <c r="BW1142" s="5" t="str">
        <f t="shared" si="205"/>
        <v/>
      </c>
      <c r="BX1142" s="5" t="str">
        <f t="shared" si="206"/>
        <v/>
      </c>
      <c r="BY1142" s="14" t="str">
        <f t="shared" si="207"/>
        <v/>
      </c>
      <c r="BZ1142" s="28"/>
      <c r="DD1142" s="5" t="e">
        <f>IF(REPORTE!AH$2="si",IF(C1142=VALUE(REPORTE!C$11),IF(SUM(DD1143:DD$1993),CONCATENATE(INT(B1142),", "),INT(B1142)),""),IF(C1142=VALUE(REPORTE!C$10),IF(SUM(DD1143:DD$1993),CONCATENATE(INT(B1142),", "),INT(B1142)),""))</f>
        <v>#VALUE!</v>
      </c>
      <c r="DH1142" s="5"/>
      <c r="DI1142" s="5"/>
      <c r="DJ1142" s="5"/>
      <c r="DK1142" s="5"/>
    </row>
    <row r="1143" spans="1:115">
      <c r="A1143" s="4"/>
      <c r="B1143" s="3"/>
      <c r="H1143" s="5" t="str">
        <f>IF(F1143="","",IFERROR(CONCATENATE("PEUA",VLOOKUP(ESTADO,REPORTE!AV1143:AW1174,2,0),CLAVE_DISTRITO,CLAVE_CADER,IFERROR(VLOOKUP(DAY(F1143),$BN$3:$BO$11,2,0),DAY(F1143)),IFERROR(VLOOKUP(MONTH(F1143),$BN$3:$BO$11,2,0),MONTH(F1143)),YEAR(F1143),G1143),""))</f>
        <v/>
      </c>
      <c r="L1143" s="4" t="str">
        <f>IFERROR(IF(VLOOKUP(J1143,J$2:L1142,4,0)=0,"",VLOOKUP(J1143,J$2:L1142,4,0)),"")</f>
        <v/>
      </c>
      <c r="M1143" s="4" t="str">
        <f>IFERROR(IF(VLOOKUP(J1143,J$2:M1142,5,0)=0,"",VLOOKUP(J1143,J$2:M1142,5,0)),"")</f>
        <v/>
      </c>
      <c r="S1143"/>
      <c r="X1143" s="3"/>
      <c r="AC1143" s="2" t="str">
        <f>IFERROR(IF(INDEX(AC$1:AC1142,MATCH(J1143,J$1:J1142,0),1)=0,"",INDEX(AC$1:AC1142,MATCH(J1143,J$1:J1142,0),1)),"")</f>
        <v/>
      </c>
      <c r="AD1143" s="2" t="str">
        <f>IFERROR(IF(INDEX(AD$1:AD1142,MATCH(J1143,J$1:J1142,0),1)=0,"",INDEX(AD$1:AD1142,MATCH(J1143,J$1:J1142,0),1)),"")</f>
        <v/>
      </c>
      <c r="AE1143" s="2" t="str">
        <f>IFERROR(IF(INDEX(AE$1:AE1142,MATCH(J1143,J$1:J1142,0),1)=0,"",INDEX(AE$1:AE1142,MATCH(J1143,J$1:J1142,0),1)),"")</f>
        <v/>
      </c>
      <c r="BH1143" s="7" t="str">
        <f t="shared" ca="1" si="203"/>
        <v/>
      </c>
      <c r="BI1143" s="4" t="str">
        <f t="shared" si="209"/>
        <v/>
      </c>
      <c r="BJ1143" s="123" t="str">
        <f t="shared" si="204"/>
        <v/>
      </c>
      <c r="BK1143" s="140" t="str">
        <f t="shared" si="208"/>
        <v/>
      </c>
      <c r="BP1143" s="5"/>
      <c r="BR1143" s="4"/>
      <c r="BT1143" s="5"/>
      <c r="BU1143" s="5"/>
      <c r="BV1143" s="5" t="str">
        <f>IF(B1143="","",IF(BQ1143="",1+(MAX(BV$2:BV1142)),""))</f>
        <v/>
      </c>
      <c r="BW1143" s="5" t="str">
        <f t="shared" si="205"/>
        <v/>
      </c>
      <c r="BX1143" s="5" t="str">
        <f t="shared" si="206"/>
        <v/>
      </c>
      <c r="BY1143" s="14" t="str">
        <f t="shared" si="207"/>
        <v/>
      </c>
      <c r="BZ1143" s="28"/>
      <c r="DD1143" s="5" t="e">
        <f>IF(REPORTE!AH$2="si",IF(C1143=VALUE(REPORTE!C$11),IF(SUM(DD1144:DD$1993),CONCATENATE(INT(B1143),", "),INT(B1143)),""),IF(C1143=VALUE(REPORTE!C$10),IF(SUM(DD1144:DD$1993),CONCATENATE(INT(B1143),", "),INT(B1143)),""))</f>
        <v>#VALUE!</v>
      </c>
      <c r="DH1143" s="5"/>
      <c r="DI1143" s="5"/>
      <c r="DJ1143" s="5"/>
      <c r="DK1143" s="5"/>
    </row>
    <row r="1144" spans="1:115">
      <c r="A1144" s="4"/>
      <c r="B1144" s="3"/>
      <c r="H1144" s="5" t="str">
        <f>IF(F1144="","",IFERROR(CONCATENATE("PEUA",VLOOKUP(ESTADO,REPORTE!AV1144:AW1175,2,0),CLAVE_DISTRITO,CLAVE_CADER,IFERROR(VLOOKUP(DAY(F1144),$BN$3:$BO$11,2,0),DAY(F1144)),IFERROR(VLOOKUP(MONTH(F1144),$BN$3:$BO$11,2,0),MONTH(F1144)),YEAR(F1144),G1144),""))</f>
        <v/>
      </c>
      <c r="L1144" s="4" t="str">
        <f>IFERROR(IF(VLOOKUP(J1144,J$2:L1143,4,0)=0,"",VLOOKUP(J1144,J$2:L1143,4,0)),"")</f>
        <v/>
      </c>
      <c r="M1144" s="4" t="str">
        <f>IFERROR(IF(VLOOKUP(J1144,J$2:M1143,5,0)=0,"",VLOOKUP(J1144,J$2:M1143,5,0)),"")</f>
        <v/>
      </c>
      <c r="S1144"/>
      <c r="X1144" s="3"/>
      <c r="AC1144" s="2" t="str">
        <f>IFERROR(IF(INDEX(AC$1:AC1143,MATCH(J1144,J$1:J1143,0),1)=0,"",INDEX(AC$1:AC1143,MATCH(J1144,J$1:J1143,0),1)),"")</f>
        <v/>
      </c>
      <c r="AD1144" s="2" t="str">
        <f>IFERROR(IF(INDEX(AD$1:AD1143,MATCH(J1144,J$1:J1143,0),1)=0,"",INDEX(AD$1:AD1143,MATCH(J1144,J$1:J1143,0),1)),"")</f>
        <v/>
      </c>
      <c r="AE1144" s="2" t="str">
        <f>IFERROR(IF(INDEX(AE$1:AE1143,MATCH(J1144,J$1:J1143,0),1)=0,"",INDEX(AE$1:AE1143,MATCH(J1144,J$1:J1143,0),1)),"")</f>
        <v/>
      </c>
      <c r="BH1144" s="7" t="str">
        <f t="shared" ca="1" si="203"/>
        <v/>
      </c>
      <c r="BI1144" s="4" t="str">
        <f t="shared" si="209"/>
        <v/>
      </c>
      <c r="BJ1144" s="123" t="str">
        <f t="shared" si="204"/>
        <v/>
      </c>
      <c r="BK1144" s="140" t="str">
        <f t="shared" si="208"/>
        <v/>
      </c>
      <c r="BP1144" s="5"/>
      <c r="BR1144" s="4"/>
      <c r="BT1144" s="5"/>
      <c r="BU1144" s="5"/>
      <c r="BV1144" s="5" t="str">
        <f>IF(B1144="","",IF(BQ1144="",1+(MAX(BV$2:BV1143)),""))</f>
        <v/>
      </c>
      <c r="BW1144" s="5" t="str">
        <f t="shared" si="205"/>
        <v/>
      </c>
      <c r="BX1144" s="5" t="str">
        <f t="shared" si="206"/>
        <v/>
      </c>
      <c r="BY1144" s="14" t="str">
        <f t="shared" si="207"/>
        <v/>
      </c>
      <c r="BZ1144" s="28"/>
      <c r="DD1144" s="5" t="e">
        <f>IF(REPORTE!AH$2="si",IF(C1144=VALUE(REPORTE!C$11),IF(SUM(DD1145:DD$1993),CONCATENATE(INT(B1144),", "),INT(B1144)),""),IF(C1144=VALUE(REPORTE!C$10),IF(SUM(DD1145:DD$1993),CONCATENATE(INT(B1144),", "),INT(B1144)),""))</f>
        <v>#VALUE!</v>
      </c>
      <c r="DH1144" s="5"/>
      <c r="DI1144" s="5"/>
      <c r="DJ1144" s="5"/>
      <c r="DK1144" s="5"/>
    </row>
    <row r="1145" spans="1:115">
      <c r="A1145" s="4"/>
      <c r="B1145" s="3"/>
      <c r="H1145" s="5" t="str">
        <f>IF(F1145="","",IFERROR(CONCATENATE("PEUA",VLOOKUP(ESTADO,REPORTE!AV1145:AW1176,2,0),CLAVE_DISTRITO,CLAVE_CADER,IFERROR(VLOOKUP(DAY(F1145),$BN$3:$BO$11,2,0),DAY(F1145)),IFERROR(VLOOKUP(MONTH(F1145),$BN$3:$BO$11,2,0),MONTH(F1145)),YEAR(F1145),G1145),""))</f>
        <v/>
      </c>
      <c r="L1145" s="4" t="str">
        <f>IFERROR(IF(VLOOKUP(J1145,J$2:L1144,4,0)=0,"",VLOOKUP(J1145,J$2:L1144,4,0)),"")</f>
        <v/>
      </c>
      <c r="M1145" s="4" t="str">
        <f>IFERROR(IF(VLOOKUP(J1145,J$2:M1144,5,0)=0,"",VLOOKUP(J1145,J$2:M1144,5,0)),"")</f>
        <v/>
      </c>
      <c r="S1145"/>
      <c r="X1145" s="3"/>
      <c r="AC1145" s="2" t="str">
        <f>IFERROR(IF(INDEX(AC$1:AC1144,MATCH(J1145,J$1:J1144,0),1)=0,"",INDEX(AC$1:AC1144,MATCH(J1145,J$1:J1144,0),1)),"")</f>
        <v/>
      </c>
      <c r="AD1145" s="2" t="str">
        <f>IFERROR(IF(INDEX(AD$1:AD1144,MATCH(J1145,J$1:J1144,0),1)=0,"",INDEX(AD$1:AD1144,MATCH(J1145,J$1:J1144,0),1)),"")</f>
        <v/>
      </c>
      <c r="AE1145" s="2" t="str">
        <f>IFERROR(IF(INDEX(AE$1:AE1144,MATCH(J1145,J$1:J1144,0),1)=0,"",INDEX(AE$1:AE1144,MATCH(J1145,J$1:J1144,0),1)),"")</f>
        <v/>
      </c>
      <c r="BH1145" s="7" t="str">
        <f t="shared" ca="1" si="203"/>
        <v/>
      </c>
      <c r="BI1145" s="4" t="str">
        <f t="shared" si="209"/>
        <v/>
      </c>
      <c r="BJ1145" s="123" t="str">
        <f t="shared" si="204"/>
        <v/>
      </c>
      <c r="BK1145" s="140" t="str">
        <f t="shared" si="208"/>
        <v/>
      </c>
      <c r="BP1145" s="5"/>
      <c r="BR1145" s="4"/>
      <c r="BT1145" s="5"/>
      <c r="BU1145" s="5"/>
      <c r="BV1145" s="5" t="str">
        <f>IF(B1145="","",IF(BQ1145="",1+(MAX(BV$2:BV1144)),""))</f>
        <v/>
      </c>
      <c r="BW1145" s="5" t="str">
        <f t="shared" si="205"/>
        <v/>
      </c>
      <c r="BX1145" s="5" t="str">
        <f t="shared" si="206"/>
        <v/>
      </c>
      <c r="BY1145" s="14" t="str">
        <f t="shared" si="207"/>
        <v/>
      </c>
      <c r="BZ1145" s="28"/>
      <c r="DD1145" s="5" t="e">
        <f>IF(REPORTE!AH$2="si",IF(C1145=VALUE(REPORTE!C$11),IF(SUM(DD1146:DD$1993),CONCATENATE(INT(B1145),", "),INT(B1145)),""),IF(C1145=VALUE(REPORTE!C$10),IF(SUM(DD1146:DD$1993),CONCATENATE(INT(B1145),", "),INT(B1145)),""))</f>
        <v>#VALUE!</v>
      </c>
      <c r="DH1145" s="5"/>
      <c r="DI1145" s="5"/>
      <c r="DJ1145" s="5"/>
      <c r="DK1145" s="5"/>
    </row>
    <row r="1146" spans="1:115">
      <c r="A1146" s="4"/>
      <c r="B1146" s="3"/>
      <c r="H1146" s="5" t="str">
        <f>IF(F1146="","",IFERROR(CONCATENATE("PEUA",VLOOKUP(ESTADO,REPORTE!AV1146:AW1177,2,0),CLAVE_DISTRITO,CLAVE_CADER,IFERROR(VLOOKUP(DAY(F1146),$BN$3:$BO$11,2,0),DAY(F1146)),IFERROR(VLOOKUP(MONTH(F1146),$BN$3:$BO$11,2,0),MONTH(F1146)),YEAR(F1146),G1146),""))</f>
        <v/>
      </c>
      <c r="L1146" s="4" t="str">
        <f>IFERROR(IF(VLOOKUP(J1146,J$2:L1145,4,0)=0,"",VLOOKUP(J1146,J$2:L1145,4,0)),"")</f>
        <v/>
      </c>
      <c r="M1146" s="4" t="str">
        <f>IFERROR(IF(VLOOKUP(J1146,J$2:M1145,5,0)=0,"",VLOOKUP(J1146,J$2:M1145,5,0)),"")</f>
        <v/>
      </c>
      <c r="S1146"/>
      <c r="X1146" s="3"/>
      <c r="AC1146" s="2" t="str">
        <f>IFERROR(IF(INDEX(AC$1:AC1145,MATCH(J1146,J$1:J1145,0),1)=0,"",INDEX(AC$1:AC1145,MATCH(J1146,J$1:J1145,0),1)),"")</f>
        <v/>
      </c>
      <c r="AD1146" s="2" t="str">
        <f>IFERROR(IF(INDEX(AD$1:AD1145,MATCH(J1146,J$1:J1145,0),1)=0,"",INDEX(AD$1:AD1145,MATCH(J1146,J$1:J1145,0),1)),"")</f>
        <v/>
      </c>
      <c r="AE1146" s="2" t="str">
        <f>IFERROR(IF(INDEX(AE$1:AE1145,MATCH(J1146,J$1:J1145,0),1)=0,"",INDEX(AE$1:AE1145,MATCH(J1146,J$1:J1145,0),1)),"")</f>
        <v/>
      </c>
      <c r="BH1146" s="7" t="str">
        <f t="shared" ca="1" si="203"/>
        <v/>
      </c>
      <c r="BI1146" s="4" t="str">
        <f t="shared" si="209"/>
        <v/>
      </c>
      <c r="BJ1146" s="123" t="str">
        <f t="shared" si="204"/>
        <v/>
      </c>
      <c r="BK1146" s="140" t="str">
        <f t="shared" si="208"/>
        <v/>
      </c>
      <c r="BP1146" s="5"/>
      <c r="BR1146" s="4"/>
      <c r="BT1146" s="5"/>
      <c r="BU1146" s="5"/>
      <c r="BV1146" s="5" t="str">
        <f>IF(B1146="","",IF(BQ1146="",1+(MAX(BV$2:BV1145)),""))</f>
        <v/>
      </c>
      <c r="BW1146" s="5" t="str">
        <f t="shared" si="205"/>
        <v/>
      </c>
      <c r="BX1146" s="5" t="str">
        <f t="shared" si="206"/>
        <v/>
      </c>
      <c r="BY1146" s="14" t="str">
        <f t="shared" si="207"/>
        <v/>
      </c>
      <c r="BZ1146" s="28"/>
      <c r="DD1146" s="5" t="e">
        <f>IF(REPORTE!AH$2="si",IF(C1146=VALUE(REPORTE!C$11),IF(SUM(DD1147:DD$1993),CONCATENATE(INT(B1146),", "),INT(B1146)),""),IF(C1146=VALUE(REPORTE!C$10),IF(SUM(DD1147:DD$1993),CONCATENATE(INT(B1146),", "),INT(B1146)),""))</f>
        <v>#VALUE!</v>
      </c>
      <c r="DH1146" s="5"/>
      <c r="DI1146" s="5"/>
      <c r="DJ1146" s="5"/>
      <c r="DK1146" s="5"/>
    </row>
    <row r="1147" spans="1:115">
      <c r="A1147" s="4"/>
      <c r="B1147" s="3"/>
      <c r="H1147" s="5" t="str">
        <f>IF(F1147="","",IFERROR(CONCATENATE("PEUA",VLOOKUP(ESTADO,REPORTE!AV1147:AW1178,2,0),CLAVE_DISTRITO,CLAVE_CADER,IFERROR(VLOOKUP(DAY(F1147),$BN$3:$BO$11,2,0),DAY(F1147)),IFERROR(VLOOKUP(MONTH(F1147),$BN$3:$BO$11,2,0),MONTH(F1147)),YEAR(F1147),G1147),""))</f>
        <v/>
      </c>
      <c r="L1147" s="4" t="str">
        <f>IFERROR(IF(VLOOKUP(J1147,J$2:L1146,4,0)=0,"",VLOOKUP(J1147,J$2:L1146,4,0)),"")</f>
        <v/>
      </c>
      <c r="M1147" s="4" t="str">
        <f>IFERROR(IF(VLOOKUP(J1147,J$2:M1146,5,0)=0,"",VLOOKUP(J1147,J$2:M1146,5,0)),"")</f>
        <v/>
      </c>
      <c r="S1147"/>
      <c r="X1147" s="3"/>
      <c r="AC1147" s="2" t="str">
        <f>IFERROR(IF(INDEX(AC$1:AC1146,MATCH(J1147,J$1:J1146,0),1)=0,"",INDEX(AC$1:AC1146,MATCH(J1147,J$1:J1146,0),1)),"")</f>
        <v/>
      </c>
      <c r="AD1147" s="2" t="str">
        <f>IFERROR(IF(INDEX(AD$1:AD1146,MATCH(J1147,J$1:J1146,0),1)=0,"",INDEX(AD$1:AD1146,MATCH(J1147,J$1:J1146,0),1)),"")</f>
        <v/>
      </c>
      <c r="AE1147" s="2" t="str">
        <f>IFERROR(IF(INDEX(AE$1:AE1146,MATCH(J1147,J$1:J1146,0),1)=0,"",INDEX(AE$1:AE1146,MATCH(J1147,J$1:J1146,0),1)),"")</f>
        <v/>
      </c>
      <c r="BH1147" s="7" t="str">
        <f t="shared" ca="1" si="203"/>
        <v/>
      </c>
      <c r="BI1147" s="4" t="str">
        <f t="shared" si="209"/>
        <v/>
      </c>
      <c r="BJ1147" s="123" t="str">
        <f t="shared" si="204"/>
        <v/>
      </c>
      <c r="BK1147" s="140" t="str">
        <f t="shared" si="208"/>
        <v/>
      </c>
      <c r="BP1147" s="5"/>
      <c r="BR1147" s="4"/>
      <c r="BT1147" s="5"/>
      <c r="BU1147" s="5"/>
      <c r="BV1147" s="5" t="str">
        <f>IF(B1147="","",IF(BQ1147="",1+(MAX(BV$2:BV1146)),""))</f>
        <v/>
      </c>
      <c r="BW1147" s="5" t="str">
        <f t="shared" si="205"/>
        <v/>
      </c>
      <c r="BX1147" s="5" t="str">
        <f t="shared" si="206"/>
        <v/>
      </c>
      <c r="BY1147" s="14" t="str">
        <f t="shared" si="207"/>
        <v/>
      </c>
      <c r="BZ1147" s="28"/>
      <c r="DD1147" s="5" t="e">
        <f>IF(REPORTE!AH$2="si",IF(C1147=VALUE(REPORTE!C$11),IF(SUM(DD1148:DD$1993),CONCATENATE(INT(B1147),", "),INT(B1147)),""),IF(C1147=VALUE(REPORTE!C$10),IF(SUM(DD1148:DD$1993),CONCATENATE(INT(B1147),", "),INT(B1147)),""))</f>
        <v>#VALUE!</v>
      </c>
      <c r="DH1147" s="5"/>
      <c r="DI1147" s="5"/>
      <c r="DJ1147" s="5"/>
      <c r="DK1147" s="5"/>
    </row>
    <row r="1148" spans="1:115">
      <c r="A1148" s="4"/>
      <c r="B1148" s="3"/>
      <c r="H1148" s="5" t="str">
        <f>IF(F1148="","",IFERROR(CONCATENATE("PEUA",VLOOKUP(ESTADO,REPORTE!AV1148:AW1179,2,0),CLAVE_DISTRITO,CLAVE_CADER,IFERROR(VLOOKUP(DAY(F1148),$BN$3:$BO$11,2,0),DAY(F1148)),IFERROR(VLOOKUP(MONTH(F1148),$BN$3:$BO$11,2,0),MONTH(F1148)),YEAR(F1148),G1148),""))</f>
        <v/>
      </c>
      <c r="L1148" s="4" t="str">
        <f>IFERROR(IF(VLOOKUP(J1148,J$2:L1147,4,0)=0,"",VLOOKUP(J1148,J$2:L1147,4,0)),"")</f>
        <v/>
      </c>
      <c r="M1148" s="4" t="str">
        <f>IFERROR(IF(VLOOKUP(J1148,J$2:M1147,5,0)=0,"",VLOOKUP(J1148,J$2:M1147,5,0)),"")</f>
        <v/>
      </c>
      <c r="S1148"/>
      <c r="X1148" s="3"/>
      <c r="AC1148" s="2" t="str">
        <f>IFERROR(IF(INDEX(AC$1:AC1147,MATCH(J1148,J$1:J1147,0),1)=0,"",INDEX(AC$1:AC1147,MATCH(J1148,J$1:J1147,0),1)),"")</f>
        <v/>
      </c>
      <c r="AD1148" s="2" t="str">
        <f>IFERROR(IF(INDEX(AD$1:AD1147,MATCH(J1148,J$1:J1147,0),1)=0,"",INDEX(AD$1:AD1147,MATCH(J1148,J$1:J1147,0),1)),"")</f>
        <v/>
      </c>
      <c r="AE1148" s="2" t="str">
        <f>IFERROR(IF(INDEX(AE$1:AE1147,MATCH(J1148,J$1:J1147,0),1)=0,"",INDEX(AE$1:AE1147,MATCH(J1148,J$1:J1147,0),1)),"")</f>
        <v/>
      </c>
      <c r="BH1148" s="7" t="str">
        <f t="shared" ca="1" si="203"/>
        <v/>
      </c>
      <c r="BI1148" s="4" t="str">
        <f t="shared" si="209"/>
        <v/>
      </c>
      <c r="BJ1148" s="123" t="str">
        <f t="shared" si="204"/>
        <v/>
      </c>
      <c r="BK1148" s="140" t="str">
        <f t="shared" si="208"/>
        <v/>
      </c>
      <c r="BP1148" s="5"/>
      <c r="BR1148" s="4"/>
      <c r="BT1148" s="5"/>
      <c r="BU1148" s="5"/>
      <c r="BV1148" s="5" t="str">
        <f>IF(B1148="","",IF(BQ1148="",1+(MAX(BV$2:BV1147)),""))</f>
        <v/>
      </c>
      <c r="BW1148" s="5" t="str">
        <f t="shared" si="205"/>
        <v/>
      </c>
      <c r="BX1148" s="5" t="str">
        <f t="shared" si="206"/>
        <v/>
      </c>
      <c r="BY1148" s="14" t="str">
        <f t="shared" si="207"/>
        <v/>
      </c>
      <c r="BZ1148" s="28"/>
      <c r="DD1148" s="5" t="e">
        <f>IF(REPORTE!AH$2="si",IF(C1148=VALUE(REPORTE!C$11),IF(SUM(DD1149:DD$1993),CONCATENATE(INT(B1148),", "),INT(B1148)),""),IF(C1148=VALUE(REPORTE!C$10),IF(SUM(DD1149:DD$1993),CONCATENATE(INT(B1148),", "),INT(B1148)),""))</f>
        <v>#VALUE!</v>
      </c>
      <c r="DH1148" s="5"/>
      <c r="DI1148" s="5"/>
      <c r="DJ1148" s="5"/>
      <c r="DK1148" s="5"/>
    </row>
    <row r="1149" spans="1:115">
      <c r="A1149" s="4"/>
      <c r="B1149" s="3"/>
      <c r="H1149" s="5" t="str">
        <f>IF(F1149="","",IFERROR(CONCATENATE("PEUA",VLOOKUP(ESTADO,REPORTE!AV1149:AW1180,2,0),CLAVE_DISTRITO,CLAVE_CADER,IFERROR(VLOOKUP(DAY(F1149),$BN$3:$BO$11,2,0),DAY(F1149)),IFERROR(VLOOKUP(MONTH(F1149),$BN$3:$BO$11,2,0),MONTH(F1149)),YEAR(F1149),G1149),""))</f>
        <v/>
      </c>
      <c r="L1149" s="4" t="str">
        <f>IFERROR(IF(VLOOKUP(J1149,J$2:L1148,4,0)=0,"",VLOOKUP(J1149,J$2:L1148,4,0)),"")</f>
        <v/>
      </c>
      <c r="M1149" s="4" t="str">
        <f>IFERROR(IF(VLOOKUP(J1149,J$2:M1148,5,0)=0,"",VLOOKUP(J1149,J$2:M1148,5,0)),"")</f>
        <v/>
      </c>
      <c r="S1149"/>
      <c r="X1149" s="3"/>
      <c r="AC1149" s="2" t="str">
        <f>IFERROR(IF(INDEX(AC$1:AC1148,MATCH(J1149,J$1:J1148,0),1)=0,"",INDEX(AC$1:AC1148,MATCH(J1149,J$1:J1148,0),1)),"")</f>
        <v/>
      </c>
      <c r="AD1149" s="2" t="str">
        <f>IFERROR(IF(INDEX(AD$1:AD1148,MATCH(J1149,J$1:J1148,0),1)=0,"",INDEX(AD$1:AD1148,MATCH(J1149,J$1:J1148,0),1)),"")</f>
        <v/>
      </c>
      <c r="AE1149" s="2" t="str">
        <f>IFERROR(IF(INDEX(AE$1:AE1148,MATCH(J1149,J$1:J1148,0),1)=0,"",INDEX(AE$1:AE1148,MATCH(J1149,J$1:J1148,0),1)),"")</f>
        <v/>
      </c>
      <c r="BH1149" s="7" t="str">
        <f t="shared" ca="1" si="203"/>
        <v/>
      </c>
      <c r="BI1149" s="4" t="str">
        <f t="shared" si="209"/>
        <v/>
      </c>
      <c r="BJ1149" s="123" t="str">
        <f t="shared" si="204"/>
        <v/>
      </c>
      <c r="BK1149" s="140" t="str">
        <f t="shared" si="208"/>
        <v/>
      </c>
      <c r="BP1149" s="5"/>
      <c r="BR1149" s="4"/>
      <c r="BT1149" s="5"/>
      <c r="BU1149" s="5"/>
      <c r="BV1149" s="5" t="str">
        <f>IF(B1149="","",IF(BQ1149="",1+(MAX(BV$2:BV1148)),""))</f>
        <v/>
      </c>
      <c r="BW1149" s="5" t="str">
        <f t="shared" si="205"/>
        <v/>
      </c>
      <c r="BX1149" s="5" t="str">
        <f t="shared" si="206"/>
        <v/>
      </c>
      <c r="BY1149" s="14" t="str">
        <f t="shared" si="207"/>
        <v/>
      </c>
      <c r="BZ1149" s="28"/>
      <c r="DD1149" s="5" t="e">
        <f>IF(REPORTE!AH$2="si",IF(C1149=VALUE(REPORTE!C$11),IF(SUM(DD1150:DD$1993),CONCATENATE(INT(B1149),", "),INT(B1149)),""),IF(C1149=VALUE(REPORTE!C$10),IF(SUM(DD1150:DD$1993),CONCATENATE(INT(B1149),", "),INT(B1149)),""))</f>
        <v>#VALUE!</v>
      </c>
      <c r="DH1149" s="5"/>
      <c r="DI1149" s="5"/>
      <c r="DJ1149" s="5"/>
      <c r="DK1149" s="5"/>
    </row>
    <row r="1150" spans="1:115">
      <c r="A1150" s="4"/>
      <c r="B1150" s="3"/>
      <c r="H1150" s="5" t="str">
        <f>IF(F1150="","",IFERROR(CONCATENATE("PEUA",VLOOKUP(ESTADO,REPORTE!AV1150:AW1181,2,0),CLAVE_DISTRITO,CLAVE_CADER,IFERROR(VLOOKUP(DAY(F1150),$BN$3:$BO$11,2,0),DAY(F1150)),IFERROR(VLOOKUP(MONTH(F1150),$BN$3:$BO$11,2,0),MONTH(F1150)),YEAR(F1150),G1150),""))</f>
        <v/>
      </c>
      <c r="L1150" s="4" t="str">
        <f>IFERROR(IF(VLOOKUP(J1150,J$2:L1149,4,0)=0,"",VLOOKUP(J1150,J$2:L1149,4,0)),"")</f>
        <v/>
      </c>
      <c r="M1150" s="4" t="str">
        <f>IFERROR(IF(VLOOKUP(J1150,J$2:M1149,5,0)=0,"",VLOOKUP(J1150,J$2:M1149,5,0)),"")</f>
        <v/>
      </c>
      <c r="S1150"/>
      <c r="X1150" s="3"/>
      <c r="AC1150" s="2" t="str">
        <f>IFERROR(IF(INDEX(AC$1:AC1149,MATCH(J1150,J$1:J1149,0),1)=0,"",INDEX(AC$1:AC1149,MATCH(J1150,J$1:J1149,0),1)),"")</f>
        <v/>
      </c>
      <c r="AD1150" s="2" t="str">
        <f>IFERROR(IF(INDEX(AD$1:AD1149,MATCH(J1150,J$1:J1149,0),1)=0,"",INDEX(AD$1:AD1149,MATCH(J1150,J$1:J1149,0),1)),"")</f>
        <v/>
      </c>
      <c r="AE1150" s="2" t="str">
        <f>IFERROR(IF(INDEX(AE$1:AE1149,MATCH(J1150,J$1:J1149,0),1)=0,"",INDEX(AE$1:AE1149,MATCH(J1150,J$1:J1149,0),1)),"")</f>
        <v/>
      </c>
      <c r="BH1150" s="7" t="str">
        <f t="shared" ca="1" si="203"/>
        <v/>
      </c>
      <c r="BI1150" s="4" t="str">
        <f t="shared" si="209"/>
        <v/>
      </c>
      <c r="BJ1150" s="123" t="str">
        <f t="shared" si="204"/>
        <v/>
      </c>
      <c r="BK1150" s="140" t="str">
        <f t="shared" si="208"/>
        <v/>
      </c>
      <c r="BP1150" s="5"/>
      <c r="BR1150" s="4"/>
      <c r="BT1150" s="5"/>
      <c r="BU1150" s="5"/>
      <c r="BV1150" s="5" t="str">
        <f>IF(B1150="","",IF(BQ1150="",1+(MAX(BV$2:BV1149)),""))</f>
        <v/>
      </c>
      <c r="BW1150" s="5" t="str">
        <f t="shared" si="205"/>
        <v/>
      </c>
      <c r="BX1150" s="5" t="str">
        <f t="shared" si="206"/>
        <v/>
      </c>
      <c r="BY1150" s="14" t="str">
        <f t="shared" si="207"/>
        <v/>
      </c>
      <c r="BZ1150" s="28"/>
      <c r="DD1150" s="5" t="e">
        <f>IF(REPORTE!AH$2="si",IF(C1150=VALUE(REPORTE!C$11),IF(SUM(DD1151:DD$1993),CONCATENATE(INT(B1150),", "),INT(B1150)),""),IF(C1150=VALUE(REPORTE!C$10),IF(SUM(DD1151:DD$1993),CONCATENATE(INT(B1150),", "),INT(B1150)),""))</f>
        <v>#VALUE!</v>
      </c>
      <c r="DH1150" s="5"/>
      <c r="DI1150" s="5"/>
      <c r="DJ1150" s="5"/>
      <c r="DK1150" s="5"/>
    </row>
    <row r="1151" spans="1:115">
      <c r="A1151" s="4"/>
      <c r="B1151" s="3"/>
      <c r="H1151" s="5" t="str">
        <f>IF(F1151="","",IFERROR(CONCATENATE("PEUA",VLOOKUP(ESTADO,REPORTE!AV1151:AW1182,2,0),CLAVE_DISTRITO,CLAVE_CADER,IFERROR(VLOOKUP(DAY(F1151),$BN$3:$BO$11,2,0),DAY(F1151)),IFERROR(VLOOKUP(MONTH(F1151),$BN$3:$BO$11,2,0),MONTH(F1151)),YEAR(F1151),G1151),""))</f>
        <v/>
      </c>
      <c r="L1151" s="4" t="str">
        <f>IFERROR(IF(VLOOKUP(J1151,J$2:L1150,4,0)=0,"",VLOOKUP(J1151,J$2:L1150,4,0)),"")</f>
        <v/>
      </c>
      <c r="M1151" s="4" t="str">
        <f>IFERROR(IF(VLOOKUP(J1151,J$2:M1150,5,0)=0,"",VLOOKUP(J1151,J$2:M1150,5,0)),"")</f>
        <v/>
      </c>
      <c r="S1151"/>
      <c r="X1151" s="3"/>
      <c r="AC1151" s="2" t="str">
        <f>IFERROR(IF(INDEX(AC$1:AC1150,MATCH(J1151,J$1:J1150,0),1)=0,"",INDEX(AC$1:AC1150,MATCH(J1151,J$1:J1150,0),1)),"")</f>
        <v/>
      </c>
      <c r="AD1151" s="2" t="str">
        <f>IFERROR(IF(INDEX(AD$1:AD1150,MATCH(J1151,J$1:J1150,0),1)=0,"",INDEX(AD$1:AD1150,MATCH(J1151,J$1:J1150,0),1)),"")</f>
        <v/>
      </c>
      <c r="AE1151" s="2" t="str">
        <f>IFERROR(IF(INDEX(AE$1:AE1150,MATCH(J1151,J$1:J1150,0),1)=0,"",INDEX(AE$1:AE1150,MATCH(J1151,J$1:J1150,0),1)),"")</f>
        <v/>
      </c>
      <c r="BH1151" s="7" t="str">
        <f t="shared" ca="1" si="203"/>
        <v/>
      </c>
      <c r="BI1151" s="4" t="str">
        <f t="shared" si="209"/>
        <v/>
      </c>
      <c r="BJ1151" s="123" t="str">
        <f t="shared" si="204"/>
        <v/>
      </c>
      <c r="BK1151" s="140" t="str">
        <f t="shared" si="208"/>
        <v/>
      </c>
      <c r="BP1151" s="5"/>
      <c r="BR1151" s="4"/>
      <c r="BT1151" s="5"/>
      <c r="BU1151" s="5"/>
      <c r="BV1151" s="5" t="str">
        <f>IF(B1151="","",IF(BQ1151="",1+(MAX(BV$2:BV1150)),""))</f>
        <v/>
      </c>
      <c r="BW1151" s="5" t="str">
        <f t="shared" si="205"/>
        <v/>
      </c>
      <c r="BX1151" s="5" t="str">
        <f t="shared" si="206"/>
        <v/>
      </c>
      <c r="BY1151" s="14" t="str">
        <f t="shared" si="207"/>
        <v/>
      </c>
      <c r="BZ1151" s="28"/>
      <c r="DD1151" s="5" t="e">
        <f>IF(REPORTE!AH$2="si",IF(C1151=VALUE(REPORTE!C$11),IF(SUM(DD1152:DD$1993),CONCATENATE(INT(B1151),", "),INT(B1151)),""),IF(C1151=VALUE(REPORTE!C$10),IF(SUM(DD1152:DD$1993),CONCATENATE(INT(B1151),", "),INT(B1151)),""))</f>
        <v>#VALUE!</v>
      </c>
      <c r="DH1151" s="5"/>
      <c r="DI1151" s="5"/>
      <c r="DJ1151" s="5"/>
      <c r="DK1151" s="5"/>
    </row>
    <row r="1152" spans="1:115">
      <c r="A1152" s="4"/>
      <c r="B1152" s="3"/>
      <c r="H1152" s="5" t="str">
        <f>IF(F1152="","",IFERROR(CONCATENATE("PEUA",VLOOKUP(ESTADO,REPORTE!AV1152:AW1183,2,0),CLAVE_DISTRITO,CLAVE_CADER,IFERROR(VLOOKUP(DAY(F1152),$BN$3:$BO$11,2,0),DAY(F1152)),IFERROR(VLOOKUP(MONTH(F1152),$BN$3:$BO$11,2,0),MONTH(F1152)),YEAR(F1152),G1152),""))</f>
        <v/>
      </c>
      <c r="L1152" s="4" t="str">
        <f>IFERROR(IF(VLOOKUP(J1152,J$2:L1151,4,0)=0,"",VLOOKUP(J1152,J$2:L1151,4,0)),"")</f>
        <v/>
      </c>
      <c r="M1152" s="4" t="str">
        <f>IFERROR(IF(VLOOKUP(J1152,J$2:M1151,5,0)=0,"",VLOOKUP(J1152,J$2:M1151,5,0)),"")</f>
        <v/>
      </c>
      <c r="S1152"/>
      <c r="X1152" s="3"/>
      <c r="AC1152" s="2" t="str">
        <f>IFERROR(IF(INDEX(AC$1:AC1151,MATCH(J1152,J$1:J1151,0),1)=0,"",INDEX(AC$1:AC1151,MATCH(J1152,J$1:J1151,0),1)),"")</f>
        <v/>
      </c>
      <c r="AD1152" s="2" t="str">
        <f>IFERROR(IF(INDEX(AD$1:AD1151,MATCH(J1152,J$1:J1151,0),1)=0,"",INDEX(AD$1:AD1151,MATCH(J1152,J$1:J1151,0),1)),"")</f>
        <v/>
      </c>
      <c r="AE1152" s="2" t="str">
        <f>IFERROR(IF(INDEX(AE$1:AE1151,MATCH(J1152,J$1:J1151,0),1)=0,"",INDEX(AE$1:AE1151,MATCH(J1152,J$1:J1151,0),1)),"")</f>
        <v/>
      </c>
      <c r="BH1152" s="7" t="str">
        <f t="shared" ca="1" si="203"/>
        <v/>
      </c>
      <c r="BI1152" s="4" t="str">
        <f t="shared" si="209"/>
        <v/>
      </c>
      <c r="BJ1152" s="123" t="str">
        <f t="shared" si="204"/>
        <v/>
      </c>
      <c r="BK1152" s="140" t="str">
        <f t="shared" si="208"/>
        <v/>
      </c>
      <c r="BP1152" s="5"/>
      <c r="BR1152" s="4"/>
      <c r="BT1152" s="5"/>
      <c r="BU1152" s="5"/>
      <c r="BV1152" s="5" t="str">
        <f>IF(B1152="","",IF(BQ1152="",1+(MAX(BV$2:BV1151)),""))</f>
        <v/>
      </c>
      <c r="BW1152" s="5" t="str">
        <f t="shared" si="205"/>
        <v/>
      </c>
      <c r="BX1152" s="5" t="str">
        <f t="shared" si="206"/>
        <v/>
      </c>
      <c r="BY1152" s="14" t="str">
        <f t="shared" si="207"/>
        <v/>
      </c>
      <c r="BZ1152" s="28"/>
      <c r="DD1152" s="5" t="e">
        <f>IF(REPORTE!AH$2="si",IF(C1152=VALUE(REPORTE!C$11),IF(SUM(DD1153:DD$1993),CONCATENATE(INT(B1152),", "),INT(B1152)),""),IF(C1152=VALUE(REPORTE!C$10),IF(SUM(DD1153:DD$1993),CONCATENATE(INT(B1152),", "),INT(B1152)),""))</f>
        <v>#VALUE!</v>
      </c>
      <c r="DH1152" s="5"/>
      <c r="DI1152" s="5"/>
      <c r="DJ1152" s="5"/>
      <c r="DK1152" s="5"/>
    </row>
    <row r="1153" spans="1:115">
      <c r="A1153" s="4"/>
      <c r="B1153" s="3"/>
      <c r="H1153" s="5" t="str">
        <f>IF(F1153="","",IFERROR(CONCATENATE("PEUA",VLOOKUP(ESTADO,REPORTE!AV1153:AW1184,2,0),CLAVE_DISTRITO,CLAVE_CADER,IFERROR(VLOOKUP(DAY(F1153),$BN$3:$BO$11,2,0),DAY(F1153)),IFERROR(VLOOKUP(MONTH(F1153),$BN$3:$BO$11,2,0),MONTH(F1153)),YEAR(F1153),G1153),""))</f>
        <v/>
      </c>
      <c r="L1153" s="4" t="str">
        <f>IFERROR(IF(VLOOKUP(J1153,J$2:L1152,4,0)=0,"",VLOOKUP(J1153,J$2:L1152,4,0)),"")</f>
        <v/>
      </c>
      <c r="M1153" s="4" t="str">
        <f>IFERROR(IF(VLOOKUP(J1153,J$2:M1152,5,0)=0,"",VLOOKUP(J1153,J$2:M1152,5,0)),"")</f>
        <v/>
      </c>
      <c r="S1153"/>
      <c r="X1153" s="3"/>
      <c r="AC1153" s="2" t="str">
        <f>IFERROR(IF(INDEX(AC$1:AC1152,MATCH(J1153,J$1:J1152,0),1)=0,"",INDEX(AC$1:AC1152,MATCH(J1153,J$1:J1152,0),1)),"")</f>
        <v/>
      </c>
      <c r="AD1153" s="2" t="str">
        <f>IFERROR(IF(INDEX(AD$1:AD1152,MATCH(J1153,J$1:J1152,0),1)=0,"",INDEX(AD$1:AD1152,MATCH(J1153,J$1:J1152,0),1)),"")</f>
        <v/>
      </c>
      <c r="AE1153" s="2" t="str">
        <f>IFERROR(IF(INDEX(AE$1:AE1152,MATCH(J1153,J$1:J1152,0),1)=0,"",INDEX(AE$1:AE1152,MATCH(J1153,J$1:J1152,0),1)),"")</f>
        <v/>
      </c>
      <c r="BH1153" s="7" t="str">
        <f t="shared" ca="1" si="203"/>
        <v/>
      </c>
      <c r="BI1153" s="4" t="str">
        <f t="shared" si="209"/>
        <v/>
      </c>
      <c r="BJ1153" s="123" t="str">
        <f t="shared" si="204"/>
        <v/>
      </c>
      <c r="BK1153" s="140" t="str">
        <f t="shared" si="208"/>
        <v/>
      </c>
      <c r="BP1153" s="5"/>
      <c r="BR1153" s="4"/>
      <c r="BT1153" s="5"/>
      <c r="BU1153" s="5"/>
      <c r="BV1153" s="5" t="str">
        <f>IF(B1153="","",IF(BQ1153="",1+(MAX(BV$2:BV1152)),""))</f>
        <v/>
      </c>
      <c r="BW1153" s="5" t="str">
        <f t="shared" si="205"/>
        <v/>
      </c>
      <c r="BX1153" s="5" t="str">
        <f t="shared" si="206"/>
        <v/>
      </c>
      <c r="BY1153" s="14" t="str">
        <f t="shared" si="207"/>
        <v/>
      </c>
      <c r="BZ1153" s="28"/>
      <c r="DD1153" s="5" t="e">
        <f>IF(REPORTE!AH$2="si",IF(C1153=VALUE(REPORTE!C$11),IF(SUM(DD1154:DD$1993),CONCATENATE(INT(B1153),", "),INT(B1153)),""),IF(C1153=VALUE(REPORTE!C$10),IF(SUM(DD1154:DD$1993),CONCATENATE(INT(B1153),", "),INT(B1153)),""))</f>
        <v>#VALUE!</v>
      </c>
      <c r="DH1153" s="5"/>
      <c r="DI1153" s="5"/>
      <c r="DJ1153" s="5"/>
      <c r="DK1153" s="5"/>
    </row>
    <row r="1154" spans="1:115">
      <c r="A1154" s="4"/>
      <c r="B1154" s="3"/>
      <c r="H1154" s="5" t="str">
        <f>IF(F1154="","",IFERROR(CONCATENATE("PEUA",VLOOKUP(ESTADO,REPORTE!AV1154:AW1185,2,0),CLAVE_DISTRITO,CLAVE_CADER,IFERROR(VLOOKUP(DAY(F1154),$BN$3:$BO$11,2,0),DAY(F1154)),IFERROR(VLOOKUP(MONTH(F1154),$BN$3:$BO$11,2,0),MONTH(F1154)),YEAR(F1154),G1154),""))</f>
        <v/>
      </c>
      <c r="L1154" s="4" t="str">
        <f>IFERROR(IF(VLOOKUP(J1154,J$2:L1153,4,0)=0,"",VLOOKUP(J1154,J$2:L1153,4,0)),"")</f>
        <v/>
      </c>
      <c r="M1154" s="4" t="str">
        <f>IFERROR(IF(VLOOKUP(J1154,J$2:M1153,5,0)=0,"",VLOOKUP(J1154,J$2:M1153,5,0)),"")</f>
        <v/>
      </c>
      <c r="S1154"/>
      <c r="X1154" s="3"/>
      <c r="AC1154" s="2" t="str">
        <f>IFERROR(IF(INDEX(AC$1:AC1153,MATCH(J1154,J$1:J1153,0),1)=0,"",INDEX(AC$1:AC1153,MATCH(J1154,J$1:J1153,0),1)),"")</f>
        <v/>
      </c>
      <c r="AD1154" s="2" t="str">
        <f>IFERROR(IF(INDEX(AD$1:AD1153,MATCH(J1154,J$1:J1153,0),1)=0,"",INDEX(AD$1:AD1153,MATCH(J1154,J$1:J1153,0),1)),"")</f>
        <v/>
      </c>
      <c r="AE1154" s="2" t="str">
        <f>IFERROR(IF(INDEX(AE$1:AE1153,MATCH(J1154,J$1:J1153,0),1)=0,"",INDEX(AE$1:AE1153,MATCH(J1154,J$1:J1153,0),1)),"")</f>
        <v/>
      </c>
      <c r="BH1154" s="7" t="str">
        <f t="shared" ref="BH1154:BH1217" ca="1" si="210">IFERROR(IF(BE1154="","",IF(BA1154=5,"",IF(BE1154-TODAY()&gt;0,"VIGENTE","VENCIDO"))),"")</f>
        <v/>
      </c>
      <c r="BI1154" s="4" t="str">
        <f t="shared" si="209"/>
        <v/>
      </c>
      <c r="BJ1154" s="123" t="str">
        <f t="shared" ref="BJ1154:BJ1217" si="211">IFERROR(IF(AA1154="","",AA1154/V1154),"")</f>
        <v/>
      </c>
      <c r="BK1154" s="140" t="str">
        <f t="shared" si="208"/>
        <v/>
      </c>
      <c r="BP1154" s="5"/>
      <c r="BR1154" s="4"/>
      <c r="BT1154" s="5"/>
      <c r="BU1154" s="5"/>
      <c r="BV1154" s="5" t="str">
        <f>IF(B1154="","",IF(BQ1154="",1+(MAX(BV$2:BV1153)),""))</f>
        <v/>
      </c>
      <c r="BW1154" s="5" t="str">
        <f t="shared" ref="BW1154:BW1217" si="212">IF(BV1154="","",Z1154)</f>
        <v/>
      </c>
      <c r="BX1154" s="5" t="str">
        <f t="shared" ref="BX1154:BX1217" si="213">IF(BV1154="","",H1154)</f>
        <v/>
      </c>
      <c r="BY1154" s="14" t="str">
        <f t="shared" ref="BY1154:BY1217" si="214">IF(BV1154="","",C1154)</f>
        <v/>
      </c>
      <c r="BZ1154" s="28"/>
      <c r="DD1154" s="5" t="e">
        <f>IF(REPORTE!AH$2="si",IF(C1154=VALUE(REPORTE!C$11),IF(SUM(DD1155:DD$1993),CONCATENATE(INT(B1154),", "),INT(B1154)),""),IF(C1154=VALUE(REPORTE!C$10),IF(SUM(DD1155:DD$1993),CONCATENATE(INT(B1154),", "),INT(B1154)),""))</f>
        <v>#VALUE!</v>
      </c>
      <c r="DH1154" s="5"/>
      <c r="DI1154" s="5"/>
      <c r="DJ1154" s="5"/>
      <c r="DK1154" s="5"/>
    </row>
    <row r="1155" spans="1:115">
      <c r="A1155" s="4"/>
      <c r="B1155" s="3"/>
      <c r="H1155" s="5" t="str">
        <f>IF(F1155="","",IFERROR(CONCATENATE("PEUA",VLOOKUP(ESTADO,REPORTE!AV1155:AW1186,2,0),CLAVE_DISTRITO,CLAVE_CADER,IFERROR(VLOOKUP(DAY(F1155),$BN$3:$BO$11,2,0),DAY(F1155)),IFERROR(VLOOKUP(MONTH(F1155),$BN$3:$BO$11,2,0),MONTH(F1155)),YEAR(F1155),G1155),""))</f>
        <v/>
      </c>
      <c r="L1155" s="4" t="str">
        <f>IFERROR(IF(VLOOKUP(J1155,J$2:L1154,4,0)=0,"",VLOOKUP(J1155,J$2:L1154,4,0)),"")</f>
        <v/>
      </c>
      <c r="M1155" s="4" t="str">
        <f>IFERROR(IF(VLOOKUP(J1155,J$2:M1154,5,0)=0,"",VLOOKUP(J1155,J$2:M1154,5,0)),"")</f>
        <v/>
      </c>
      <c r="S1155"/>
      <c r="X1155" s="3"/>
      <c r="AC1155" s="2" t="str">
        <f>IFERROR(IF(INDEX(AC$1:AC1154,MATCH(J1155,J$1:J1154,0),1)=0,"",INDEX(AC$1:AC1154,MATCH(J1155,J$1:J1154,0),1)),"")</f>
        <v/>
      </c>
      <c r="AD1155" s="2" t="str">
        <f>IFERROR(IF(INDEX(AD$1:AD1154,MATCH(J1155,J$1:J1154,0),1)=0,"",INDEX(AD$1:AD1154,MATCH(J1155,J$1:J1154,0),1)),"")</f>
        <v/>
      </c>
      <c r="AE1155" s="2" t="str">
        <f>IFERROR(IF(INDEX(AE$1:AE1154,MATCH(J1155,J$1:J1154,0),1)=0,"",INDEX(AE$1:AE1154,MATCH(J1155,J$1:J1154,0),1)),"")</f>
        <v/>
      </c>
      <c r="BH1155" s="7" t="str">
        <f t="shared" ca="1" si="210"/>
        <v/>
      </c>
      <c r="BI1155" s="4" t="str">
        <f t="shared" si="209"/>
        <v/>
      </c>
      <c r="BJ1155" s="123" t="str">
        <f t="shared" si="211"/>
        <v/>
      </c>
      <c r="BK1155" s="140" t="str">
        <f t="shared" ref="BK1155:BK1218" si="215">IFERROR(IF(AA1155/Z1155=0,"",AA1155/Z1155),"")</f>
        <v/>
      </c>
      <c r="BP1155" s="5"/>
      <c r="BR1155" s="4"/>
      <c r="BT1155" s="5"/>
      <c r="BU1155" s="5"/>
      <c r="BV1155" s="5" t="str">
        <f>IF(B1155="","",IF(BQ1155="",1+(MAX(BV$2:BV1154)),""))</f>
        <v/>
      </c>
      <c r="BW1155" s="5" t="str">
        <f t="shared" si="212"/>
        <v/>
      </c>
      <c r="BX1155" s="5" t="str">
        <f t="shared" si="213"/>
        <v/>
      </c>
      <c r="BY1155" s="14" t="str">
        <f t="shared" si="214"/>
        <v/>
      </c>
      <c r="BZ1155" s="28"/>
      <c r="DD1155" s="5" t="e">
        <f>IF(REPORTE!AH$2="si",IF(C1155=VALUE(REPORTE!C$11),IF(SUM(DD1156:DD$1993),CONCATENATE(INT(B1155),", "),INT(B1155)),""),IF(C1155=VALUE(REPORTE!C$10),IF(SUM(DD1156:DD$1993),CONCATENATE(INT(B1155),", "),INT(B1155)),""))</f>
        <v>#VALUE!</v>
      </c>
      <c r="DH1155" s="5"/>
      <c r="DI1155" s="5"/>
      <c r="DJ1155" s="5"/>
      <c r="DK1155" s="5"/>
    </row>
    <row r="1156" spans="1:115">
      <c r="A1156" s="4"/>
      <c r="B1156" s="3"/>
      <c r="H1156" s="5" t="str">
        <f>IF(F1156="","",IFERROR(CONCATENATE("PEUA",VLOOKUP(ESTADO,REPORTE!AV1156:AW1187,2,0),CLAVE_DISTRITO,CLAVE_CADER,IFERROR(VLOOKUP(DAY(F1156),$BN$3:$BO$11,2,0),DAY(F1156)),IFERROR(VLOOKUP(MONTH(F1156),$BN$3:$BO$11,2,0),MONTH(F1156)),YEAR(F1156),G1156),""))</f>
        <v/>
      </c>
      <c r="L1156" s="4" t="str">
        <f>IFERROR(IF(VLOOKUP(J1156,J$2:L1155,4,0)=0,"",VLOOKUP(J1156,J$2:L1155,4,0)),"")</f>
        <v/>
      </c>
      <c r="M1156" s="4" t="str">
        <f>IFERROR(IF(VLOOKUP(J1156,J$2:M1155,5,0)=0,"",VLOOKUP(J1156,J$2:M1155,5,0)),"")</f>
        <v/>
      </c>
      <c r="S1156"/>
      <c r="X1156" s="3"/>
      <c r="AC1156" s="2" t="str">
        <f>IFERROR(IF(INDEX(AC$1:AC1155,MATCH(J1156,J$1:J1155,0),1)=0,"",INDEX(AC$1:AC1155,MATCH(J1156,J$1:J1155,0),1)),"")</f>
        <v/>
      </c>
      <c r="AD1156" s="2" t="str">
        <f>IFERROR(IF(INDEX(AD$1:AD1155,MATCH(J1156,J$1:J1155,0),1)=0,"",INDEX(AD$1:AD1155,MATCH(J1156,J$1:J1155,0),1)),"")</f>
        <v/>
      </c>
      <c r="AE1156" s="2" t="str">
        <f>IFERROR(IF(INDEX(AE$1:AE1155,MATCH(J1156,J$1:J1155,0),1)=0,"",INDEX(AE$1:AE1155,MATCH(J1156,J$1:J1155,0),1)),"")</f>
        <v/>
      </c>
      <c r="BH1156" s="7" t="str">
        <f t="shared" ca="1" si="210"/>
        <v/>
      </c>
      <c r="BI1156" s="4" t="str">
        <f t="shared" si="209"/>
        <v/>
      </c>
      <c r="BJ1156" s="123" t="str">
        <f t="shared" si="211"/>
        <v/>
      </c>
      <c r="BK1156" s="140" t="str">
        <f t="shared" si="215"/>
        <v/>
      </c>
      <c r="BP1156" s="5"/>
      <c r="BR1156" s="4"/>
      <c r="BT1156" s="5"/>
      <c r="BU1156" s="5"/>
      <c r="BV1156" s="5" t="str">
        <f>IF(B1156="","",IF(BQ1156="",1+(MAX(BV$2:BV1155)),""))</f>
        <v/>
      </c>
      <c r="BW1156" s="5" t="str">
        <f t="shared" si="212"/>
        <v/>
      </c>
      <c r="BX1156" s="5" t="str">
        <f t="shared" si="213"/>
        <v/>
      </c>
      <c r="BY1156" s="14" t="str">
        <f t="shared" si="214"/>
        <v/>
      </c>
      <c r="BZ1156" s="28"/>
      <c r="DD1156" s="5" t="e">
        <f>IF(REPORTE!AH$2="si",IF(C1156=VALUE(REPORTE!C$11),IF(SUM(DD1157:DD$1993),CONCATENATE(INT(B1156),", "),INT(B1156)),""),IF(C1156=VALUE(REPORTE!C$10),IF(SUM(DD1157:DD$1993),CONCATENATE(INT(B1156),", "),INT(B1156)),""))</f>
        <v>#VALUE!</v>
      </c>
      <c r="DH1156" s="5"/>
      <c r="DI1156" s="5"/>
      <c r="DJ1156" s="5"/>
      <c r="DK1156" s="5"/>
    </row>
    <row r="1157" spans="1:115">
      <c r="A1157" s="4"/>
      <c r="B1157" s="3"/>
      <c r="H1157" s="5" t="str">
        <f>IF(F1157="","",IFERROR(CONCATENATE("PEUA",VLOOKUP(ESTADO,REPORTE!AV1157:AW1188,2,0),CLAVE_DISTRITO,CLAVE_CADER,IFERROR(VLOOKUP(DAY(F1157),$BN$3:$BO$11,2,0),DAY(F1157)),IFERROR(VLOOKUP(MONTH(F1157),$BN$3:$BO$11,2,0),MONTH(F1157)),YEAR(F1157),G1157),""))</f>
        <v/>
      </c>
      <c r="L1157" s="4" t="str">
        <f>IFERROR(IF(VLOOKUP(J1157,J$2:L1156,4,0)=0,"",VLOOKUP(J1157,J$2:L1156,4,0)),"")</f>
        <v/>
      </c>
      <c r="M1157" s="4" t="str">
        <f>IFERROR(IF(VLOOKUP(J1157,J$2:M1156,5,0)=0,"",VLOOKUP(J1157,J$2:M1156,5,0)),"")</f>
        <v/>
      </c>
      <c r="S1157"/>
      <c r="X1157" s="3"/>
      <c r="AC1157" s="2" t="str">
        <f>IFERROR(IF(INDEX(AC$1:AC1156,MATCH(J1157,J$1:J1156,0),1)=0,"",INDEX(AC$1:AC1156,MATCH(J1157,J$1:J1156,0),1)),"")</f>
        <v/>
      </c>
      <c r="AD1157" s="2" t="str">
        <f>IFERROR(IF(INDEX(AD$1:AD1156,MATCH(J1157,J$1:J1156,0),1)=0,"",INDEX(AD$1:AD1156,MATCH(J1157,J$1:J1156,0),1)),"")</f>
        <v/>
      </c>
      <c r="AE1157" s="2" t="str">
        <f>IFERROR(IF(INDEX(AE$1:AE1156,MATCH(J1157,J$1:J1156,0),1)=0,"",INDEX(AE$1:AE1156,MATCH(J1157,J$1:J1156,0),1)),"")</f>
        <v/>
      </c>
      <c r="BH1157" s="7" t="str">
        <f t="shared" ca="1" si="210"/>
        <v/>
      </c>
      <c r="BI1157" s="4" t="str">
        <f t="shared" si="209"/>
        <v/>
      </c>
      <c r="BJ1157" s="123" t="str">
        <f t="shared" si="211"/>
        <v/>
      </c>
      <c r="BK1157" s="140" t="str">
        <f t="shared" si="215"/>
        <v/>
      </c>
      <c r="BP1157" s="5"/>
      <c r="BR1157" s="4"/>
      <c r="BT1157" s="5"/>
      <c r="BU1157" s="5"/>
      <c r="BV1157" s="5" t="str">
        <f>IF(B1157="","",IF(BQ1157="",1+(MAX(BV$2:BV1156)),""))</f>
        <v/>
      </c>
      <c r="BW1157" s="5" t="str">
        <f t="shared" si="212"/>
        <v/>
      </c>
      <c r="BX1157" s="5" t="str">
        <f t="shared" si="213"/>
        <v/>
      </c>
      <c r="BY1157" s="14" t="str">
        <f t="shared" si="214"/>
        <v/>
      </c>
      <c r="BZ1157" s="28"/>
      <c r="DD1157" s="5" t="e">
        <f>IF(REPORTE!AH$2="si",IF(C1157=VALUE(REPORTE!C$11),IF(SUM(DD1158:DD$1993),CONCATENATE(INT(B1157),", "),INT(B1157)),""),IF(C1157=VALUE(REPORTE!C$10),IF(SUM(DD1158:DD$1993),CONCATENATE(INT(B1157),", "),INT(B1157)),""))</f>
        <v>#VALUE!</v>
      </c>
      <c r="DH1157" s="5"/>
      <c r="DI1157" s="5"/>
      <c r="DJ1157" s="5"/>
      <c r="DK1157" s="5"/>
    </row>
    <row r="1158" spans="1:115">
      <c r="A1158" s="4"/>
      <c r="B1158" s="3"/>
      <c r="H1158" s="5" t="str">
        <f>IF(F1158="","",IFERROR(CONCATENATE("PEUA",VLOOKUP(ESTADO,REPORTE!AV1158:AW1189,2,0),CLAVE_DISTRITO,CLAVE_CADER,IFERROR(VLOOKUP(DAY(F1158),$BN$3:$BO$11,2,0),DAY(F1158)),IFERROR(VLOOKUP(MONTH(F1158),$BN$3:$BO$11,2,0),MONTH(F1158)),YEAR(F1158),G1158),""))</f>
        <v/>
      </c>
      <c r="L1158" s="4" t="str">
        <f>IFERROR(IF(VLOOKUP(J1158,J$2:L1157,4,0)=0,"",VLOOKUP(J1158,J$2:L1157,4,0)),"")</f>
        <v/>
      </c>
      <c r="M1158" s="4" t="str">
        <f>IFERROR(IF(VLOOKUP(J1158,J$2:M1157,5,0)=0,"",VLOOKUP(J1158,J$2:M1157,5,0)),"")</f>
        <v/>
      </c>
      <c r="S1158"/>
      <c r="X1158" s="3"/>
      <c r="AC1158" s="2" t="str">
        <f>IFERROR(IF(INDEX(AC$1:AC1157,MATCH(J1158,J$1:J1157,0),1)=0,"",INDEX(AC$1:AC1157,MATCH(J1158,J$1:J1157,0),1)),"")</f>
        <v/>
      </c>
      <c r="AD1158" s="2" t="str">
        <f>IFERROR(IF(INDEX(AD$1:AD1157,MATCH(J1158,J$1:J1157,0),1)=0,"",INDEX(AD$1:AD1157,MATCH(J1158,J$1:J1157,0),1)),"")</f>
        <v/>
      </c>
      <c r="AE1158" s="2" t="str">
        <f>IFERROR(IF(INDEX(AE$1:AE1157,MATCH(J1158,J$1:J1157,0),1)=0,"",INDEX(AE$1:AE1157,MATCH(J1158,J$1:J1157,0),1)),"")</f>
        <v/>
      </c>
      <c r="BH1158" s="7" t="str">
        <f t="shared" ca="1" si="210"/>
        <v/>
      </c>
      <c r="BI1158" s="4" t="str">
        <f t="shared" si="209"/>
        <v/>
      </c>
      <c r="BJ1158" s="123" t="str">
        <f t="shared" si="211"/>
        <v/>
      </c>
      <c r="BK1158" s="140" t="str">
        <f t="shared" si="215"/>
        <v/>
      </c>
      <c r="BP1158" s="5"/>
      <c r="BR1158" s="4"/>
      <c r="BT1158" s="5"/>
      <c r="BU1158" s="5"/>
      <c r="BV1158" s="5" t="str">
        <f>IF(B1158="","",IF(BQ1158="",1+(MAX(BV$2:BV1157)),""))</f>
        <v/>
      </c>
      <c r="BW1158" s="5" t="str">
        <f t="shared" si="212"/>
        <v/>
      </c>
      <c r="BX1158" s="5" t="str">
        <f t="shared" si="213"/>
        <v/>
      </c>
      <c r="BY1158" s="14" t="str">
        <f t="shared" si="214"/>
        <v/>
      </c>
      <c r="BZ1158" s="28"/>
      <c r="DD1158" s="5" t="e">
        <f>IF(REPORTE!AH$2="si",IF(C1158=VALUE(REPORTE!C$11),IF(SUM(DD1159:DD$1993),CONCATENATE(INT(B1158),", "),INT(B1158)),""),IF(C1158=VALUE(REPORTE!C$10),IF(SUM(DD1159:DD$1993),CONCATENATE(INT(B1158),", "),INT(B1158)),""))</f>
        <v>#VALUE!</v>
      </c>
      <c r="DH1158" s="5"/>
      <c r="DI1158" s="5"/>
      <c r="DJ1158" s="5"/>
      <c r="DK1158" s="5"/>
    </row>
    <row r="1159" spans="1:115">
      <c r="A1159" s="4"/>
      <c r="B1159" s="3"/>
      <c r="H1159" s="5" t="str">
        <f>IF(F1159="","",IFERROR(CONCATENATE("PEUA",VLOOKUP(ESTADO,REPORTE!AV1159:AW1190,2,0),CLAVE_DISTRITO,CLAVE_CADER,IFERROR(VLOOKUP(DAY(F1159),$BN$3:$BO$11,2,0),DAY(F1159)),IFERROR(VLOOKUP(MONTH(F1159),$BN$3:$BO$11,2,0),MONTH(F1159)),YEAR(F1159),G1159),""))</f>
        <v/>
      </c>
      <c r="L1159" s="4" t="str">
        <f>IFERROR(IF(VLOOKUP(J1159,J$2:L1158,4,0)=0,"",VLOOKUP(J1159,J$2:L1158,4,0)),"")</f>
        <v/>
      </c>
      <c r="M1159" s="4" t="str">
        <f>IFERROR(IF(VLOOKUP(J1159,J$2:M1158,5,0)=0,"",VLOOKUP(J1159,J$2:M1158,5,0)),"")</f>
        <v/>
      </c>
      <c r="S1159"/>
      <c r="X1159" s="3"/>
      <c r="AC1159" s="2" t="str">
        <f>IFERROR(IF(INDEX(AC$1:AC1158,MATCH(J1159,J$1:J1158,0),1)=0,"",INDEX(AC$1:AC1158,MATCH(J1159,J$1:J1158,0),1)),"")</f>
        <v/>
      </c>
      <c r="AD1159" s="2" t="str">
        <f>IFERROR(IF(INDEX(AD$1:AD1158,MATCH(J1159,J$1:J1158,0),1)=0,"",INDEX(AD$1:AD1158,MATCH(J1159,J$1:J1158,0),1)),"")</f>
        <v/>
      </c>
      <c r="AE1159" s="2" t="str">
        <f>IFERROR(IF(INDEX(AE$1:AE1158,MATCH(J1159,J$1:J1158,0),1)=0,"",INDEX(AE$1:AE1158,MATCH(J1159,J$1:J1158,0),1)),"")</f>
        <v/>
      </c>
      <c r="BH1159" s="7" t="str">
        <f t="shared" ca="1" si="210"/>
        <v/>
      </c>
      <c r="BI1159" s="4" t="str">
        <f t="shared" si="209"/>
        <v/>
      </c>
      <c r="BJ1159" s="123" t="str">
        <f t="shared" si="211"/>
        <v/>
      </c>
      <c r="BK1159" s="140" t="str">
        <f t="shared" si="215"/>
        <v/>
      </c>
      <c r="BP1159" s="5"/>
      <c r="BR1159" s="4"/>
      <c r="BT1159" s="5"/>
      <c r="BU1159" s="5"/>
      <c r="BV1159" s="5" t="str">
        <f>IF(B1159="","",IF(BQ1159="",1+(MAX(BV$2:BV1158)),""))</f>
        <v/>
      </c>
      <c r="BW1159" s="5" t="str">
        <f t="shared" si="212"/>
        <v/>
      </c>
      <c r="BX1159" s="5" t="str">
        <f t="shared" si="213"/>
        <v/>
      </c>
      <c r="BY1159" s="14" t="str">
        <f t="shared" si="214"/>
        <v/>
      </c>
      <c r="BZ1159" s="28"/>
      <c r="DD1159" s="5" t="e">
        <f>IF(REPORTE!AH$2="si",IF(C1159=VALUE(REPORTE!C$11),IF(SUM(DD1160:DD$1993),CONCATENATE(INT(B1159),", "),INT(B1159)),""),IF(C1159=VALUE(REPORTE!C$10),IF(SUM(DD1160:DD$1993),CONCATENATE(INT(B1159),", "),INT(B1159)),""))</f>
        <v>#VALUE!</v>
      </c>
      <c r="DH1159" s="5"/>
      <c r="DI1159" s="5"/>
      <c r="DJ1159" s="5"/>
      <c r="DK1159" s="5"/>
    </row>
    <row r="1160" spans="1:115">
      <c r="A1160" s="4"/>
      <c r="B1160" s="3"/>
      <c r="H1160" s="5" t="str">
        <f>IF(F1160="","",IFERROR(CONCATENATE("PEUA",VLOOKUP(ESTADO,REPORTE!AV1160:AW1191,2,0),CLAVE_DISTRITO,CLAVE_CADER,IFERROR(VLOOKUP(DAY(F1160),$BN$3:$BO$11,2,0),DAY(F1160)),IFERROR(VLOOKUP(MONTH(F1160),$BN$3:$BO$11,2,0),MONTH(F1160)),YEAR(F1160),G1160),""))</f>
        <v/>
      </c>
      <c r="L1160" s="4" t="str">
        <f>IFERROR(IF(VLOOKUP(J1160,J$2:L1159,4,0)=0,"",VLOOKUP(J1160,J$2:L1159,4,0)),"")</f>
        <v/>
      </c>
      <c r="M1160" s="4" t="str">
        <f>IFERROR(IF(VLOOKUP(J1160,J$2:M1159,5,0)=0,"",VLOOKUP(J1160,J$2:M1159,5,0)),"")</f>
        <v/>
      </c>
      <c r="S1160"/>
      <c r="X1160" s="3"/>
      <c r="AC1160" s="2" t="str">
        <f>IFERROR(IF(INDEX(AC$1:AC1159,MATCH(J1160,J$1:J1159,0),1)=0,"",INDEX(AC$1:AC1159,MATCH(J1160,J$1:J1159,0),1)),"")</f>
        <v/>
      </c>
      <c r="AD1160" s="2" t="str">
        <f>IFERROR(IF(INDEX(AD$1:AD1159,MATCH(J1160,J$1:J1159,0),1)=0,"",INDEX(AD$1:AD1159,MATCH(J1160,J$1:J1159,0),1)),"")</f>
        <v/>
      </c>
      <c r="AE1160" s="2" t="str">
        <f>IFERROR(IF(INDEX(AE$1:AE1159,MATCH(J1160,J$1:J1159,0),1)=0,"",INDEX(AE$1:AE1159,MATCH(J1160,J$1:J1159,0),1)),"")</f>
        <v/>
      </c>
      <c r="BH1160" s="7" t="str">
        <f t="shared" ca="1" si="210"/>
        <v/>
      </c>
      <c r="BI1160" s="4" t="str">
        <f t="shared" si="209"/>
        <v/>
      </c>
      <c r="BJ1160" s="123" t="str">
        <f t="shared" si="211"/>
        <v/>
      </c>
      <c r="BK1160" s="140" t="str">
        <f t="shared" si="215"/>
        <v/>
      </c>
      <c r="BP1160" s="5"/>
      <c r="BR1160" s="4"/>
      <c r="BT1160" s="5"/>
      <c r="BU1160" s="5"/>
      <c r="BV1160" s="5" t="str">
        <f>IF(B1160="","",IF(BQ1160="",1+(MAX(BV$2:BV1159)),""))</f>
        <v/>
      </c>
      <c r="BW1160" s="5" t="str">
        <f t="shared" si="212"/>
        <v/>
      </c>
      <c r="BX1160" s="5" t="str">
        <f t="shared" si="213"/>
        <v/>
      </c>
      <c r="BY1160" s="14" t="str">
        <f t="shared" si="214"/>
        <v/>
      </c>
      <c r="BZ1160" s="28"/>
      <c r="DD1160" s="5" t="e">
        <f>IF(REPORTE!AH$2="si",IF(C1160=VALUE(REPORTE!C$11),IF(SUM(DD1161:DD$1993),CONCATENATE(INT(B1160),", "),INT(B1160)),""),IF(C1160=VALUE(REPORTE!C$10),IF(SUM(DD1161:DD$1993),CONCATENATE(INT(B1160),", "),INT(B1160)),""))</f>
        <v>#VALUE!</v>
      </c>
      <c r="DH1160" s="5"/>
      <c r="DI1160" s="5"/>
      <c r="DJ1160" s="5"/>
      <c r="DK1160" s="5"/>
    </row>
    <row r="1161" spans="1:115">
      <c r="A1161" s="4"/>
      <c r="B1161" s="3"/>
      <c r="H1161" s="5" t="str">
        <f>IF(F1161="","",IFERROR(CONCATENATE("PEUA",VLOOKUP(ESTADO,REPORTE!AV1161:AW1192,2,0),CLAVE_DISTRITO,CLAVE_CADER,IFERROR(VLOOKUP(DAY(F1161),$BN$3:$BO$11,2,0),DAY(F1161)),IFERROR(VLOOKUP(MONTH(F1161),$BN$3:$BO$11,2,0),MONTH(F1161)),YEAR(F1161),G1161),""))</f>
        <v/>
      </c>
      <c r="L1161" s="4" t="str">
        <f>IFERROR(IF(VLOOKUP(J1161,J$2:L1160,4,0)=0,"",VLOOKUP(J1161,J$2:L1160,4,0)),"")</f>
        <v/>
      </c>
      <c r="M1161" s="4" t="str">
        <f>IFERROR(IF(VLOOKUP(J1161,J$2:M1160,5,0)=0,"",VLOOKUP(J1161,J$2:M1160,5,0)),"")</f>
        <v/>
      </c>
      <c r="S1161"/>
      <c r="X1161" s="3"/>
      <c r="AC1161" s="2" t="str">
        <f>IFERROR(IF(INDEX(AC$1:AC1160,MATCH(J1161,J$1:J1160,0),1)=0,"",INDEX(AC$1:AC1160,MATCH(J1161,J$1:J1160,0),1)),"")</f>
        <v/>
      </c>
      <c r="AD1161" s="2" t="str">
        <f>IFERROR(IF(INDEX(AD$1:AD1160,MATCH(J1161,J$1:J1160,0),1)=0,"",INDEX(AD$1:AD1160,MATCH(J1161,J$1:J1160,0),1)),"")</f>
        <v/>
      </c>
      <c r="AE1161" s="2" t="str">
        <f>IFERROR(IF(INDEX(AE$1:AE1160,MATCH(J1161,J$1:J1160,0),1)=0,"",INDEX(AE$1:AE1160,MATCH(J1161,J$1:J1160,0),1)),"")</f>
        <v/>
      </c>
      <c r="BH1161" s="7" t="str">
        <f t="shared" ca="1" si="210"/>
        <v/>
      </c>
      <c r="BI1161" s="4" t="str">
        <f t="shared" si="209"/>
        <v/>
      </c>
      <c r="BJ1161" s="123" t="str">
        <f t="shared" si="211"/>
        <v/>
      </c>
      <c r="BK1161" s="140" t="str">
        <f t="shared" si="215"/>
        <v/>
      </c>
      <c r="BP1161" s="5"/>
      <c r="BR1161" s="4"/>
      <c r="BT1161" s="5"/>
      <c r="BU1161" s="5"/>
      <c r="BV1161" s="5" t="str">
        <f>IF(B1161="","",IF(BQ1161="",1+(MAX(BV$2:BV1160)),""))</f>
        <v/>
      </c>
      <c r="BW1161" s="5" t="str">
        <f t="shared" si="212"/>
        <v/>
      </c>
      <c r="BX1161" s="5" t="str">
        <f t="shared" si="213"/>
        <v/>
      </c>
      <c r="BY1161" s="14" t="str">
        <f t="shared" si="214"/>
        <v/>
      </c>
      <c r="BZ1161" s="28"/>
      <c r="DD1161" s="5" t="e">
        <f>IF(REPORTE!AH$2="si",IF(C1161=VALUE(REPORTE!C$11),IF(SUM(DD1162:DD$1993),CONCATENATE(INT(B1161),", "),INT(B1161)),""),IF(C1161=VALUE(REPORTE!C$10),IF(SUM(DD1162:DD$1993),CONCATENATE(INT(B1161),", "),INT(B1161)),""))</f>
        <v>#VALUE!</v>
      </c>
      <c r="DH1161" s="5"/>
      <c r="DI1161" s="5"/>
      <c r="DJ1161" s="5"/>
      <c r="DK1161" s="5"/>
    </row>
    <row r="1162" spans="1:115">
      <c r="A1162" s="4"/>
      <c r="B1162" s="3"/>
      <c r="H1162" s="5" t="str">
        <f>IF(F1162="","",IFERROR(CONCATENATE("PEUA",VLOOKUP(ESTADO,REPORTE!AV1162:AW1193,2,0),CLAVE_DISTRITO,CLAVE_CADER,IFERROR(VLOOKUP(DAY(F1162),$BN$3:$BO$11,2,0),DAY(F1162)),IFERROR(VLOOKUP(MONTH(F1162),$BN$3:$BO$11,2,0),MONTH(F1162)),YEAR(F1162),G1162),""))</f>
        <v/>
      </c>
      <c r="L1162" s="4" t="str">
        <f>IFERROR(IF(VLOOKUP(J1162,J$2:L1161,4,0)=0,"",VLOOKUP(J1162,J$2:L1161,4,0)),"")</f>
        <v/>
      </c>
      <c r="M1162" s="4" t="str">
        <f>IFERROR(IF(VLOOKUP(J1162,J$2:M1161,5,0)=0,"",VLOOKUP(J1162,J$2:M1161,5,0)),"")</f>
        <v/>
      </c>
      <c r="S1162"/>
      <c r="X1162" s="3"/>
      <c r="AC1162" s="2" t="str">
        <f>IFERROR(IF(INDEX(AC$1:AC1161,MATCH(J1162,J$1:J1161,0),1)=0,"",INDEX(AC$1:AC1161,MATCH(J1162,J$1:J1161,0),1)),"")</f>
        <v/>
      </c>
      <c r="AD1162" s="2" t="str">
        <f>IFERROR(IF(INDEX(AD$1:AD1161,MATCH(J1162,J$1:J1161,0),1)=0,"",INDEX(AD$1:AD1161,MATCH(J1162,J$1:J1161,0),1)),"")</f>
        <v/>
      </c>
      <c r="AE1162" s="2" t="str">
        <f>IFERROR(IF(INDEX(AE$1:AE1161,MATCH(J1162,J$1:J1161,0),1)=0,"",INDEX(AE$1:AE1161,MATCH(J1162,J$1:J1161,0),1)),"")</f>
        <v/>
      </c>
      <c r="BH1162" s="7" t="str">
        <f t="shared" ca="1" si="210"/>
        <v/>
      </c>
      <c r="BI1162" s="4" t="str">
        <f t="shared" si="209"/>
        <v/>
      </c>
      <c r="BJ1162" s="123" t="str">
        <f t="shared" si="211"/>
        <v/>
      </c>
      <c r="BK1162" s="140" t="str">
        <f t="shared" si="215"/>
        <v/>
      </c>
      <c r="BP1162" s="5"/>
      <c r="BR1162" s="4"/>
      <c r="BT1162" s="5"/>
      <c r="BU1162" s="5"/>
      <c r="BV1162" s="5" t="str">
        <f>IF(B1162="","",IF(BQ1162="",1+(MAX(BV$2:BV1161)),""))</f>
        <v/>
      </c>
      <c r="BW1162" s="5" t="str">
        <f t="shared" si="212"/>
        <v/>
      </c>
      <c r="BX1162" s="5" t="str">
        <f t="shared" si="213"/>
        <v/>
      </c>
      <c r="BY1162" s="14" t="str">
        <f t="shared" si="214"/>
        <v/>
      </c>
      <c r="BZ1162" s="28"/>
      <c r="DD1162" s="5" t="e">
        <f>IF(REPORTE!AH$2="si",IF(C1162=VALUE(REPORTE!C$11),IF(SUM(DD1163:DD$1993),CONCATENATE(INT(B1162),", "),INT(B1162)),""),IF(C1162=VALUE(REPORTE!C$10),IF(SUM(DD1163:DD$1993),CONCATENATE(INT(B1162),", "),INT(B1162)),""))</f>
        <v>#VALUE!</v>
      </c>
      <c r="DH1162" s="5"/>
      <c r="DI1162" s="5"/>
      <c r="DJ1162" s="5"/>
      <c r="DK1162" s="5"/>
    </row>
    <row r="1163" spans="1:115">
      <c r="A1163" s="4"/>
      <c r="B1163" s="3"/>
      <c r="H1163" s="5" t="str">
        <f>IF(F1163="","",IFERROR(CONCATENATE("PEUA",VLOOKUP(ESTADO,REPORTE!AV1163:AW1194,2,0),CLAVE_DISTRITO,CLAVE_CADER,IFERROR(VLOOKUP(DAY(F1163),$BN$3:$BO$11,2,0),DAY(F1163)),IFERROR(VLOOKUP(MONTH(F1163),$BN$3:$BO$11,2,0),MONTH(F1163)),YEAR(F1163),G1163),""))</f>
        <v/>
      </c>
      <c r="L1163" s="4" t="str">
        <f>IFERROR(IF(VLOOKUP(J1163,J$2:L1162,4,0)=0,"",VLOOKUP(J1163,J$2:L1162,4,0)),"")</f>
        <v/>
      </c>
      <c r="M1163" s="4" t="str">
        <f>IFERROR(IF(VLOOKUP(J1163,J$2:M1162,5,0)=0,"",VLOOKUP(J1163,J$2:M1162,5,0)),"")</f>
        <v/>
      </c>
      <c r="S1163"/>
      <c r="X1163" s="3"/>
      <c r="AC1163" s="2" t="str">
        <f>IFERROR(IF(INDEX(AC$1:AC1162,MATCH(J1163,J$1:J1162,0),1)=0,"",INDEX(AC$1:AC1162,MATCH(J1163,J$1:J1162,0),1)),"")</f>
        <v/>
      </c>
      <c r="AD1163" s="2" t="str">
        <f>IFERROR(IF(INDEX(AD$1:AD1162,MATCH(J1163,J$1:J1162,0),1)=0,"",INDEX(AD$1:AD1162,MATCH(J1163,J$1:J1162,0),1)),"")</f>
        <v/>
      </c>
      <c r="AE1163" s="2" t="str">
        <f>IFERROR(IF(INDEX(AE$1:AE1162,MATCH(J1163,J$1:J1162,0),1)=0,"",INDEX(AE$1:AE1162,MATCH(J1163,J$1:J1162,0),1)),"")</f>
        <v/>
      </c>
      <c r="BH1163" s="7" t="str">
        <f t="shared" ca="1" si="210"/>
        <v/>
      </c>
      <c r="BI1163" s="4" t="str">
        <f t="shared" si="209"/>
        <v/>
      </c>
      <c r="BJ1163" s="123" t="str">
        <f t="shared" si="211"/>
        <v/>
      </c>
      <c r="BK1163" s="140" t="str">
        <f t="shared" si="215"/>
        <v/>
      </c>
      <c r="BP1163" s="5"/>
      <c r="BR1163" s="4"/>
      <c r="BT1163" s="5"/>
      <c r="BU1163" s="5"/>
      <c r="BV1163" s="5" t="str">
        <f>IF(B1163="","",IF(BQ1163="",1+(MAX(BV$2:BV1162)),""))</f>
        <v/>
      </c>
      <c r="BW1163" s="5" t="str">
        <f t="shared" si="212"/>
        <v/>
      </c>
      <c r="BX1163" s="5" t="str">
        <f t="shared" si="213"/>
        <v/>
      </c>
      <c r="BY1163" s="14" t="str">
        <f t="shared" si="214"/>
        <v/>
      </c>
      <c r="BZ1163" s="28"/>
      <c r="DD1163" s="5" t="e">
        <f>IF(REPORTE!AH$2="si",IF(C1163=VALUE(REPORTE!C$11),IF(SUM(DD1164:DD$1993),CONCATENATE(INT(B1163),", "),INT(B1163)),""),IF(C1163=VALUE(REPORTE!C$10),IF(SUM(DD1164:DD$1993),CONCATENATE(INT(B1163),", "),INT(B1163)),""))</f>
        <v>#VALUE!</v>
      </c>
      <c r="DH1163" s="5"/>
      <c r="DI1163" s="5"/>
      <c r="DJ1163" s="5"/>
      <c r="DK1163" s="5"/>
    </row>
    <row r="1164" spans="1:115">
      <c r="A1164" s="4"/>
      <c r="B1164" s="3"/>
      <c r="H1164" s="5" t="str">
        <f>IF(F1164="","",IFERROR(CONCATENATE("PEUA",VLOOKUP(ESTADO,REPORTE!AV1164:AW1195,2,0),CLAVE_DISTRITO,CLAVE_CADER,IFERROR(VLOOKUP(DAY(F1164),$BN$3:$BO$11,2,0),DAY(F1164)),IFERROR(VLOOKUP(MONTH(F1164),$BN$3:$BO$11,2,0),MONTH(F1164)),YEAR(F1164),G1164),""))</f>
        <v/>
      </c>
      <c r="L1164" s="4" t="str">
        <f>IFERROR(IF(VLOOKUP(J1164,J$2:L1163,4,0)=0,"",VLOOKUP(J1164,J$2:L1163,4,0)),"")</f>
        <v/>
      </c>
      <c r="M1164" s="4" t="str">
        <f>IFERROR(IF(VLOOKUP(J1164,J$2:M1163,5,0)=0,"",VLOOKUP(J1164,J$2:M1163,5,0)),"")</f>
        <v/>
      </c>
      <c r="S1164"/>
      <c r="X1164" s="3"/>
      <c r="AC1164" s="2" t="str">
        <f>IFERROR(IF(INDEX(AC$1:AC1163,MATCH(J1164,J$1:J1163,0),1)=0,"",INDEX(AC$1:AC1163,MATCH(J1164,J$1:J1163,0),1)),"")</f>
        <v/>
      </c>
      <c r="AD1164" s="2" t="str">
        <f>IFERROR(IF(INDEX(AD$1:AD1163,MATCH(J1164,J$1:J1163,0),1)=0,"",INDEX(AD$1:AD1163,MATCH(J1164,J$1:J1163,0),1)),"")</f>
        <v/>
      </c>
      <c r="AE1164" s="2" t="str">
        <f>IFERROR(IF(INDEX(AE$1:AE1163,MATCH(J1164,J$1:J1163,0),1)=0,"",INDEX(AE$1:AE1163,MATCH(J1164,J$1:J1163,0),1)),"")</f>
        <v/>
      </c>
      <c r="BH1164" s="7" t="str">
        <f t="shared" ca="1" si="210"/>
        <v/>
      </c>
      <c r="BI1164" s="4" t="str">
        <f t="shared" si="209"/>
        <v/>
      </c>
      <c r="BJ1164" s="123" t="str">
        <f t="shared" si="211"/>
        <v/>
      </c>
      <c r="BK1164" s="140" t="str">
        <f t="shared" si="215"/>
        <v/>
      </c>
      <c r="BP1164" s="5"/>
      <c r="BR1164" s="4"/>
      <c r="BT1164" s="5"/>
      <c r="BU1164" s="5"/>
      <c r="BV1164" s="5" t="str">
        <f>IF(B1164="","",IF(BQ1164="",1+(MAX(BV$2:BV1163)),""))</f>
        <v/>
      </c>
      <c r="BW1164" s="5" t="str">
        <f t="shared" si="212"/>
        <v/>
      </c>
      <c r="BX1164" s="5" t="str">
        <f t="shared" si="213"/>
        <v/>
      </c>
      <c r="BY1164" s="14" t="str">
        <f t="shared" si="214"/>
        <v/>
      </c>
      <c r="BZ1164" s="28"/>
      <c r="DD1164" s="5" t="e">
        <f>IF(REPORTE!AH$2="si",IF(C1164=VALUE(REPORTE!C$11),IF(SUM(DD1165:DD$1993),CONCATENATE(INT(B1164),", "),INT(B1164)),""),IF(C1164=VALUE(REPORTE!C$10),IF(SUM(DD1165:DD$1993),CONCATENATE(INT(B1164),", "),INT(B1164)),""))</f>
        <v>#VALUE!</v>
      </c>
      <c r="DH1164" s="5"/>
      <c r="DI1164" s="5"/>
      <c r="DJ1164" s="5"/>
      <c r="DK1164" s="5"/>
    </row>
    <row r="1165" spans="1:115">
      <c r="A1165" s="4"/>
      <c r="B1165" s="3"/>
      <c r="H1165" s="5" t="str">
        <f>IF(F1165="","",IFERROR(CONCATENATE("PEUA",VLOOKUP(ESTADO,REPORTE!AV1165:AW1196,2,0),CLAVE_DISTRITO,CLAVE_CADER,IFERROR(VLOOKUP(DAY(F1165),$BN$3:$BO$11,2,0),DAY(F1165)),IFERROR(VLOOKUP(MONTH(F1165),$BN$3:$BO$11,2,0),MONTH(F1165)),YEAR(F1165),G1165),""))</f>
        <v/>
      </c>
      <c r="L1165" s="4" t="str">
        <f>IFERROR(IF(VLOOKUP(J1165,J$2:L1164,4,0)=0,"",VLOOKUP(J1165,J$2:L1164,4,0)),"")</f>
        <v/>
      </c>
      <c r="M1165" s="4" t="str">
        <f>IFERROR(IF(VLOOKUP(J1165,J$2:M1164,5,0)=0,"",VLOOKUP(J1165,J$2:M1164,5,0)),"")</f>
        <v/>
      </c>
      <c r="S1165"/>
      <c r="X1165" s="3"/>
      <c r="AC1165" s="2" t="str">
        <f>IFERROR(IF(INDEX(AC$1:AC1164,MATCH(J1165,J$1:J1164,0),1)=0,"",INDEX(AC$1:AC1164,MATCH(J1165,J$1:J1164,0),1)),"")</f>
        <v/>
      </c>
      <c r="AD1165" s="2" t="str">
        <f>IFERROR(IF(INDEX(AD$1:AD1164,MATCH(J1165,J$1:J1164,0),1)=0,"",INDEX(AD$1:AD1164,MATCH(J1165,J$1:J1164,0),1)),"")</f>
        <v/>
      </c>
      <c r="AE1165" s="2" t="str">
        <f>IFERROR(IF(INDEX(AE$1:AE1164,MATCH(J1165,J$1:J1164,0),1)=0,"",INDEX(AE$1:AE1164,MATCH(J1165,J$1:J1164,0),1)),"")</f>
        <v/>
      </c>
      <c r="BH1165" s="7" t="str">
        <f t="shared" ca="1" si="210"/>
        <v/>
      </c>
      <c r="BI1165" s="4" t="str">
        <f t="shared" si="209"/>
        <v/>
      </c>
      <c r="BJ1165" s="123" t="str">
        <f t="shared" si="211"/>
        <v/>
      </c>
      <c r="BK1165" s="140" t="str">
        <f t="shared" si="215"/>
        <v/>
      </c>
      <c r="BP1165" s="5"/>
      <c r="BR1165" s="4"/>
      <c r="BT1165" s="5"/>
      <c r="BU1165" s="5"/>
      <c r="BV1165" s="5" t="str">
        <f>IF(B1165="","",IF(BQ1165="",1+(MAX(BV$2:BV1164)),""))</f>
        <v/>
      </c>
      <c r="BW1165" s="5" t="str">
        <f t="shared" si="212"/>
        <v/>
      </c>
      <c r="BX1165" s="5" t="str">
        <f t="shared" si="213"/>
        <v/>
      </c>
      <c r="BY1165" s="14" t="str">
        <f t="shared" si="214"/>
        <v/>
      </c>
      <c r="BZ1165" s="28"/>
      <c r="DD1165" s="5" t="e">
        <f>IF(REPORTE!AH$2="si",IF(C1165=VALUE(REPORTE!C$11),IF(SUM(DD1166:DD$1993),CONCATENATE(INT(B1165),", "),INT(B1165)),""),IF(C1165=VALUE(REPORTE!C$10),IF(SUM(DD1166:DD$1993),CONCATENATE(INT(B1165),", "),INT(B1165)),""))</f>
        <v>#VALUE!</v>
      </c>
      <c r="DH1165" s="5"/>
      <c r="DI1165" s="5"/>
      <c r="DJ1165" s="5"/>
      <c r="DK1165" s="5"/>
    </row>
    <row r="1166" spans="1:115">
      <c r="A1166" s="4"/>
      <c r="B1166" s="3"/>
      <c r="H1166" s="5" t="str">
        <f>IF(F1166="","",IFERROR(CONCATENATE("PEUA",VLOOKUP(ESTADO,REPORTE!AV1166:AW1197,2,0),CLAVE_DISTRITO,CLAVE_CADER,IFERROR(VLOOKUP(DAY(F1166),$BN$3:$BO$11,2,0),DAY(F1166)),IFERROR(VLOOKUP(MONTH(F1166),$BN$3:$BO$11,2,0),MONTH(F1166)),YEAR(F1166),G1166),""))</f>
        <v/>
      </c>
      <c r="L1166" s="4" t="str">
        <f>IFERROR(IF(VLOOKUP(J1166,J$2:L1165,4,0)=0,"",VLOOKUP(J1166,J$2:L1165,4,0)),"")</f>
        <v/>
      </c>
      <c r="M1166" s="4" t="str">
        <f>IFERROR(IF(VLOOKUP(J1166,J$2:M1165,5,0)=0,"",VLOOKUP(J1166,J$2:M1165,5,0)),"")</f>
        <v/>
      </c>
      <c r="S1166"/>
      <c r="X1166" s="3"/>
      <c r="AC1166" s="2" t="str">
        <f>IFERROR(IF(INDEX(AC$1:AC1165,MATCH(J1166,J$1:J1165,0),1)=0,"",INDEX(AC$1:AC1165,MATCH(J1166,J$1:J1165,0),1)),"")</f>
        <v/>
      </c>
      <c r="AD1166" s="2" t="str">
        <f>IFERROR(IF(INDEX(AD$1:AD1165,MATCH(J1166,J$1:J1165,0),1)=0,"",INDEX(AD$1:AD1165,MATCH(J1166,J$1:J1165,0),1)),"")</f>
        <v/>
      </c>
      <c r="AE1166" s="2" t="str">
        <f>IFERROR(IF(INDEX(AE$1:AE1165,MATCH(J1166,J$1:J1165,0),1)=0,"",INDEX(AE$1:AE1165,MATCH(J1166,J$1:J1165,0),1)),"")</f>
        <v/>
      </c>
      <c r="BH1166" s="7" t="str">
        <f t="shared" ca="1" si="210"/>
        <v/>
      </c>
      <c r="BI1166" s="4" t="str">
        <f t="shared" si="209"/>
        <v/>
      </c>
      <c r="BJ1166" s="123" t="str">
        <f t="shared" si="211"/>
        <v/>
      </c>
      <c r="BK1166" s="140" t="str">
        <f t="shared" si="215"/>
        <v/>
      </c>
      <c r="BP1166" s="5"/>
      <c r="BR1166" s="4"/>
      <c r="BT1166" s="5"/>
      <c r="BU1166" s="5"/>
      <c r="BV1166" s="5" t="str">
        <f>IF(B1166="","",IF(BQ1166="",1+(MAX(BV$2:BV1165)),""))</f>
        <v/>
      </c>
      <c r="BW1166" s="5" t="str">
        <f t="shared" si="212"/>
        <v/>
      </c>
      <c r="BX1166" s="5" t="str">
        <f t="shared" si="213"/>
        <v/>
      </c>
      <c r="BY1166" s="14" t="str">
        <f t="shared" si="214"/>
        <v/>
      </c>
      <c r="BZ1166" s="28"/>
      <c r="DD1166" s="5" t="e">
        <f>IF(REPORTE!AH$2="si",IF(C1166=VALUE(REPORTE!C$11),IF(SUM(DD1167:DD$1993),CONCATENATE(INT(B1166),", "),INT(B1166)),""),IF(C1166=VALUE(REPORTE!C$10),IF(SUM(DD1167:DD$1993),CONCATENATE(INT(B1166),", "),INT(B1166)),""))</f>
        <v>#VALUE!</v>
      </c>
      <c r="DH1166" s="5"/>
      <c r="DI1166" s="5"/>
      <c r="DJ1166" s="5"/>
      <c r="DK1166" s="5"/>
    </row>
    <row r="1167" spans="1:115">
      <c r="A1167" s="4"/>
      <c r="B1167" s="3"/>
      <c r="H1167" s="5" t="str">
        <f>IF(F1167="","",IFERROR(CONCATENATE("PEUA",VLOOKUP(ESTADO,REPORTE!AV1167:AW1198,2,0),CLAVE_DISTRITO,CLAVE_CADER,IFERROR(VLOOKUP(DAY(F1167),$BN$3:$BO$11,2,0),DAY(F1167)),IFERROR(VLOOKUP(MONTH(F1167),$BN$3:$BO$11,2,0),MONTH(F1167)),YEAR(F1167),G1167),""))</f>
        <v/>
      </c>
      <c r="L1167" s="4" t="str">
        <f>IFERROR(IF(VLOOKUP(J1167,J$2:L1166,4,0)=0,"",VLOOKUP(J1167,J$2:L1166,4,0)),"")</f>
        <v/>
      </c>
      <c r="M1167" s="4" t="str">
        <f>IFERROR(IF(VLOOKUP(J1167,J$2:M1166,5,0)=0,"",VLOOKUP(J1167,J$2:M1166,5,0)),"")</f>
        <v/>
      </c>
      <c r="S1167"/>
      <c r="X1167" s="3"/>
      <c r="AC1167" s="2" t="str">
        <f>IFERROR(IF(INDEX(AC$1:AC1166,MATCH(J1167,J$1:J1166,0),1)=0,"",INDEX(AC$1:AC1166,MATCH(J1167,J$1:J1166,0),1)),"")</f>
        <v/>
      </c>
      <c r="AD1167" s="2" t="str">
        <f>IFERROR(IF(INDEX(AD$1:AD1166,MATCH(J1167,J$1:J1166,0),1)=0,"",INDEX(AD$1:AD1166,MATCH(J1167,J$1:J1166,0),1)),"")</f>
        <v/>
      </c>
      <c r="AE1167" s="2" t="str">
        <f>IFERROR(IF(INDEX(AE$1:AE1166,MATCH(J1167,J$1:J1166,0),1)=0,"",INDEX(AE$1:AE1166,MATCH(J1167,J$1:J1166,0),1)),"")</f>
        <v/>
      </c>
      <c r="BH1167" s="7" t="str">
        <f t="shared" ca="1" si="210"/>
        <v/>
      </c>
      <c r="BI1167" s="4" t="str">
        <f t="shared" si="209"/>
        <v/>
      </c>
      <c r="BJ1167" s="123" t="str">
        <f t="shared" si="211"/>
        <v/>
      </c>
      <c r="BK1167" s="140" t="str">
        <f t="shared" si="215"/>
        <v/>
      </c>
      <c r="BP1167" s="5"/>
      <c r="BR1167" s="4"/>
      <c r="BT1167" s="5"/>
      <c r="BU1167" s="5"/>
      <c r="BV1167" s="5" t="str">
        <f>IF(B1167="","",IF(BQ1167="",1+(MAX(BV$2:BV1166)),""))</f>
        <v/>
      </c>
      <c r="BW1167" s="5" t="str">
        <f t="shared" si="212"/>
        <v/>
      </c>
      <c r="BX1167" s="5" t="str">
        <f t="shared" si="213"/>
        <v/>
      </c>
      <c r="BY1167" s="14" t="str">
        <f t="shared" si="214"/>
        <v/>
      </c>
      <c r="BZ1167" s="28"/>
      <c r="DD1167" s="5" t="e">
        <f>IF(REPORTE!AH$2="si",IF(C1167=VALUE(REPORTE!C$11),IF(SUM(DD1168:DD$1993),CONCATENATE(INT(B1167),", "),INT(B1167)),""),IF(C1167=VALUE(REPORTE!C$10),IF(SUM(DD1168:DD$1993),CONCATENATE(INT(B1167),", "),INT(B1167)),""))</f>
        <v>#VALUE!</v>
      </c>
      <c r="DH1167" s="5"/>
      <c r="DI1167" s="5"/>
      <c r="DJ1167" s="5"/>
      <c r="DK1167" s="5"/>
    </row>
    <row r="1168" spans="1:115">
      <c r="A1168" s="4"/>
      <c r="B1168" s="3"/>
      <c r="H1168" s="5" t="str">
        <f>IF(F1168="","",IFERROR(CONCATENATE("PEUA",VLOOKUP(ESTADO,REPORTE!AV1168:AW1199,2,0),CLAVE_DISTRITO,CLAVE_CADER,IFERROR(VLOOKUP(DAY(F1168),$BN$3:$BO$11,2,0),DAY(F1168)),IFERROR(VLOOKUP(MONTH(F1168),$BN$3:$BO$11,2,0),MONTH(F1168)),YEAR(F1168),G1168),""))</f>
        <v/>
      </c>
      <c r="L1168" s="4" t="str">
        <f>IFERROR(IF(VLOOKUP(J1168,J$2:L1167,4,0)=0,"",VLOOKUP(J1168,J$2:L1167,4,0)),"")</f>
        <v/>
      </c>
      <c r="M1168" s="4" t="str">
        <f>IFERROR(IF(VLOOKUP(J1168,J$2:M1167,5,0)=0,"",VLOOKUP(J1168,J$2:M1167,5,0)),"")</f>
        <v/>
      </c>
      <c r="S1168"/>
      <c r="X1168" s="3"/>
      <c r="AC1168" s="2" t="str">
        <f>IFERROR(IF(INDEX(AC$1:AC1167,MATCH(J1168,J$1:J1167,0),1)=0,"",INDEX(AC$1:AC1167,MATCH(J1168,J$1:J1167,0),1)),"")</f>
        <v/>
      </c>
      <c r="AD1168" s="2" t="str">
        <f>IFERROR(IF(INDEX(AD$1:AD1167,MATCH(J1168,J$1:J1167,0),1)=0,"",INDEX(AD$1:AD1167,MATCH(J1168,J$1:J1167,0),1)),"")</f>
        <v/>
      </c>
      <c r="AE1168" s="2" t="str">
        <f>IFERROR(IF(INDEX(AE$1:AE1167,MATCH(J1168,J$1:J1167,0),1)=0,"",INDEX(AE$1:AE1167,MATCH(J1168,J$1:J1167,0),1)),"")</f>
        <v/>
      </c>
      <c r="BH1168" s="7" t="str">
        <f t="shared" ca="1" si="210"/>
        <v/>
      </c>
      <c r="BI1168" s="4" t="str">
        <f t="shared" si="209"/>
        <v/>
      </c>
      <c r="BJ1168" s="123" t="str">
        <f t="shared" si="211"/>
        <v/>
      </c>
      <c r="BK1168" s="140" t="str">
        <f t="shared" si="215"/>
        <v/>
      </c>
      <c r="BP1168" s="5"/>
      <c r="BR1168" s="4"/>
      <c r="BT1168" s="5"/>
      <c r="BU1168" s="5"/>
      <c r="BV1168" s="5" t="str">
        <f>IF(B1168="","",IF(BQ1168="",1+(MAX(BV$2:BV1167)),""))</f>
        <v/>
      </c>
      <c r="BW1168" s="5" t="str">
        <f t="shared" si="212"/>
        <v/>
      </c>
      <c r="BX1168" s="5" t="str">
        <f t="shared" si="213"/>
        <v/>
      </c>
      <c r="BY1168" s="14" t="str">
        <f t="shared" si="214"/>
        <v/>
      </c>
      <c r="BZ1168" s="28"/>
      <c r="DD1168" s="5" t="e">
        <f>IF(REPORTE!AH$2="si",IF(C1168=VALUE(REPORTE!C$11),IF(SUM(DD1169:DD$1993),CONCATENATE(INT(B1168),", "),INT(B1168)),""),IF(C1168=VALUE(REPORTE!C$10),IF(SUM(DD1169:DD$1993),CONCATENATE(INT(B1168),", "),INT(B1168)),""))</f>
        <v>#VALUE!</v>
      </c>
      <c r="DH1168" s="5"/>
      <c r="DI1168" s="5"/>
      <c r="DJ1168" s="5"/>
      <c r="DK1168" s="5"/>
    </row>
    <row r="1169" spans="1:115">
      <c r="A1169" s="4"/>
      <c r="B1169" s="3"/>
      <c r="H1169" s="5" t="str">
        <f>IF(F1169="","",IFERROR(CONCATENATE("PEUA",VLOOKUP(ESTADO,REPORTE!AV1169:AW1200,2,0),CLAVE_DISTRITO,CLAVE_CADER,IFERROR(VLOOKUP(DAY(F1169),$BN$3:$BO$11,2,0),DAY(F1169)),IFERROR(VLOOKUP(MONTH(F1169),$BN$3:$BO$11,2,0),MONTH(F1169)),YEAR(F1169),G1169),""))</f>
        <v/>
      </c>
      <c r="L1169" s="4" t="str">
        <f>IFERROR(IF(VLOOKUP(J1169,J$2:L1168,4,0)=0,"",VLOOKUP(J1169,J$2:L1168,4,0)),"")</f>
        <v/>
      </c>
      <c r="M1169" s="4" t="str">
        <f>IFERROR(IF(VLOOKUP(J1169,J$2:M1168,5,0)=0,"",VLOOKUP(J1169,J$2:M1168,5,0)),"")</f>
        <v/>
      </c>
      <c r="S1169"/>
      <c r="X1169" s="3"/>
      <c r="AC1169" s="2" t="str">
        <f>IFERROR(IF(INDEX(AC$1:AC1168,MATCH(J1169,J$1:J1168,0),1)=0,"",INDEX(AC$1:AC1168,MATCH(J1169,J$1:J1168,0),1)),"")</f>
        <v/>
      </c>
      <c r="AD1169" s="2" t="str">
        <f>IFERROR(IF(INDEX(AD$1:AD1168,MATCH(J1169,J$1:J1168,0),1)=0,"",INDEX(AD$1:AD1168,MATCH(J1169,J$1:J1168,0),1)),"")</f>
        <v/>
      </c>
      <c r="AE1169" s="2" t="str">
        <f>IFERROR(IF(INDEX(AE$1:AE1168,MATCH(J1169,J$1:J1168,0),1)=0,"",INDEX(AE$1:AE1168,MATCH(J1169,J$1:J1168,0),1)),"")</f>
        <v/>
      </c>
      <c r="BH1169" s="7" t="str">
        <f t="shared" ca="1" si="210"/>
        <v/>
      </c>
      <c r="BI1169" s="4" t="str">
        <f t="shared" si="209"/>
        <v/>
      </c>
      <c r="BJ1169" s="123" t="str">
        <f t="shared" si="211"/>
        <v/>
      </c>
      <c r="BK1169" s="140" t="str">
        <f t="shared" si="215"/>
        <v/>
      </c>
      <c r="BP1169" s="5"/>
      <c r="BR1169" s="4"/>
      <c r="BT1169" s="5"/>
      <c r="BU1169" s="5"/>
      <c r="BV1169" s="5" t="str">
        <f>IF(B1169="","",IF(BQ1169="",1+(MAX(BV$2:BV1168)),""))</f>
        <v/>
      </c>
      <c r="BW1169" s="5" t="str">
        <f t="shared" si="212"/>
        <v/>
      </c>
      <c r="BX1169" s="5" t="str">
        <f t="shared" si="213"/>
        <v/>
      </c>
      <c r="BY1169" s="14" t="str">
        <f t="shared" si="214"/>
        <v/>
      </c>
      <c r="BZ1169" s="28"/>
      <c r="DD1169" s="5" t="e">
        <f>IF(REPORTE!AH$2="si",IF(C1169=VALUE(REPORTE!C$11),IF(SUM(DD1170:DD$1993),CONCATENATE(INT(B1169),", "),INT(B1169)),""),IF(C1169=VALUE(REPORTE!C$10),IF(SUM(DD1170:DD$1993),CONCATENATE(INT(B1169),", "),INT(B1169)),""))</f>
        <v>#VALUE!</v>
      </c>
      <c r="DH1169" s="5"/>
      <c r="DI1169" s="5"/>
      <c r="DJ1169" s="5"/>
      <c r="DK1169" s="5"/>
    </row>
    <row r="1170" spans="1:115">
      <c r="A1170" s="4"/>
      <c r="B1170" s="3"/>
      <c r="H1170" s="5" t="str">
        <f>IF(F1170="","",IFERROR(CONCATENATE("PEUA",VLOOKUP(ESTADO,REPORTE!AV1170:AW1201,2,0),CLAVE_DISTRITO,CLAVE_CADER,IFERROR(VLOOKUP(DAY(F1170),$BN$3:$BO$11,2,0),DAY(F1170)),IFERROR(VLOOKUP(MONTH(F1170),$BN$3:$BO$11,2,0),MONTH(F1170)),YEAR(F1170),G1170),""))</f>
        <v/>
      </c>
      <c r="L1170" s="4" t="str">
        <f>IFERROR(IF(VLOOKUP(J1170,J$2:L1169,4,0)=0,"",VLOOKUP(J1170,J$2:L1169,4,0)),"")</f>
        <v/>
      </c>
      <c r="M1170" s="4" t="str">
        <f>IFERROR(IF(VLOOKUP(J1170,J$2:M1169,5,0)=0,"",VLOOKUP(J1170,J$2:M1169,5,0)),"")</f>
        <v/>
      </c>
      <c r="S1170"/>
      <c r="X1170" s="3"/>
      <c r="AC1170" s="2" t="str">
        <f>IFERROR(IF(INDEX(AC$1:AC1169,MATCH(J1170,J$1:J1169,0),1)=0,"",INDEX(AC$1:AC1169,MATCH(J1170,J$1:J1169,0),1)),"")</f>
        <v/>
      </c>
      <c r="AD1170" s="2" t="str">
        <f>IFERROR(IF(INDEX(AD$1:AD1169,MATCH(J1170,J$1:J1169,0),1)=0,"",INDEX(AD$1:AD1169,MATCH(J1170,J$1:J1169,0),1)),"")</f>
        <v/>
      </c>
      <c r="AE1170" s="2" t="str">
        <f>IFERROR(IF(INDEX(AE$1:AE1169,MATCH(J1170,J$1:J1169,0),1)=0,"",INDEX(AE$1:AE1169,MATCH(J1170,J$1:J1169,0),1)),"")</f>
        <v/>
      </c>
      <c r="BH1170" s="7" t="str">
        <f t="shared" ca="1" si="210"/>
        <v/>
      </c>
      <c r="BI1170" s="4" t="str">
        <f t="shared" si="209"/>
        <v/>
      </c>
      <c r="BJ1170" s="123" t="str">
        <f t="shared" si="211"/>
        <v/>
      </c>
      <c r="BK1170" s="140" t="str">
        <f t="shared" si="215"/>
        <v/>
      </c>
      <c r="BP1170" s="5"/>
      <c r="BR1170" s="4"/>
      <c r="BT1170" s="5"/>
      <c r="BU1170" s="5"/>
      <c r="BV1170" s="5" t="str">
        <f>IF(B1170="","",IF(BQ1170="",1+(MAX(BV$2:BV1169)),""))</f>
        <v/>
      </c>
      <c r="BW1170" s="5" t="str">
        <f t="shared" si="212"/>
        <v/>
      </c>
      <c r="BX1170" s="5" t="str">
        <f t="shared" si="213"/>
        <v/>
      </c>
      <c r="BY1170" s="14" t="str">
        <f t="shared" si="214"/>
        <v/>
      </c>
      <c r="BZ1170" s="28"/>
      <c r="DD1170" s="5" t="e">
        <f>IF(REPORTE!AH$2="si",IF(C1170=VALUE(REPORTE!C$11),IF(SUM(DD1171:DD$1993),CONCATENATE(INT(B1170),", "),INT(B1170)),""),IF(C1170=VALUE(REPORTE!C$10),IF(SUM(DD1171:DD$1993),CONCATENATE(INT(B1170),", "),INT(B1170)),""))</f>
        <v>#VALUE!</v>
      </c>
      <c r="DH1170" s="5"/>
      <c r="DI1170" s="5"/>
      <c r="DJ1170" s="5"/>
      <c r="DK1170" s="5"/>
    </row>
    <row r="1171" spans="1:115">
      <c r="A1171" s="4"/>
      <c r="B1171" s="3"/>
      <c r="H1171" s="5" t="str">
        <f>IF(F1171="","",IFERROR(CONCATENATE("PEUA",VLOOKUP(ESTADO,REPORTE!AV1171:AW1202,2,0),CLAVE_DISTRITO,CLAVE_CADER,IFERROR(VLOOKUP(DAY(F1171),$BN$3:$BO$11,2,0),DAY(F1171)),IFERROR(VLOOKUP(MONTH(F1171),$BN$3:$BO$11,2,0),MONTH(F1171)),YEAR(F1171),G1171),""))</f>
        <v/>
      </c>
      <c r="L1171" s="4" t="str">
        <f>IFERROR(IF(VLOOKUP(J1171,J$2:L1170,4,0)=0,"",VLOOKUP(J1171,J$2:L1170,4,0)),"")</f>
        <v/>
      </c>
      <c r="M1171" s="4" t="str">
        <f>IFERROR(IF(VLOOKUP(J1171,J$2:M1170,5,0)=0,"",VLOOKUP(J1171,J$2:M1170,5,0)),"")</f>
        <v/>
      </c>
      <c r="S1171"/>
      <c r="X1171" s="3"/>
      <c r="AC1171" s="2" t="str">
        <f>IFERROR(IF(INDEX(AC$1:AC1170,MATCH(J1171,J$1:J1170,0),1)=0,"",INDEX(AC$1:AC1170,MATCH(J1171,J$1:J1170,0),1)),"")</f>
        <v/>
      </c>
      <c r="AD1171" s="2" t="str">
        <f>IFERROR(IF(INDEX(AD$1:AD1170,MATCH(J1171,J$1:J1170,0),1)=0,"",INDEX(AD$1:AD1170,MATCH(J1171,J$1:J1170,0),1)),"")</f>
        <v/>
      </c>
      <c r="AE1171" s="2" t="str">
        <f>IFERROR(IF(INDEX(AE$1:AE1170,MATCH(J1171,J$1:J1170,0),1)=0,"",INDEX(AE$1:AE1170,MATCH(J1171,J$1:J1170,0),1)),"")</f>
        <v/>
      </c>
      <c r="BH1171" s="7" t="str">
        <f t="shared" ca="1" si="210"/>
        <v/>
      </c>
      <c r="BI1171" s="4" t="str">
        <f t="shared" ref="BI1171:BI1234" si="216">IFERROR(IF(AA1171=0,"",AA1171/BB1171),"")</f>
        <v/>
      </c>
      <c r="BJ1171" s="123" t="str">
        <f t="shared" si="211"/>
        <v/>
      </c>
      <c r="BK1171" s="140" t="str">
        <f t="shared" si="215"/>
        <v/>
      </c>
      <c r="BP1171" s="5"/>
      <c r="BR1171" s="4"/>
      <c r="BT1171" s="5"/>
      <c r="BU1171" s="5"/>
      <c r="BV1171" s="5" t="str">
        <f>IF(B1171="","",IF(BQ1171="",1+(MAX(BV$2:BV1170)),""))</f>
        <v/>
      </c>
      <c r="BW1171" s="5" t="str">
        <f t="shared" si="212"/>
        <v/>
      </c>
      <c r="BX1171" s="5" t="str">
        <f t="shared" si="213"/>
        <v/>
      </c>
      <c r="BY1171" s="14" t="str">
        <f t="shared" si="214"/>
        <v/>
      </c>
      <c r="BZ1171" s="28"/>
      <c r="DD1171" s="5" t="e">
        <f>IF(REPORTE!AH$2="si",IF(C1171=VALUE(REPORTE!C$11),IF(SUM(DD1172:DD$1993),CONCATENATE(INT(B1171),", "),INT(B1171)),""),IF(C1171=VALUE(REPORTE!C$10),IF(SUM(DD1172:DD$1993),CONCATENATE(INT(B1171),", "),INT(B1171)),""))</f>
        <v>#VALUE!</v>
      </c>
      <c r="DH1171" s="5"/>
      <c r="DI1171" s="5"/>
      <c r="DJ1171" s="5"/>
      <c r="DK1171" s="5"/>
    </row>
    <row r="1172" spans="1:115">
      <c r="A1172" s="4"/>
      <c r="B1172" s="3"/>
      <c r="H1172" s="5" t="str">
        <f>IF(F1172="","",IFERROR(CONCATENATE("PEUA",VLOOKUP(ESTADO,REPORTE!AV1172:AW1203,2,0),CLAVE_DISTRITO,CLAVE_CADER,IFERROR(VLOOKUP(DAY(F1172),$BN$3:$BO$11,2,0),DAY(F1172)),IFERROR(VLOOKUP(MONTH(F1172),$BN$3:$BO$11,2,0),MONTH(F1172)),YEAR(F1172),G1172),""))</f>
        <v/>
      </c>
      <c r="L1172" s="4" t="str">
        <f>IFERROR(IF(VLOOKUP(J1172,J$2:L1171,4,0)=0,"",VLOOKUP(J1172,J$2:L1171,4,0)),"")</f>
        <v/>
      </c>
      <c r="M1172" s="4" t="str">
        <f>IFERROR(IF(VLOOKUP(J1172,J$2:M1171,5,0)=0,"",VLOOKUP(J1172,J$2:M1171,5,0)),"")</f>
        <v/>
      </c>
      <c r="S1172"/>
      <c r="X1172" s="3"/>
      <c r="AC1172" s="2" t="str">
        <f>IFERROR(IF(INDEX(AC$1:AC1171,MATCH(J1172,J$1:J1171,0),1)=0,"",INDEX(AC$1:AC1171,MATCH(J1172,J$1:J1171,0),1)),"")</f>
        <v/>
      </c>
      <c r="AD1172" s="2" t="str">
        <f>IFERROR(IF(INDEX(AD$1:AD1171,MATCH(J1172,J$1:J1171,0),1)=0,"",INDEX(AD$1:AD1171,MATCH(J1172,J$1:J1171,0),1)),"")</f>
        <v/>
      </c>
      <c r="AE1172" s="2" t="str">
        <f>IFERROR(IF(INDEX(AE$1:AE1171,MATCH(J1172,J$1:J1171,0),1)=0,"",INDEX(AE$1:AE1171,MATCH(J1172,J$1:J1171,0),1)),"")</f>
        <v/>
      </c>
      <c r="BH1172" s="7" t="str">
        <f t="shared" ca="1" si="210"/>
        <v/>
      </c>
      <c r="BI1172" s="4" t="str">
        <f t="shared" si="216"/>
        <v/>
      </c>
      <c r="BJ1172" s="123" t="str">
        <f t="shared" si="211"/>
        <v/>
      </c>
      <c r="BK1172" s="140" t="str">
        <f t="shared" si="215"/>
        <v/>
      </c>
      <c r="BP1172" s="5"/>
      <c r="BR1172" s="4"/>
      <c r="BT1172" s="5"/>
      <c r="BU1172" s="5"/>
      <c r="BV1172" s="5" t="str">
        <f>IF(B1172="","",IF(BQ1172="",1+(MAX(BV$2:BV1171)),""))</f>
        <v/>
      </c>
      <c r="BW1172" s="5" t="str">
        <f t="shared" si="212"/>
        <v/>
      </c>
      <c r="BX1172" s="5" t="str">
        <f t="shared" si="213"/>
        <v/>
      </c>
      <c r="BY1172" s="14" t="str">
        <f t="shared" si="214"/>
        <v/>
      </c>
      <c r="BZ1172" s="28"/>
      <c r="DD1172" s="5" t="e">
        <f>IF(REPORTE!AH$2="si",IF(C1172=VALUE(REPORTE!C$11),IF(SUM(DD1173:DD$1993),CONCATENATE(INT(B1172),", "),INT(B1172)),""),IF(C1172=VALUE(REPORTE!C$10),IF(SUM(DD1173:DD$1993),CONCATENATE(INT(B1172),", "),INT(B1172)),""))</f>
        <v>#VALUE!</v>
      </c>
      <c r="DH1172" s="5"/>
      <c r="DI1172" s="5"/>
      <c r="DJ1172" s="5"/>
      <c r="DK1172" s="5"/>
    </row>
    <row r="1173" spans="1:115">
      <c r="A1173" s="4"/>
      <c r="B1173" s="3"/>
      <c r="H1173" s="5" t="str">
        <f>IF(F1173="","",IFERROR(CONCATENATE("PEUA",VLOOKUP(ESTADO,REPORTE!AV1173:AW1204,2,0),CLAVE_DISTRITO,CLAVE_CADER,IFERROR(VLOOKUP(DAY(F1173),$BN$3:$BO$11,2,0),DAY(F1173)),IFERROR(VLOOKUP(MONTH(F1173),$BN$3:$BO$11,2,0),MONTH(F1173)),YEAR(F1173),G1173),""))</f>
        <v/>
      </c>
      <c r="L1173" s="4" t="str">
        <f>IFERROR(IF(VLOOKUP(J1173,J$2:L1172,4,0)=0,"",VLOOKUP(J1173,J$2:L1172,4,0)),"")</f>
        <v/>
      </c>
      <c r="M1173" s="4" t="str">
        <f>IFERROR(IF(VLOOKUP(J1173,J$2:M1172,5,0)=0,"",VLOOKUP(J1173,J$2:M1172,5,0)),"")</f>
        <v/>
      </c>
      <c r="S1173"/>
      <c r="X1173" s="3"/>
      <c r="AC1173" s="2" t="str">
        <f>IFERROR(IF(INDEX(AC$1:AC1172,MATCH(J1173,J$1:J1172,0),1)=0,"",INDEX(AC$1:AC1172,MATCH(J1173,J$1:J1172,0),1)),"")</f>
        <v/>
      </c>
      <c r="AD1173" s="2" t="str">
        <f>IFERROR(IF(INDEX(AD$1:AD1172,MATCH(J1173,J$1:J1172,0),1)=0,"",INDEX(AD$1:AD1172,MATCH(J1173,J$1:J1172,0),1)),"")</f>
        <v/>
      </c>
      <c r="AE1173" s="2" t="str">
        <f>IFERROR(IF(INDEX(AE$1:AE1172,MATCH(J1173,J$1:J1172,0),1)=0,"",INDEX(AE$1:AE1172,MATCH(J1173,J$1:J1172,0),1)),"")</f>
        <v/>
      </c>
      <c r="BH1173" s="7" t="str">
        <f t="shared" ca="1" si="210"/>
        <v/>
      </c>
      <c r="BI1173" s="4" t="str">
        <f t="shared" si="216"/>
        <v/>
      </c>
      <c r="BJ1173" s="123" t="str">
        <f t="shared" si="211"/>
        <v/>
      </c>
      <c r="BK1173" s="140" t="str">
        <f t="shared" si="215"/>
        <v/>
      </c>
      <c r="BP1173" s="5"/>
      <c r="BR1173" s="4"/>
      <c r="BT1173" s="5"/>
      <c r="BU1173" s="5"/>
      <c r="BV1173" s="5" t="str">
        <f>IF(B1173="","",IF(BQ1173="",1+(MAX(BV$2:BV1172)),""))</f>
        <v/>
      </c>
      <c r="BW1173" s="5" t="str">
        <f t="shared" si="212"/>
        <v/>
      </c>
      <c r="BX1173" s="5" t="str">
        <f t="shared" si="213"/>
        <v/>
      </c>
      <c r="BY1173" s="14" t="str">
        <f t="shared" si="214"/>
        <v/>
      </c>
      <c r="BZ1173" s="28"/>
      <c r="DD1173" s="5" t="e">
        <f>IF(REPORTE!AH$2="si",IF(C1173=VALUE(REPORTE!C$11),IF(SUM(DD1174:DD$1993),CONCATENATE(INT(B1173),", "),INT(B1173)),""),IF(C1173=VALUE(REPORTE!C$10),IF(SUM(DD1174:DD$1993),CONCATENATE(INT(B1173),", "),INT(B1173)),""))</f>
        <v>#VALUE!</v>
      </c>
      <c r="DH1173" s="5"/>
      <c r="DI1173" s="5"/>
      <c r="DJ1173" s="5"/>
      <c r="DK1173" s="5"/>
    </row>
    <row r="1174" spans="1:115">
      <c r="A1174" s="4"/>
      <c r="B1174" s="3"/>
      <c r="H1174" s="5" t="str">
        <f>IF(F1174="","",IFERROR(CONCATENATE("PEUA",VLOOKUP(ESTADO,REPORTE!AV1174:AW1205,2,0),CLAVE_DISTRITO,CLAVE_CADER,IFERROR(VLOOKUP(DAY(F1174),$BN$3:$BO$11,2,0),DAY(F1174)),IFERROR(VLOOKUP(MONTH(F1174),$BN$3:$BO$11,2,0),MONTH(F1174)),YEAR(F1174),G1174),""))</f>
        <v/>
      </c>
      <c r="L1174" s="4" t="str">
        <f>IFERROR(IF(VLOOKUP(J1174,J$2:L1173,4,0)=0,"",VLOOKUP(J1174,J$2:L1173,4,0)),"")</f>
        <v/>
      </c>
      <c r="M1174" s="4" t="str">
        <f>IFERROR(IF(VLOOKUP(J1174,J$2:M1173,5,0)=0,"",VLOOKUP(J1174,J$2:M1173,5,0)),"")</f>
        <v/>
      </c>
      <c r="S1174"/>
      <c r="X1174" s="3"/>
      <c r="AC1174" s="2" t="str">
        <f>IFERROR(IF(INDEX(AC$1:AC1173,MATCH(J1174,J$1:J1173,0),1)=0,"",INDEX(AC$1:AC1173,MATCH(J1174,J$1:J1173,0),1)),"")</f>
        <v/>
      </c>
      <c r="AD1174" s="2" t="str">
        <f>IFERROR(IF(INDEX(AD$1:AD1173,MATCH(J1174,J$1:J1173,0),1)=0,"",INDEX(AD$1:AD1173,MATCH(J1174,J$1:J1173,0),1)),"")</f>
        <v/>
      </c>
      <c r="AE1174" s="2" t="str">
        <f>IFERROR(IF(INDEX(AE$1:AE1173,MATCH(J1174,J$1:J1173,0),1)=0,"",INDEX(AE$1:AE1173,MATCH(J1174,J$1:J1173,0),1)),"")</f>
        <v/>
      </c>
      <c r="BH1174" s="7" t="str">
        <f t="shared" ca="1" si="210"/>
        <v/>
      </c>
      <c r="BI1174" s="4" t="str">
        <f t="shared" si="216"/>
        <v/>
      </c>
      <c r="BJ1174" s="123" t="str">
        <f t="shared" si="211"/>
        <v/>
      </c>
      <c r="BK1174" s="140" t="str">
        <f t="shared" si="215"/>
        <v/>
      </c>
      <c r="BP1174" s="5"/>
      <c r="BR1174" s="4"/>
      <c r="BT1174" s="5"/>
      <c r="BU1174" s="5"/>
      <c r="BV1174" s="5" t="str">
        <f>IF(B1174="","",IF(BQ1174="",1+(MAX(BV$2:BV1173)),""))</f>
        <v/>
      </c>
      <c r="BW1174" s="5" t="str">
        <f t="shared" si="212"/>
        <v/>
      </c>
      <c r="BX1174" s="5" t="str">
        <f t="shared" si="213"/>
        <v/>
      </c>
      <c r="BY1174" s="14" t="str">
        <f t="shared" si="214"/>
        <v/>
      </c>
      <c r="BZ1174" s="28"/>
      <c r="DD1174" s="5" t="e">
        <f>IF(REPORTE!AH$2="si",IF(C1174=VALUE(REPORTE!C$11),IF(SUM(DD1175:DD$1993),CONCATENATE(INT(B1174),", "),INT(B1174)),""),IF(C1174=VALUE(REPORTE!C$10),IF(SUM(DD1175:DD$1993),CONCATENATE(INT(B1174),", "),INT(B1174)),""))</f>
        <v>#VALUE!</v>
      </c>
      <c r="DH1174" s="5"/>
      <c r="DI1174" s="5"/>
      <c r="DJ1174" s="5"/>
      <c r="DK1174" s="5"/>
    </row>
    <row r="1175" spans="1:115">
      <c r="A1175" s="4"/>
      <c r="B1175" s="3"/>
      <c r="H1175" s="5" t="str">
        <f>IF(F1175="","",IFERROR(CONCATENATE("PEUA",VLOOKUP(ESTADO,REPORTE!AV1175:AW1206,2,0),CLAVE_DISTRITO,CLAVE_CADER,IFERROR(VLOOKUP(DAY(F1175),$BN$3:$BO$11,2,0),DAY(F1175)),IFERROR(VLOOKUP(MONTH(F1175),$BN$3:$BO$11,2,0),MONTH(F1175)),YEAR(F1175),G1175),""))</f>
        <v/>
      </c>
      <c r="L1175" s="4" t="str">
        <f>IFERROR(IF(VLOOKUP(J1175,J$2:L1174,4,0)=0,"",VLOOKUP(J1175,J$2:L1174,4,0)),"")</f>
        <v/>
      </c>
      <c r="M1175" s="4" t="str">
        <f>IFERROR(IF(VLOOKUP(J1175,J$2:M1174,5,0)=0,"",VLOOKUP(J1175,J$2:M1174,5,0)),"")</f>
        <v/>
      </c>
      <c r="S1175"/>
      <c r="X1175" s="3"/>
      <c r="AC1175" s="2" t="str">
        <f>IFERROR(IF(INDEX(AC$1:AC1174,MATCH(J1175,J$1:J1174,0),1)=0,"",INDEX(AC$1:AC1174,MATCH(J1175,J$1:J1174,0),1)),"")</f>
        <v/>
      </c>
      <c r="AD1175" s="2" t="str">
        <f>IFERROR(IF(INDEX(AD$1:AD1174,MATCH(J1175,J$1:J1174,0),1)=0,"",INDEX(AD$1:AD1174,MATCH(J1175,J$1:J1174,0),1)),"")</f>
        <v/>
      </c>
      <c r="AE1175" s="2" t="str">
        <f>IFERROR(IF(INDEX(AE$1:AE1174,MATCH(J1175,J$1:J1174,0),1)=0,"",INDEX(AE$1:AE1174,MATCH(J1175,J$1:J1174,0),1)),"")</f>
        <v/>
      </c>
      <c r="BH1175" s="7" t="str">
        <f t="shared" ca="1" si="210"/>
        <v/>
      </c>
      <c r="BI1175" s="4" t="str">
        <f t="shared" si="216"/>
        <v/>
      </c>
      <c r="BJ1175" s="123" t="str">
        <f t="shared" si="211"/>
        <v/>
      </c>
      <c r="BK1175" s="140" t="str">
        <f t="shared" si="215"/>
        <v/>
      </c>
      <c r="BP1175" s="5"/>
      <c r="BR1175" s="4"/>
      <c r="BT1175" s="5"/>
      <c r="BU1175" s="5"/>
      <c r="BV1175" s="5" t="str">
        <f>IF(B1175="","",IF(BQ1175="",1+(MAX(BV$2:BV1174)),""))</f>
        <v/>
      </c>
      <c r="BW1175" s="5" t="str">
        <f t="shared" si="212"/>
        <v/>
      </c>
      <c r="BX1175" s="5" t="str">
        <f t="shared" si="213"/>
        <v/>
      </c>
      <c r="BY1175" s="14" t="str">
        <f t="shared" si="214"/>
        <v/>
      </c>
      <c r="BZ1175" s="28"/>
      <c r="DD1175" s="5" t="e">
        <f>IF(REPORTE!AH$2="si",IF(C1175=VALUE(REPORTE!C$11),IF(SUM(DD1176:DD$1993),CONCATENATE(INT(B1175),", "),INT(B1175)),""),IF(C1175=VALUE(REPORTE!C$10),IF(SUM(DD1176:DD$1993),CONCATENATE(INT(B1175),", "),INT(B1175)),""))</f>
        <v>#VALUE!</v>
      </c>
      <c r="DH1175" s="5"/>
      <c r="DI1175" s="5"/>
      <c r="DJ1175" s="5"/>
      <c r="DK1175" s="5"/>
    </row>
    <row r="1176" spans="1:115">
      <c r="A1176" s="4"/>
      <c r="B1176" s="3"/>
      <c r="H1176" s="5" t="str">
        <f>IF(F1176="","",IFERROR(CONCATENATE("PEUA",VLOOKUP(ESTADO,REPORTE!AV1176:AW1207,2,0),CLAVE_DISTRITO,CLAVE_CADER,IFERROR(VLOOKUP(DAY(F1176),$BN$3:$BO$11,2,0),DAY(F1176)),IFERROR(VLOOKUP(MONTH(F1176),$BN$3:$BO$11,2,0),MONTH(F1176)),YEAR(F1176),G1176),""))</f>
        <v/>
      </c>
      <c r="L1176" s="4" t="str">
        <f>IFERROR(IF(VLOOKUP(J1176,J$2:L1175,4,0)=0,"",VLOOKUP(J1176,J$2:L1175,4,0)),"")</f>
        <v/>
      </c>
      <c r="M1176" s="4" t="str">
        <f>IFERROR(IF(VLOOKUP(J1176,J$2:M1175,5,0)=0,"",VLOOKUP(J1176,J$2:M1175,5,0)),"")</f>
        <v/>
      </c>
      <c r="S1176"/>
      <c r="X1176" s="3"/>
      <c r="AC1176" s="2" t="str">
        <f>IFERROR(IF(INDEX(AC$1:AC1175,MATCH(J1176,J$1:J1175,0),1)=0,"",INDEX(AC$1:AC1175,MATCH(J1176,J$1:J1175,0),1)),"")</f>
        <v/>
      </c>
      <c r="AD1176" s="2" t="str">
        <f>IFERROR(IF(INDEX(AD$1:AD1175,MATCH(J1176,J$1:J1175,0),1)=0,"",INDEX(AD$1:AD1175,MATCH(J1176,J$1:J1175,0),1)),"")</f>
        <v/>
      </c>
      <c r="AE1176" s="2" t="str">
        <f>IFERROR(IF(INDEX(AE$1:AE1175,MATCH(J1176,J$1:J1175,0),1)=0,"",INDEX(AE$1:AE1175,MATCH(J1176,J$1:J1175,0),1)),"")</f>
        <v/>
      </c>
      <c r="BH1176" s="7" t="str">
        <f t="shared" ca="1" si="210"/>
        <v/>
      </c>
      <c r="BI1176" s="4" t="str">
        <f t="shared" si="216"/>
        <v/>
      </c>
      <c r="BJ1176" s="123" t="str">
        <f t="shared" si="211"/>
        <v/>
      </c>
      <c r="BK1176" s="140" t="str">
        <f t="shared" si="215"/>
        <v/>
      </c>
      <c r="BP1176" s="5"/>
      <c r="BR1176" s="4"/>
      <c r="BT1176" s="5"/>
      <c r="BU1176" s="5"/>
      <c r="BV1176" s="5" t="str">
        <f>IF(B1176="","",IF(BQ1176="",1+(MAX(BV$2:BV1175)),""))</f>
        <v/>
      </c>
      <c r="BW1176" s="5" t="str">
        <f t="shared" si="212"/>
        <v/>
      </c>
      <c r="BX1176" s="5" t="str">
        <f t="shared" si="213"/>
        <v/>
      </c>
      <c r="BY1176" s="14" t="str">
        <f t="shared" si="214"/>
        <v/>
      </c>
      <c r="BZ1176" s="28"/>
      <c r="DD1176" s="5" t="e">
        <f>IF(REPORTE!AH$2="si",IF(C1176=VALUE(REPORTE!C$11),IF(SUM(DD1177:DD$1993),CONCATENATE(INT(B1176),", "),INT(B1176)),""),IF(C1176=VALUE(REPORTE!C$10),IF(SUM(DD1177:DD$1993),CONCATENATE(INT(B1176),", "),INT(B1176)),""))</f>
        <v>#VALUE!</v>
      </c>
      <c r="DH1176" s="5"/>
      <c r="DI1176" s="5"/>
      <c r="DJ1176" s="5"/>
      <c r="DK1176" s="5"/>
    </row>
    <row r="1177" spans="1:115">
      <c r="A1177" s="4"/>
      <c r="B1177" s="3"/>
      <c r="H1177" s="5" t="str">
        <f>IF(F1177="","",IFERROR(CONCATENATE("PEUA",VLOOKUP(ESTADO,REPORTE!AV1177:AW1208,2,0),CLAVE_DISTRITO,CLAVE_CADER,IFERROR(VLOOKUP(DAY(F1177),$BN$3:$BO$11,2,0),DAY(F1177)),IFERROR(VLOOKUP(MONTH(F1177),$BN$3:$BO$11,2,0),MONTH(F1177)),YEAR(F1177),G1177),""))</f>
        <v/>
      </c>
      <c r="L1177" s="4" t="str">
        <f>IFERROR(IF(VLOOKUP(J1177,J$2:L1176,4,0)=0,"",VLOOKUP(J1177,J$2:L1176,4,0)),"")</f>
        <v/>
      </c>
      <c r="M1177" s="4" t="str">
        <f>IFERROR(IF(VLOOKUP(J1177,J$2:M1176,5,0)=0,"",VLOOKUP(J1177,J$2:M1176,5,0)),"")</f>
        <v/>
      </c>
      <c r="S1177"/>
      <c r="X1177" s="3"/>
      <c r="AC1177" s="2" t="str">
        <f>IFERROR(IF(INDEX(AC$1:AC1176,MATCH(J1177,J$1:J1176,0),1)=0,"",INDEX(AC$1:AC1176,MATCH(J1177,J$1:J1176,0),1)),"")</f>
        <v/>
      </c>
      <c r="AD1177" s="2" t="str">
        <f>IFERROR(IF(INDEX(AD$1:AD1176,MATCH(J1177,J$1:J1176,0),1)=0,"",INDEX(AD$1:AD1176,MATCH(J1177,J$1:J1176,0),1)),"")</f>
        <v/>
      </c>
      <c r="AE1177" s="2" t="str">
        <f>IFERROR(IF(INDEX(AE$1:AE1176,MATCH(J1177,J$1:J1176,0),1)=0,"",INDEX(AE$1:AE1176,MATCH(J1177,J$1:J1176,0),1)),"")</f>
        <v/>
      </c>
      <c r="BH1177" s="7" t="str">
        <f t="shared" ca="1" si="210"/>
        <v/>
      </c>
      <c r="BI1177" s="4" t="str">
        <f t="shared" si="216"/>
        <v/>
      </c>
      <c r="BJ1177" s="123" t="str">
        <f t="shared" si="211"/>
        <v/>
      </c>
      <c r="BK1177" s="140" t="str">
        <f t="shared" si="215"/>
        <v/>
      </c>
      <c r="BP1177" s="5"/>
      <c r="BR1177" s="4"/>
      <c r="BT1177" s="5"/>
      <c r="BU1177" s="5"/>
      <c r="BV1177" s="5" t="str">
        <f>IF(B1177="","",IF(BQ1177="",1+(MAX(BV$2:BV1176)),""))</f>
        <v/>
      </c>
      <c r="BW1177" s="5" t="str">
        <f t="shared" si="212"/>
        <v/>
      </c>
      <c r="BX1177" s="5" t="str">
        <f t="shared" si="213"/>
        <v/>
      </c>
      <c r="BY1177" s="14" t="str">
        <f t="shared" si="214"/>
        <v/>
      </c>
      <c r="BZ1177" s="28"/>
      <c r="DD1177" s="5" t="e">
        <f>IF(REPORTE!AH$2="si",IF(C1177=VALUE(REPORTE!C$11),IF(SUM(DD1178:DD$1993),CONCATENATE(INT(B1177),", "),INT(B1177)),""),IF(C1177=VALUE(REPORTE!C$10),IF(SUM(DD1178:DD$1993),CONCATENATE(INT(B1177),", "),INT(B1177)),""))</f>
        <v>#VALUE!</v>
      </c>
      <c r="DH1177" s="5"/>
      <c r="DI1177" s="5"/>
      <c r="DJ1177" s="5"/>
      <c r="DK1177" s="5"/>
    </row>
    <row r="1178" spans="1:115">
      <c r="A1178" s="4"/>
      <c r="B1178" s="3"/>
      <c r="H1178" s="5" t="str">
        <f>IF(F1178="","",IFERROR(CONCATENATE("PEUA",VLOOKUP(ESTADO,REPORTE!AV1178:AW1209,2,0),CLAVE_DISTRITO,CLAVE_CADER,IFERROR(VLOOKUP(DAY(F1178),$BN$3:$BO$11,2,0),DAY(F1178)),IFERROR(VLOOKUP(MONTH(F1178),$BN$3:$BO$11,2,0),MONTH(F1178)),YEAR(F1178),G1178),""))</f>
        <v/>
      </c>
      <c r="L1178" s="4" t="str">
        <f>IFERROR(IF(VLOOKUP(J1178,J$2:L1177,4,0)=0,"",VLOOKUP(J1178,J$2:L1177,4,0)),"")</f>
        <v/>
      </c>
      <c r="M1178" s="4" t="str">
        <f>IFERROR(IF(VLOOKUP(J1178,J$2:M1177,5,0)=0,"",VLOOKUP(J1178,J$2:M1177,5,0)),"")</f>
        <v/>
      </c>
      <c r="S1178"/>
      <c r="X1178" s="3"/>
      <c r="AC1178" s="2" t="str">
        <f>IFERROR(IF(INDEX(AC$1:AC1177,MATCH(J1178,J$1:J1177,0),1)=0,"",INDEX(AC$1:AC1177,MATCH(J1178,J$1:J1177,0),1)),"")</f>
        <v/>
      </c>
      <c r="AD1178" s="2" t="str">
        <f>IFERROR(IF(INDEX(AD$1:AD1177,MATCH(J1178,J$1:J1177,0),1)=0,"",INDEX(AD$1:AD1177,MATCH(J1178,J$1:J1177,0),1)),"")</f>
        <v/>
      </c>
      <c r="AE1178" s="2" t="str">
        <f>IFERROR(IF(INDEX(AE$1:AE1177,MATCH(J1178,J$1:J1177,0),1)=0,"",INDEX(AE$1:AE1177,MATCH(J1178,J$1:J1177,0),1)),"")</f>
        <v/>
      </c>
      <c r="BH1178" s="7" t="str">
        <f t="shared" ca="1" si="210"/>
        <v/>
      </c>
      <c r="BI1178" s="4" t="str">
        <f t="shared" si="216"/>
        <v/>
      </c>
      <c r="BJ1178" s="123" t="str">
        <f t="shared" si="211"/>
        <v/>
      </c>
      <c r="BK1178" s="140" t="str">
        <f t="shared" si="215"/>
        <v/>
      </c>
      <c r="BP1178" s="5"/>
      <c r="BR1178" s="4"/>
      <c r="BT1178" s="5"/>
      <c r="BU1178" s="5"/>
      <c r="BV1178" s="5" t="str">
        <f>IF(B1178="","",IF(BQ1178="",1+(MAX(BV$2:BV1177)),""))</f>
        <v/>
      </c>
      <c r="BW1178" s="5" t="str">
        <f t="shared" si="212"/>
        <v/>
      </c>
      <c r="BX1178" s="5" t="str">
        <f t="shared" si="213"/>
        <v/>
      </c>
      <c r="BY1178" s="14" t="str">
        <f t="shared" si="214"/>
        <v/>
      </c>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c r="A1179" s="4"/>
      <c r="B1179" s="3"/>
      <c r="H1179" s="5" t="str">
        <f>IF(F1179="","",IFERROR(CONCATENATE("PEUA",VLOOKUP(ESTADO,REPORTE!AV1179:AW1210,2,0),CLAVE_DISTRITO,CLAVE_CADER,IFERROR(VLOOKUP(DAY(F1179),$BN$3:$BO$11,2,0),DAY(F1179)),IFERROR(VLOOKUP(MONTH(F1179),$BN$3:$BO$11,2,0),MONTH(F1179)),YEAR(F1179),G1179),""))</f>
        <v/>
      </c>
      <c r="L1179" s="4" t="str">
        <f>IFERROR(IF(VLOOKUP(J1179,J$2:L1178,4,0)=0,"",VLOOKUP(J1179,J$2:L1178,4,0)),"")</f>
        <v/>
      </c>
      <c r="M1179" s="4" t="str">
        <f>IFERROR(IF(VLOOKUP(J1179,J$2:M1178,5,0)=0,"",VLOOKUP(J1179,J$2:M1178,5,0)),"")</f>
        <v/>
      </c>
      <c r="S1179"/>
      <c r="X1179" s="3"/>
      <c r="AC1179" s="2" t="str">
        <f>IFERROR(IF(INDEX(AC$1:AC1178,MATCH(J1179,J$1:J1178,0),1)=0,"",INDEX(AC$1:AC1178,MATCH(J1179,J$1:J1178,0),1)),"")</f>
        <v/>
      </c>
      <c r="AD1179" s="2" t="str">
        <f>IFERROR(IF(INDEX(AD$1:AD1178,MATCH(J1179,J$1:J1178,0),1)=0,"",INDEX(AD$1:AD1178,MATCH(J1179,J$1:J1178,0),1)),"")</f>
        <v/>
      </c>
      <c r="AE1179" s="2" t="str">
        <f>IFERROR(IF(INDEX(AE$1:AE1178,MATCH(J1179,J$1:J1178,0),1)=0,"",INDEX(AE$1:AE1178,MATCH(J1179,J$1:J1178,0),1)),"")</f>
        <v/>
      </c>
      <c r="BH1179" s="7" t="str">
        <f t="shared" ca="1" si="210"/>
        <v/>
      </c>
      <c r="BI1179" s="4" t="str">
        <f t="shared" si="216"/>
        <v/>
      </c>
      <c r="BJ1179" s="123" t="str">
        <f t="shared" si="211"/>
        <v/>
      </c>
      <c r="BK1179" s="140" t="str">
        <f t="shared" si="215"/>
        <v/>
      </c>
      <c r="BP1179" s="5"/>
      <c r="BR1179" s="4"/>
      <c r="BT1179" s="5"/>
      <c r="BU1179" s="5"/>
      <c r="BV1179" s="5" t="str">
        <f>IF(B1179="","",IF(BQ1179="",1+(MAX(BV$2:BV1178)),""))</f>
        <v/>
      </c>
      <c r="BW1179" s="5" t="str">
        <f t="shared" si="212"/>
        <v/>
      </c>
      <c r="BX1179" s="5" t="str">
        <f t="shared" si="213"/>
        <v/>
      </c>
      <c r="BY1179" s="14" t="str">
        <f t="shared" si="214"/>
        <v/>
      </c>
      <c r="BZ1179" s="28"/>
      <c r="DD1179" s="5" t="e">
        <f>IF(REPORTE!AH$2="si",IF(C1179=VALUE(REPORTE!C$11),IF(SUM(DD1180:DD$1993),CONCATENATE(INT(B1179),", "),INT(B1179)),""),IF(C1179=VALUE(REPORTE!C$10),IF(SUM(DD1180:DD$1993),CONCATENATE(INT(B1179),", "),INT(B1179)),""))</f>
        <v>#VALUE!</v>
      </c>
      <c r="DH1179" s="5"/>
      <c r="DI1179" s="5"/>
      <c r="DJ1179" s="5"/>
      <c r="DK1179" s="5"/>
    </row>
    <row r="1180" spans="1:115">
      <c r="A1180" s="4"/>
      <c r="B1180" s="3"/>
      <c r="H1180" s="5" t="str">
        <f>IF(F1180="","",IFERROR(CONCATENATE("PEUA",VLOOKUP(ESTADO,REPORTE!AV1180:AW1211,2,0),CLAVE_DISTRITO,CLAVE_CADER,IFERROR(VLOOKUP(DAY(F1180),$BN$3:$BO$11,2,0),DAY(F1180)),IFERROR(VLOOKUP(MONTH(F1180),$BN$3:$BO$11,2,0),MONTH(F1180)),YEAR(F1180),G1180),""))</f>
        <v/>
      </c>
      <c r="L1180" s="4" t="str">
        <f>IFERROR(IF(VLOOKUP(J1180,J$2:L1179,4,0)=0,"",VLOOKUP(J1180,J$2:L1179,4,0)),"")</f>
        <v/>
      </c>
      <c r="M1180" s="4" t="str">
        <f>IFERROR(IF(VLOOKUP(J1180,J$2:M1179,5,0)=0,"",VLOOKUP(J1180,J$2:M1179,5,0)),"")</f>
        <v/>
      </c>
      <c r="S1180"/>
      <c r="X1180" s="3"/>
      <c r="AC1180" s="2" t="str">
        <f>IFERROR(IF(INDEX(AC$1:AC1179,MATCH(J1180,J$1:J1179,0),1)=0,"",INDEX(AC$1:AC1179,MATCH(J1180,J$1:J1179,0),1)),"")</f>
        <v/>
      </c>
      <c r="AD1180" s="2" t="str">
        <f>IFERROR(IF(INDEX(AD$1:AD1179,MATCH(J1180,J$1:J1179,0),1)=0,"",INDEX(AD$1:AD1179,MATCH(J1180,J$1:J1179,0),1)),"")</f>
        <v/>
      </c>
      <c r="AE1180" s="2" t="str">
        <f>IFERROR(IF(INDEX(AE$1:AE1179,MATCH(J1180,J$1:J1179,0),1)=0,"",INDEX(AE$1:AE1179,MATCH(J1180,J$1:J1179,0),1)),"")</f>
        <v/>
      </c>
      <c r="BH1180" s="7" t="str">
        <f t="shared" ca="1" si="210"/>
        <v/>
      </c>
      <c r="BI1180" s="4" t="str">
        <f t="shared" si="216"/>
        <v/>
      </c>
      <c r="BJ1180" s="123" t="str">
        <f t="shared" si="211"/>
        <v/>
      </c>
      <c r="BK1180" s="140" t="str">
        <f t="shared" si="215"/>
        <v/>
      </c>
      <c r="BP1180" s="5"/>
      <c r="BR1180" s="4"/>
      <c r="BT1180" s="5"/>
      <c r="BU1180" s="5"/>
      <c r="BV1180" s="5" t="str">
        <f>IF(B1180="","",IF(BQ1180="",1+(MAX(BV$2:BV1179)),""))</f>
        <v/>
      </c>
      <c r="BW1180" s="5" t="str">
        <f t="shared" si="212"/>
        <v/>
      </c>
      <c r="BX1180" s="5" t="str">
        <f t="shared" si="213"/>
        <v/>
      </c>
      <c r="BY1180" s="14" t="str">
        <f t="shared" si="214"/>
        <v/>
      </c>
      <c r="BZ1180" s="28"/>
      <c r="DD1180" s="5" t="e">
        <f>IF(REPORTE!AH$2="si",IF(C1180=VALUE(REPORTE!C$11),IF(SUM(DD1181:DD$1993),CONCATENATE(INT(B1180),", "),INT(B1180)),""),IF(C1180=VALUE(REPORTE!C$10),IF(SUM(DD1181:DD$1993),CONCATENATE(INT(B1180),", "),INT(B1180)),""))</f>
        <v>#VALUE!</v>
      </c>
      <c r="DH1180" s="5"/>
      <c r="DI1180" s="5"/>
      <c r="DJ1180" s="5"/>
      <c r="DK1180" s="5"/>
    </row>
    <row r="1181" spans="1:115">
      <c r="A1181" s="4"/>
      <c r="B1181" s="3"/>
      <c r="H1181" s="5" t="str">
        <f>IF(F1181="","",IFERROR(CONCATENATE("PEUA",VLOOKUP(ESTADO,REPORTE!AV1181:AW1212,2,0),CLAVE_DISTRITO,CLAVE_CADER,IFERROR(VLOOKUP(DAY(F1181),$BN$3:$BO$11,2,0),DAY(F1181)),IFERROR(VLOOKUP(MONTH(F1181),$BN$3:$BO$11,2,0),MONTH(F1181)),YEAR(F1181),G1181),""))</f>
        <v/>
      </c>
      <c r="L1181" s="4" t="str">
        <f>IFERROR(IF(VLOOKUP(J1181,J$2:L1180,4,0)=0,"",VLOOKUP(J1181,J$2:L1180,4,0)),"")</f>
        <v/>
      </c>
      <c r="M1181" s="4" t="str">
        <f>IFERROR(IF(VLOOKUP(J1181,J$2:M1180,5,0)=0,"",VLOOKUP(J1181,J$2:M1180,5,0)),"")</f>
        <v/>
      </c>
      <c r="S1181"/>
      <c r="X1181" s="3"/>
      <c r="AC1181" s="2" t="str">
        <f>IFERROR(IF(INDEX(AC$1:AC1180,MATCH(J1181,J$1:J1180,0),1)=0,"",INDEX(AC$1:AC1180,MATCH(J1181,J$1:J1180,0),1)),"")</f>
        <v/>
      </c>
      <c r="AD1181" s="2" t="str">
        <f>IFERROR(IF(INDEX(AD$1:AD1180,MATCH(J1181,J$1:J1180,0),1)=0,"",INDEX(AD$1:AD1180,MATCH(J1181,J$1:J1180,0),1)),"")</f>
        <v/>
      </c>
      <c r="AE1181" s="2" t="str">
        <f>IFERROR(IF(INDEX(AE$1:AE1180,MATCH(J1181,J$1:J1180,0),1)=0,"",INDEX(AE$1:AE1180,MATCH(J1181,J$1:J1180,0),1)),"")</f>
        <v/>
      </c>
      <c r="BH1181" s="7" t="str">
        <f t="shared" ca="1" si="210"/>
        <v/>
      </c>
      <c r="BI1181" s="4" t="str">
        <f t="shared" si="216"/>
        <v/>
      </c>
      <c r="BJ1181" s="123" t="str">
        <f t="shared" si="211"/>
        <v/>
      </c>
      <c r="BK1181" s="140" t="str">
        <f t="shared" si="215"/>
        <v/>
      </c>
      <c r="BP1181" s="5"/>
      <c r="BR1181" s="4"/>
      <c r="BT1181" s="5"/>
      <c r="BU1181" s="5"/>
      <c r="BV1181" s="5" t="str">
        <f>IF(B1181="","",IF(BQ1181="",1+(MAX(BV$2:BV1180)),""))</f>
        <v/>
      </c>
      <c r="BW1181" s="5" t="str">
        <f t="shared" si="212"/>
        <v/>
      </c>
      <c r="BX1181" s="5" t="str">
        <f t="shared" si="213"/>
        <v/>
      </c>
      <c r="BY1181" s="14" t="str">
        <f t="shared" si="214"/>
        <v/>
      </c>
      <c r="BZ1181" s="28"/>
      <c r="DD1181" s="5" t="e">
        <f>IF(REPORTE!AH$2="si",IF(C1181=VALUE(REPORTE!C$11),IF(SUM(DD1182:DD$1993),CONCATENATE(INT(B1181),", "),INT(B1181)),""),IF(C1181=VALUE(REPORTE!C$10),IF(SUM(DD1182:DD$1993),CONCATENATE(INT(B1181),", "),INT(B1181)),""))</f>
        <v>#VALUE!</v>
      </c>
      <c r="DH1181" s="5"/>
      <c r="DI1181" s="5"/>
      <c r="DJ1181" s="5"/>
      <c r="DK1181" s="5"/>
    </row>
    <row r="1182" spans="1:115">
      <c r="A1182" s="4"/>
      <c r="B1182" s="3"/>
      <c r="H1182" s="5" t="str">
        <f>IF(F1182="","",IFERROR(CONCATENATE("PEUA",VLOOKUP(ESTADO,REPORTE!AV1182:AW1213,2,0),CLAVE_DISTRITO,CLAVE_CADER,IFERROR(VLOOKUP(DAY(F1182),$BN$3:$BO$11,2,0),DAY(F1182)),IFERROR(VLOOKUP(MONTH(F1182),$BN$3:$BO$11,2,0),MONTH(F1182)),YEAR(F1182),G1182),""))</f>
        <v/>
      </c>
      <c r="L1182" s="4" t="str">
        <f>IFERROR(IF(VLOOKUP(J1182,J$2:L1181,4,0)=0,"",VLOOKUP(J1182,J$2:L1181,4,0)),"")</f>
        <v/>
      </c>
      <c r="M1182" s="4" t="str">
        <f>IFERROR(IF(VLOOKUP(J1182,J$2:M1181,5,0)=0,"",VLOOKUP(J1182,J$2:M1181,5,0)),"")</f>
        <v/>
      </c>
      <c r="S1182"/>
      <c r="X1182" s="3"/>
      <c r="AC1182" s="2" t="str">
        <f>IFERROR(IF(INDEX(AC$1:AC1181,MATCH(J1182,J$1:J1181,0),1)=0,"",INDEX(AC$1:AC1181,MATCH(J1182,J$1:J1181,0),1)),"")</f>
        <v/>
      </c>
      <c r="AD1182" s="2" t="str">
        <f>IFERROR(IF(INDEX(AD$1:AD1181,MATCH(J1182,J$1:J1181,0),1)=0,"",INDEX(AD$1:AD1181,MATCH(J1182,J$1:J1181,0),1)),"")</f>
        <v/>
      </c>
      <c r="AE1182" s="2" t="str">
        <f>IFERROR(IF(INDEX(AE$1:AE1181,MATCH(J1182,J$1:J1181,0),1)=0,"",INDEX(AE$1:AE1181,MATCH(J1182,J$1:J1181,0),1)),"")</f>
        <v/>
      </c>
      <c r="BH1182" s="7" t="str">
        <f t="shared" ca="1" si="210"/>
        <v/>
      </c>
      <c r="BI1182" s="4" t="str">
        <f t="shared" si="216"/>
        <v/>
      </c>
      <c r="BJ1182" s="123" t="str">
        <f t="shared" si="211"/>
        <v/>
      </c>
      <c r="BK1182" s="140" t="str">
        <f t="shared" si="215"/>
        <v/>
      </c>
      <c r="BP1182" s="5"/>
      <c r="BR1182" s="4"/>
      <c r="BT1182" s="5"/>
      <c r="BU1182" s="5"/>
      <c r="BV1182" s="5" t="str">
        <f>IF(B1182="","",IF(BQ1182="",1+(MAX(BV$2:BV1181)),""))</f>
        <v/>
      </c>
      <c r="BW1182" s="5" t="str">
        <f t="shared" si="212"/>
        <v/>
      </c>
      <c r="BX1182" s="5" t="str">
        <f t="shared" si="213"/>
        <v/>
      </c>
      <c r="BY1182" s="14" t="str">
        <f t="shared" si="214"/>
        <v/>
      </c>
      <c r="BZ1182" s="28"/>
      <c r="DD1182" s="5" t="e">
        <f>IF(REPORTE!AH$2="si",IF(C1182=VALUE(REPORTE!C$11),IF(SUM(DD1183:DD$1993),CONCATENATE(INT(B1182),", "),INT(B1182)),""),IF(C1182=VALUE(REPORTE!C$10),IF(SUM(DD1183:DD$1993),CONCATENATE(INT(B1182),", "),INT(B1182)),""))</f>
        <v>#VALUE!</v>
      </c>
      <c r="DH1182" s="5"/>
      <c r="DI1182" s="5"/>
      <c r="DJ1182" s="5"/>
      <c r="DK1182" s="5"/>
    </row>
    <row r="1183" spans="1:115">
      <c r="A1183" s="4"/>
      <c r="B1183" s="3"/>
      <c r="H1183" s="5" t="str">
        <f>IF(F1183="","",IFERROR(CONCATENATE("PEUA",VLOOKUP(ESTADO,REPORTE!AV1183:AW1214,2,0),CLAVE_DISTRITO,CLAVE_CADER,IFERROR(VLOOKUP(DAY(F1183),$BN$3:$BO$11,2,0),DAY(F1183)),IFERROR(VLOOKUP(MONTH(F1183),$BN$3:$BO$11,2,0),MONTH(F1183)),YEAR(F1183),G1183),""))</f>
        <v/>
      </c>
      <c r="L1183" s="4" t="str">
        <f>IFERROR(IF(VLOOKUP(J1183,J$2:L1182,4,0)=0,"",VLOOKUP(J1183,J$2:L1182,4,0)),"")</f>
        <v/>
      </c>
      <c r="M1183" s="4" t="str">
        <f>IFERROR(IF(VLOOKUP(J1183,J$2:M1182,5,0)=0,"",VLOOKUP(J1183,J$2:M1182,5,0)),"")</f>
        <v/>
      </c>
      <c r="S1183"/>
      <c r="X1183" s="3"/>
      <c r="AC1183" s="2" t="str">
        <f>IFERROR(IF(INDEX(AC$1:AC1182,MATCH(J1183,J$1:J1182,0),1)=0,"",INDEX(AC$1:AC1182,MATCH(J1183,J$1:J1182,0),1)),"")</f>
        <v/>
      </c>
      <c r="AD1183" s="2" t="str">
        <f>IFERROR(IF(INDEX(AD$1:AD1182,MATCH(J1183,J$1:J1182,0),1)=0,"",INDEX(AD$1:AD1182,MATCH(J1183,J$1:J1182,0),1)),"")</f>
        <v/>
      </c>
      <c r="AE1183" s="2" t="str">
        <f>IFERROR(IF(INDEX(AE$1:AE1182,MATCH(J1183,J$1:J1182,0),1)=0,"",INDEX(AE$1:AE1182,MATCH(J1183,J$1:J1182,0),1)),"")</f>
        <v/>
      </c>
      <c r="BH1183" s="7" t="str">
        <f t="shared" ca="1" si="210"/>
        <v/>
      </c>
      <c r="BI1183" s="4" t="str">
        <f t="shared" si="216"/>
        <v/>
      </c>
      <c r="BJ1183" s="123" t="str">
        <f t="shared" si="211"/>
        <v/>
      </c>
      <c r="BK1183" s="140" t="str">
        <f t="shared" si="215"/>
        <v/>
      </c>
      <c r="BP1183" s="5"/>
      <c r="BR1183" s="4"/>
      <c r="BT1183" s="5"/>
      <c r="BU1183" s="5"/>
      <c r="BV1183" s="5" t="str">
        <f>IF(B1183="","",IF(BQ1183="",1+(MAX(BV$2:BV1182)),""))</f>
        <v/>
      </c>
      <c r="BW1183" s="5" t="str">
        <f t="shared" si="212"/>
        <v/>
      </c>
      <c r="BX1183" s="5" t="str">
        <f t="shared" si="213"/>
        <v/>
      </c>
      <c r="BY1183" s="14" t="str">
        <f t="shared" si="214"/>
        <v/>
      </c>
      <c r="BZ1183" s="28"/>
      <c r="DD1183" s="5" t="e">
        <f>IF(REPORTE!AH$2="si",IF(C1183=VALUE(REPORTE!C$11),IF(SUM(DD1184:DD$1993),CONCATENATE(INT(B1183),", "),INT(B1183)),""),IF(C1183=VALUE(REPORTE!C$10),IF(SUM(DD1184:DD$1993),CONCATENATE(INT(B1183),", "),INT(B1183)),""))</f>
        <v>#VALUE!</v>
      </c>
      <c r="DH1183" s="5"/>
      <c r="DI1183" s="5"/>
      <c r="DJ1183" s="5"/>
      <c r="DK1183" s="5"/>
    </row>
    <row r="1184" spans="1:115">
      <c r="A1184" s="4"/>
      <c r="B1184" s="3"/>
      <c r="H1184" s="5" t="str">
        <f>IF(F1184="","",IFERROR(CONCATENATE("PEUA",VLOOKUP(ESTADO,REPORTE!AV1184:AW1215,2,0),CLAVE_DISTRITO,CLAVE_CADER,IFERROR(VLOOKUP(DAY(F1184),$BN$3:$BO$11,2,0),DAY(F1184)),IFERROR(VLOOKUP(MONTH(F1184),$BN$3:$BO$11,2,0),MONTH(F1184)),YEAR(F1184),G1184),""))</f>
        <v/>
      </c>
      <c r="L1184" s="4" t="str">
        <f>IFERROR(IF(VLOOKUP(J1184,J$2:L1183,4,0)=0,"",VLOOKUP(J1184,J$2:L1183,4,0)),"")</f>
        <v/>
      </c>
      <c r="M1184" s="4" t="str">
        <f>IFERROR(IF(VLOOKUP(J1184,J$2:M1183,5,0)=0,"",VLOOKUP(J1184,J$2:M1183,5,0)),"")</f>
        <v/>
      </c>
      <c r="S1184"/>
      <c r="X1184" s="3"/>
      <c r="AC1184" s="2" t="str">
        <f>IFERROR(IF(INDEX(AC$1:AC1183,MATCH(J1184,J$1:J1183,0),1)=0,"",INDEX(AC$1:AC1183,MATCH(J1184,J$1:J1183,0),1)),"")</f>
        <v/>
      </c>
      <c r="AD1184" s="2" t="str">
        <f>IFERROR(IF(INDEX(AD$1:AD1183,MATCH(J1184,J$1:J1183,0),1)=0,"",INDEX(AD$1:AD1183,MATCH(J1184,J$1:J1183,0),1)),"")</f>
        <v/>
      </c>
      <c r="AE1184" s="2" t="str">
        <f>IFERROR(IF(INDEX(AE$1:AE1183,MATCH(J1184,J$1:J1183,0),1)=0,"",INDEX(AE$1:AE1183,MATCH(J1184,J$1:J1183,0),1)),"")</f>
        <v/>
      </c>
      <c r="BH1184" s="7" t="str">
        <f t="shared" ca="1" si="210"/>
        <v/>
      </c>
      <c r="BI1184" s="4" t="str">
        <f t="shared" si="216"/>
        <v/>
      </c>
      <c r="BJ1184" s="123" t="str">
        <f t="shared" si="211"/>
        <v/>
      </c>
      <c r="BK1184" s="140" t="str">
        <f t="shared" si="215"/>
        <v/>
      </c>
      <c r="BP1184" s="5"/>
      <c r="BR1184" s="4"/>
      <c r="BT1184" s="5"/>
      <c r="BU1184" s="5"/>
      <c r="BV1184" s="5" t="str">
        <f>IF(B1184="","",IF(BQ1184="",1+(MAX(BV$2:BV1183)),""))</f>
        <v/>
      </c>
      <c r="BW1184" s="5" t="str">
        <f t="shared" si="212"/>
        <v/>
      </c>
      <c r="BX1184" s="5" t="str">
        <f t="shared" si="213"/>
        <v/>
      </c>
      <c r="BY1184" s="14" t="str">
        <f t="shared" si="214"/>
        <v/>
      </c>
      <c r="BZ1184" s="28"/>
      <c r="DD1184" s="5" t="e">
        <f>IF(REPORTE!AH$2="si",IF(C1184=VALUE(REPORTE!C$11),IF(SUM(DD1185:DD$1993),CONCATENATE(INT(B1184),", "),INT(B1184)),""),IF(C1184=VALUE(REPORTE!C$10),IF(SUM(DD1185:DD$1993),CONCATENATE(INT(B1184),", "),INT(B1184)),""))</f>
        <v>#VALUE!</v>
      </c>
      <c r="DH1184" s="5"/>
      <c r="DI1184" s="5"/>
      <c r="DJ1184" s="5"/>
      <c r="DK1184" s="5"/>
    </row>
    <row r="1185" spans="1:115">
      <c r="A1185" s="4"/>
      <c r="B1185" s="3"/>
      <c r="H1185" s="5" t="str">
        <f>IF(F1185="","",IFERROR(CONCATENATE("PEUA",VLOOKUP(ESTADO,REPORTE!AV1185:AW1216,2,0),CLAVE_DISTRITO,CLAVE_CADER,IFERROR(VLOOKUP(DAY(F1185),$BN$3:$BO$11,2,0),DAY(F1185)),IFERROR(VLOOKUP(MONTH(F1185),$BN$3:$BO$11,2,0),MONTH(F1185)),YEAR(F1185),G1185),""))</f>
        <v/>
      </c>
      <c r="L1185" s="4" t="str">
        <f>IFERROR(IF(VLOOKUP(J1185,J$2:L1184,4,0)=0,"",VLOOKUP(J1185,J$2:L1184,4,0)),"")</f>
        <v/>
      </c>
      <c r="M1185" s="4" t="str">
        <f>IFERROR(IF(VLOOKUP(J1185,J$2:M1184,5,0)=0,"",VLOOKUP(J1185,J$2:M1184,5,0)),"")</f>
        <v/>
      </c>
      <c r="S1185"/>
      <c r="X1185" s="3"/>
      <c r="AC1185" s="2" t="str">
        <f>IFERROR(IF(INDEX(AC$1:AC1184,MATCH(J1185,J$1:J1184,0),1)=0,"",INDEX(AC$1:AC1184,MATCH(J1185,J$1:J1184,0),1)),"")</f>
        <v/>
      </c>
      <c r="AD1185" s="2" t="str">
        <f>IFERROR(IF(INDEX(AD$1:AD1184,MATCH(J1185,J$1:J1184,0),1)=0,"",INDEX(AD$1:AD1184,MATCH(J1185,J$1:J1184,0),1)),"")</f>
        <v/>
      </c>
      <c r="AE1185" s="2" t="str">
        <f>IFERROR(IF(INDEX(AE$1:AE1184,MATCH(J1185,J$1:J1184,0),1)=0,"",INDEX(AE$1:AE1184,MATCH(J1185,J$1:J1184,0),1)),"")</f>
        <v/>
      </c>
      <c r="BH1185" s="7" t="str">
        <f t="shared" ca="1" si="210"/>
        <v/>
      </c>
      <c r="BI1185" s="4" t="str">
        <f t="shared" si="216"/>
        <v/>
      </c>
      <c r="BJ1185" s="123" t="str">
        <f t="shared" si="211"/>
        <v/>
      </c>
      <c r="BK1185" s="140" t="str">
        <f t="shared" si="215"/>
        <v/>
      </c>
      <c r="BP1185" s="5"/>
      <c r="BR1185" s="4"/>
      <c r="BT1185" s="5"/>
      <c r="BU1185" s="5"/>
      <c r="BV1185" s="5" t="str">
        <f>IF(B1185="","",IF(BQ1185="",1+(MAX(BV$2:BV1184)),""))</f>
        <v/>
      </c>
      <c r="BW1185" s="5" t="str">
        <f t="shared" si="212"/>
        <v/>
      </c>
      <c r="BX1185" s="5" t="str">
        <f t="shared" si="213"/>
        <v/>
      </c>
      <c r="BY1185" s="14" t="str">
        <f t="shared" si="214"/>
        <v/>
      </c>
      <c r="BZ1185" s="28"/>
      <c r="DD1185" s="5" t="e">
        <f>IF(REPORTE!AH$2="si",IF(C1185=VALUE(REPORTE!C$11),IF(SUM(DD1186:DD$1993),CONCATENATE(INT(B1185),", "),INT(B1185)),""),IF(C1185=VALUE(REPORTE!C$10),IF(SUM(DD1186:DD$1993),CONCATENATE(INT(B1185),", "),INT(B1185)),""))</f>
        <v>#VALUE!</v>
      </c>
      <c r="DH1185" s="5"/>
      <c r="DI1185" s="5"/>
      <c r="DJ1185" s="5"/>
      <c r="DK1185" s="5"/>
    </row>
    <row r="1186" spans="1:115">
      <c r="A1186" s="4"/>
      <c r="B1186" s="3"/>
      <c r="H1186" s="5" t="str">
        <f>IF(F1186="","",IFERROR(CONCATENATE("PEUA",VLOOKUP(ESTADO,REPORTE!AV1186:AW1217,2,0),CLAVE_DISTRITO,CLAVE_CADER,IFERROR(VLOOKUP(DAY(F1186),$BN$3:$BO$11,2,0),DAY(F1186)),IFERROR(VLOOKUP(MONTH(F1186),$BN$3:$BO$11,2,0),MONTH(F1186)),YEAR(F1186),G1186),""))</f>
        <v/>
      </c>
      <c r="L1186" s="4" t="str">
        <f>IFERROR(IF(VLOOKUP(J1186,J$2:L1185,4,0)=0,"",VLOOKUP(J1186,J$2:L1185,4,0)),"")</f>
        <v/>
      </c>
      <c r="M1186" s="4" t="str">
        <f>IFERROR(IF(VLOOKUP(J1186,J$2:M1185,5,0)=0,"",VLOOKUP(J1186,J$2:M1185,5,0)),"")</f>
        <v/>
      </c>
      <c r="S1186"/>
      <c r="X1186" s="3"/>
      <c r="AC1186" s="2" t="str">
        <f>IFERROR(IF(INDEX(AC$1:AC1185,MATCH(J1186,J$1:J1185,0),1)=0,"",INDEX(AC$1:AC1185,MATCH(J1186,J$1:J1185,0),1)),"")</f>
        <v/>
      </c>
      <c r="AD1186" s="2" t="str">
        <f>IFERROR(IF(INDEX(AD$1:AD1185,MATCH(J1186,J$1:J1185,0),1)=0,"",INDEX(AD$1:AD1185,MATCH(J1186,J$1:J1185,0),1)),"")</f>
        <v/>
      </c>
      <c r="AE1186" s="2" t="str">
        <f>IFERROR(IF(INDEX(AE$1:AE1185,MATCH(J1186,J$1:J1185,0),1)=0,"",INDEX(AE$1:AE1185,MATCH(J1186,J$1:J1185,0),1)),"")</f>
        <v/>
      </c>
      <c r="BH1186" s="7" t="str">
        <f t="shared" ca="1" si="210"/>
        <v/>
      </c>
      <c r="BI1186" s="4" t="str">
        <f t="shared" si="216"/>
        <v/>
      </c>
      <c r="BJ1186" s="123" t="str">
        <f t="shared" si="211"/>
        <v/>
      </c>
      <c r="BK1186" s="140" t="str">
        <f t="shared" si="215"/>
        <v/>
      </c>
      <c r="BP1186" s="5"/>
      <c r="BR1186" s="4"/>
      <c r="BT1186" s="5"/>
      <c r="BU1186" s="5"/>
      <c r="BV1186" s="5" t="str">
        <f>IF(B1186="","",IF(BQ1186="",1+(MAX(BV$2:BV1185)),""))</f>
        <v/>
      </c>
      <c r="BW1186" s="5" t="str">
        <f t="shared" si="212"/>
        <v/>
      </c>
      <c r="BX1186" s="5" t="str">
        <f t="shared" si="213"/>
        <v/>
      </c>
      <c r="BY1186" s="14" t="str">
        <f t="shared" si="214"/>
        <v/>
      </c>
      <c r="BZ1186" s="28"/>
      <c r="DD1186" s="5" t="e">
        <f>IF(REPORTE!AH$2="si",IF(C1186=VALUE(REPORTE!C$11),IF(SUM(DD1187:DD$1993),CONCATENATE(INT(B1186),", "),INT(B1186)),""),IF(C1186=VALUE(REPORTE!C$10),IF(SUM(DD1187:DD$1993),CONCATENATE(INT(B1186),", "),INT(B1186)),""))</f>
        <v>#VALUE!</v>
      </c>
      <c r="DH1186" s="5"/>
      <c r="DI1186" s="5"/>
      <c r="DJ1186" s="5"/>
      <c r="DK1186" s="5"/>
    </row>
    <row r="1187" spans="1:115">
      <c r="A1187" s="4"/>
      <c r="B1187" s="3"/>
      <c r="H1187" s="5" t="str">
        <f>IF(F1187="","",IFERROR(CONCATENATE("PEUA",VLOOKUP(ESTADO,REPORTE!AV1187:AW1218,2,0),CLAVE_DISTRITO,CLAVE_CADER,IFERROR(VLOOKUP(DAY(F1187),$BN$3:$BO$11,2,0),DAY(F1187)),IFERROR(VLOOKUP(MONTH(F1187),$BN$3:$BO$11,2,0),MONTH(F1187)),YEAR(F1187),G1187),""))</f>
        <v/>
      </c>
      <c r="L1187" s="4" t="str">
        <f>IFERROR(IF(VLOOKUP(J1187,J$2:L1186,4,0)=0,"",VLOOKUP(J1187,J$2:L1186,4,0)),"")</f>
        <v/>
      </c>
      <c r="M1187" s="4" t="str">
        <f>IFERROR(IF(VLOOKUP(J1187,J$2:M1186,5,0)=0,"",VLOOKUP(J1187,J$2:M1186,5,0)),"")</f>
        <v/>
      </c>
      <c r="S1187"/>
      <c r="X1187" s="3"/>
      <c r="AC1187" s="2" t="str">
        <f>IFERROR(IF(INDEX(AC$1:AC1186,MATCH(J1187,J$1:J1186,0),1)=0,"",INDEX(AC$1:AC1186,MATCH(J1187,J$1:J1186,0),1)),"")</f>
        <v/>
      </c>
      <c r="AD1187" s="2" t="str">
        <f>IFERROR(IF(INDEX(AD$1:AD1186,MATCH(J1187,J$1:J1186,0),1)=0,"",INDEX(AD$1:AD1186,MATCH(J1187,J$1:J1186,0),1)),"")</f>
        <v/>
      </c>
      <c r="AE1187" s="2" t="str">
        <f>IFERROR(IF(INDEX(AE$1:AE1186,MATCH(J1187,J$1:J1186,0),1)=0,"",INDEX(AE$1:AE1186,MATCH(J1187,J$1:J1186,0),1)),"")</f>
        <v/>
      </c>
      <c r="BH1187" s="7" t="str">
        <f t="shared" ca="1" si="210"/>
        <v/>
      </c>
      <c r="BI1187" s="4" t="str">
        <f t="shared" si="216"/>
        <v/>
      </c>
      <c r="BJ1187" s="123" t="str">
        <f t="shared" si="211"/>
        <v/>
      </c>
      <c r="BK1187" s="140" t="str">
        <f t="shared" si="215"/>
        <v/>
      </c>
      <c r="BP1187" s="5"/>
      <c r="BR1187" s="4"/>
      <c r="BT1187" s="5"/>
      <c r="BU1187" s="5"/>
      <c r="BV1187" s="5" t="str">
        <f>IF(B1187="","",IF(BQ1187="",1+(MAX(BV$2:BV1186)),""))</f>
        <v/>
      </c>
      <c r="BW1187" s="5" t="str">
        <f t="shared" si="212"/>
        <v/>
      </c>
      <c r="BX1187" s="5" t="str">
        <f t="shared" si="213"/>
        <v/>
      </c>
      <c r="BY1187" s="14" t="str">
        <f t="shared" si="214"/>
        <v/>
      </c>
      <c r="BZ1187" s="28"/>
      <c r="DD1187" s="5" t="e">
        <f>IF(REPORTE!AH$2="si",IF(C1187=VALUE(REPORTE!C$11),IF(SUM(DD1188:DD$1993),CONCATENATE(INT(B1187),", "),INT(B1187)),""),IF(C1187=VALUE(REPORTE!C$10),IF(SUM(DD1188:DD$1993),CONCATENATE(INT(B1187),", "),INT(B1187)),""))</f>
        <v>#VALUE!</v>
      </c>
      <c r="DH1187" s="5"/>
      <c r="DI1187" s="5"/>
      <c r="DJ1187" s="5"/>
      <c r="DK1187" s="5"/>
    </row>
    <row r="1188" spans="1:115">
      <c r="A1188" s="4"/>
      <c r="B1188" s="3"/>
      <c r="H1188" s="5" t="str">
        <f>IF(F1188="","",IFERROR(CONCATENATE("PEUA",VLOOKUP(ESTADO,REPORTE!AV1188:AW1219,2,0),CLAVE_DISTRITO,CLAVE_CADER,IFERROR(VLOOKUP(DAY(F1188),$BN$3:$BO$11,2,0),DAY(F1188)),IFERROR(VLOOKUP(MONTH(F1188),$BN$3:$BO$11,2,0),MONTH(F1188)),YEAR(F1188),G1188),""))</f>
        <v/>
      </c>
      <c r="L1188" s="4" t="str">
        <f>IFERROR(IF(VLOOKUP(J1188,J$2:L1187,4,0)=0,"",VLOOKUP(J1188,J$2:L1187,4,0)),"")</f>
        <v/>
      </c>
      <c r="M1188" s="4" t="str">
        <f>IFERROR(IF(VLOOKUP(J1188,J$2:M1187,5,0)=0,"",VLOOKUP(J1188,J$2:M1187,5,0)),"")</f>
        <v/>
      </c>
      <c r="S1188"/>
      <c r="X1188" s="3"/>
      <c r="AC1188" s="2" t="str">
        <f>IFERROR(IF(INDEX(AC$1:AC1187,MATCH(J1188,J$1:J1187,0),1)=0,"",INDEX(AC$1:AC1187,MATCH(J1188,J$1:J1187,0),1)),"")</f>
        <v/>
      </c>
      <c r="AD1188" s="2" t="str">
        <f>IFERROR(IF(INDEX(AD$1:AD1187,MATCH(J1188,J$1:J1187,0),1)=0,"",INDEX(AD$1:AD1187,MATCH(J1188,J$1:J1187,0),1)),"")</f>
        <v/>
      </c>
      <c r="AE1188" s="2" t="str">
        <f>IFERROR(IF(INDEX(AE$1:AE1187,MATCH(J1188,J$1:J1187,0),1)=0,"",INDEX(AE$1:AE1187,MATCH(J1188,J$1:J1187,0),1)),"")</f>
        <v/>
      </c>
      <c r="BH1188" s="7" t="str">
        <f t="shared" ca="1" si="210"/>
        <v/>
      </c>
      <c r="BI1188" s="4" t="str">
        <f t="shared" si="216"/>
        <v/>
      </c>
      <c r="BJ1188" s="123" t="str">
        <f t="shared" si="211"/>
        <v/>
      </c>
      <c r="BK1188" s="140" t="str">
        <f t="shared" si="215"/>
        <v/>
      </c>
      <c r="BP1188" s="5"/>
      <c r="BR1188" s="4"/>
      <c r="BT1188" s="5"/>
      <c r="BU1188" s="5"/>
      <c r="BV1188" s="5" t="str">
        <f>IF(B1188="","",IF(BQ1188="",1+(MAX(BV$2:BV1187)),""))</f>
        <v/>
      </c>
      <c r="BW1188" s="5" t="str">
        <f t="shared" si="212"/>
        <v/>
      </c>
      <c r="BX1188" s="5" t="str">
        <f t="shared" si="213"/>
        <v/>
      </c>
      <c r="BY1188" s="14" t="str">
        <f t="shared" si="214"/>
        <v/>
      </c>
      <c r="BZ1188" s="28"/>
      <c r="DD1188" s="5" t="e">
        <f>IF(REPORTE!AH$2="si",IF(C1188=VALUE(REPORTE!C$11),IF(SUM(DD1189:DD$1993),CONCATENATE(INT(B1188),", "),INT(B1188)),""),IF(C1188=VALUE(REPORTE!C$10),IF(SUM(DD1189:DD$1993),CONCATENATE(INT(B1188),", "),INT(B1188)),""))</f>
        <v>#VALUE!</v>
      </c>
      <c r="DH1188" s="5"/>
      <c r="DI1188" s="5"/>
      <c r="DJ1188" s="5"/>
      <c r="DK1188" s="5"/>
    </row>
    <row r="1189" spans="1:115">
      <c r="A1189" s="4"/>
      <c r="B1189" s="3"/>
      <c r="H1189" s="5" t="str">
        <f>IF(F1189="","",IFERROR(CONCATENATE("PEUA",VLOOKUP(ESTADO,REPORTE!AV1189:AW1220,2,0),CLAVE_DISTRITO,CLAVE_CADER,IFERROR(VLOOKUP(DAY(F1189),$BN$3:$BO$11,2,0),DAY(F1189)),IFERROR(VLOOKUP(MONTH(F1189),$BN$3:$BO$11,2,0),MONTH(F1189)),YEAR(F1189),G1189),""))</f>
        <v/>
      </c>
      <c r="L1189" s="4" t="str">
        <f>IFERROR(IF(VLOOKUP(J1189,J$2:L1188,4,0)=0,"",VLOOKUP(J1189,J$2:L1188,4,0)),"")</f>
        <v/>
      </c>
      <c r="M1189" s="4" t="str">
        <f>IFERROR(IF(VLOOKUP(J1189,J$2:M1188,5,0)=0,"",VLOOKUP(J1189,J$2:M1188,5,0)),"")</f>
        <v/>
      </c>
      <c r="S1189"/>
      <c r="X1189" s="3"/>
      <c r="AC1189" s="2" t="str">
        <f>IFERROR(IF(INDEX(AC$1:AC1188,MATCH(J1189,J$1:J1188,0),1)=0,"",INDEX(AC$1:AC1188,MATCH(J1189,J$1:J1188,0),1)),"")</f>
        <v/>
      </c>
      <c r="AD1189" s="2" t="str">
        <f>IFERROR(IF(INDEX(AD$1:AD1188,MATCH(J1189,J$1:J1188,0),1)=0,"",INDEX(AD$1:AD1188,MATCH(J1189,J$1:J1188,0),1)),"")</f>
        <v/>
      </c>
      <c r="AE1189" s="2" t="str">
        <f>IFERROR(IF(INDEX(AE$1:AE1188,MATCH(J1189,J$1:J1188,0),1)=0,"",INDEX(AE$1:AE1188,MATCH(J1189,J$1:J1188,0),1)),"")</f>
        <v/>
      </c>
      <c r="BH1189" s="7" t="str">
        <f t="shared" ca="1" si="210"/>
        <v/>
      </c>
      <c r="BI1189" s="4" t="str">
        <f t="shared" si="216"/>
        <v/>
      </c>
      <c r="BJ1189" s="123" t="str">
        <f t="shared" si="211"/>
        <v/>
      </c>
      <c r="BK1189" s="140" t="str">
        <f t="shared" si="215"/>
        <v/>
      </c>
      <c r="BP1189" s="5"/>
      <c r="BR1189" s="4"/>
      <c r="BT1189" s="5"/>
      <c r="BU1189" s="5"/>
      <c r="BV1189" s="5" t="str">
        <f>IF(B1189="","",IF(BQ1189="",1+(MAX(BV$2:BV1188)),""))</f>
        <v/>
      </c>
      <c r="BW1189" s="5" t="str">
        <f t="shared" si="212"/>
        <v/>
      </c>
      <c r="BX1189" s="5" t="str">
        <f t="shared" si="213"/>
        <v/>
      </c>
      <c r="BY1189" s="14" t="str">
        <f t="shared" si="214"/>
        <v/>
      </c>
      <c r="BZ1189" s="28"/>
      <c r="DD1189" s="5" t="e">
        <f>IF(REPORTE!AH$2="si",IF(C1189=VALUE(REPORTE!C$11),IF(SUM(DD1190:DD$1993),CONCATENATE(INT(B1189),", "),INT(B1189)),""),IF(C1189=VALUE(REPORTE!C$10),IF(SUM(DD1190:DD$1993),CONCATENATE(INT(B1189),", "),INT(B1189)),""))</f>
        <v>#VALUE!</v>
      </c>
      <c r="DH1189" s="5"/>
      <c r="DI1189" s="5"/>
      <c r="DJ1189" s="5"/>
      <c r="DK1189" s="5"/>
    </row>
    <row r="1190" spans="1:115">
      <c r="A1190" s="4"/>
      <c r="B1190" s="3"/>
      <c r="H1190" s="5" t="str">
        <f>IF(F1190="","",IFERROR(CONCATENATE("PEUA",VLOOKUP(ESTADO,REPORTE!AV1190:AW1221,2,0),CLAVE_DISTRITO,CLAVE_CADER,IFERROR(VLOOKUP(DAY(F1190),$BN$3:$BO$11,2,0),DAY(F1190)),IFERROR(VLOOKUP(MONTH(F1190),$BN$3:$BO$11,2,0),MONTH(F1190)),YEAR(F1190),G1190),""))</f>
        <v/>
      </c>
      <c r="L1190" s="4" t="str">
        <f>IFERROR(IF(VLOOKUP(J1190,J$2:L1189,4,0)=0,"",VLOOKUP(J1190,J$2:L1189,4,0)),"")</f>
        <v/>
      </c>
      <c r="M1190" s="4" t="str">
        <f>IFERROR(IF(VLOOKUP(J1190,J$2:M1189,5,0)=0,"",VLOOKUP(J1190,J$2:M1189,5,0)),"")</f>
        <v/>
      </c>
      <c r="S1190"/>
      <c r="X1190" s="3"/>
      <c r="AC1190" s="2" t="str">
        <f>IFERROR(IF(INDEX(AC$1:AC1189,MATCH(J1190,J$1:J1189,0),1)=0,"",INDEX(AC$1:AC1189,MATCH(J1190,J$1:J1189,0),1)),"")</f>
        <v/>
      </c>
      <c r="AD1190" s="2" t="str">
        <f>IFERROR(IF(INDEX(AD$1:AD1189,MATCH(J1190,J$1:J1189,0),1)=0,"",INDEX(AD$1:AD1189,MATCH(J1190,J$1:J1189,0),1)),"")</f>
        <v/>
      </c>
      <c r="AE1190" s="2" t="str">
        <f>IFERROR(IF(INDEX(AE$1:AE1189,MATCH(J1190,J$1:J1189,0),1)=0,"",INDEX(AE$1:AE1189,MATCH(J1190,J$1:J1189,0),1)),"")</f>
        <v/>
      </c>
      <c r="BH1190" s="7" t="str">
        <f t="shared" ca="1" si="210"/>
        <v/>
      </c>
      <c r="BI1190" s="4" t="str">
        <f t="shared" si="216"/>
        <v/>
      </c>
      <c r="BJ1190" s="123" t="str">
        <f t="shared" si="211"/>
        <v/>
      </c>
      <c r="BK1190" s="140" t="str">
        <f t="shared" si="215"/>
        <v/>
      </c>
      <c r="BP1190" s="5"/>
      <c r="BR1190" s="4"/>
      <c r="BT1190" s="5"/>
      <c r="BU1190" s="5"/>
      <c r="BV1190" s="5" t="str">
        <f>IF(B1190="","",IF(BQ1190="",1+(MAX(BV$2:BV1189)),""))</f>
        <v/>
      </c>
      <c r="BW1190" s="5" t="str">
        <f t="shared" si="212"/>
        <v/>
      </c>
      <c r="BX1190" s="5" t="str">
        <f t="shared" si="213"/>
        <v/>
      </c>
      <c r="BY1190" s="14" t="str">
        <f t="shared" si="214"/>
        <v/>
      </c>
      <c r="BZ1190" s="28"/>
      <c r="DD1190" s="5" t="e">
        <f>IF(REPORTE!AH$2="si",IF(C1190=VALUE(REPORTE!C$11),IF(SUM(DD1191:DD$1993),CONCATENATE(INT(B1190),", "),INT(B1190)),""),IF(C1190=VALUE(REPORTE!C$10),IF(SUM(DD1191:DD$1993),CONCATENATE(INT(B1190),", "),INT(B1190)),""))</f>
        <v>#VALUE!</v>
      </c>
      <c r="DH1190" s="5"/>
      <c r="DI1190" s="5"/>
      <c r="DJ1190" s="5"/>
      <c r="DK1190" s="5"/>
    </row>
    <row r="1191" spans="1:115">
      <c r="A1191" s="4"/>
      <c r="B1191" s="3"/>
      <c r="H1191" s="5" t="str">
        <f>IF(F1191="","",IFERROR(CONCATENATE("PEUA",VLOOKUP(ESTADO,REPORTE!AV1191:AW1222,2,0),CLAVE_DISTRITO,CLAVE_CADER,IFERROR(VLOOKUP(DAY(F1191),$BN$3:$BO$11,2,0),DAY(F1191)),IFERROR(VLOOKUP(MONTH(F1191),$BN$3:$BO$11,2,0),MONTH(F1191)),YEAR(F1191),G1191),""))</f>
        <v/>
      </c>
      <c r="L1191" s="4" t="str">
        <f>IFERROR(IF(VLOOKUP(J1191,J$2:L1190,4,0)=0,"",VLOOKUP(J1191,J$2:L1190,4,0)),"")</f>
        <v/>
      </c>
      <c r="M1191" s="4" t="str">
        <f>IFERROR(IF(VLOOKUP(J1191,J$2:M1190,5,0)=0,"",VLOOKUP(J1191,J$2:M1190,5,0)),"")</f>
        <v/>
      </c>
      <c r="S1191"/>
      <c r="X1191" s="3"/>
      <c r="AC1191" s="2" t="str">
        <f>IFERROR(IF(INDEX(AC$1:AC1190,MATCH(J1191,J$1:J1190,0),1)=0,"",INDEX(AC$1:AC1190,MATCH(J1191,J$1:J1190,0),1)),"")</f>
        <v/>
      </c>
      <c r="AD1191" s="2" t="str">
        <f>IFERROR(IF(INDEX(AD$1:AD1190,MATCH(J1191,J$1:J1190,0),1)=0,"",INDEX(AD$1:AD1190,MATCH(J1191,J$1:J1190,0),1)),"")</f>
        <v/>
      </c>
      <c r="AE1191" s="2" t="str">
        <f>IFERROR(IF(INDEX(AE$1:AE1190,MATCH(J1191,J$1:J1190,0),1)=0,"",INDEX(AE$1:AE1190,MATCH(J1191,J$1:J1190,0),1)),"")</f>
        <v/>
      </c>
      <c r="BH1191" s="7" t="str">
        <f t="shared" ca="1" si="210"/>
        <v/>
      </c>
      <c r="BI1191" s="4" t="str">
        <f t="shared" si="216"/>
        <v/>
      </c>
      <c r="BJ1191" s="123" t="str">
        <f t="shared" si="211"/>
        <v/>
      </c>
      <c r="BK1191" s="140" t="str">
        <f t="shared" si="215"/>
        <v/>
      </c>
      <c r="BP1191" s="5"/>
      <c r="BR1191" s="4"/>
      <c r="BT1191" s="5"/>
      <c r="BU1191" s="5"/>
      <c r="BV1191" s="5" t="str">
        <f>IF(B1191="","",IF(BQ1191="",1+(MAX(BV$2:BV1190)),""))</f>
        <v/>
      </c>
      <c r="BW1191" s="5" t="str">
        <f t="shared" si="212"/>
        <v/>
      </c>
      <c r="BX1191" s="5" t="str">
        <f t="shared" si="213"/>
        <v/>
      </c>
      <c r="BY1191" s="14" t="str">
        <f t="shared" si="214"/>
        <v/>
      </c>
      <c r="BZ1191" s="28"/>
      <c r="DD1191" s="5" t="e">
        <f>IF(REPORTE!AH$2="si",IF(C1191=VALUE(REPORTE!C$11),IF(SUM(DD1192:DD$1993),CONCATENATE(INT(B1191),", "),INT(B1191)),""),IF(C1191=VALUE(REPORTE!C$10),IF(SUM(DD1192:DD$1993),CONCATENATE(INT(B1191),", "),INT(B1191)),""))</f>
        <v>#VALUE!</v>
      </c>
      <c r="DH1191" s="5"/>
      <c r="DI1191" s="5"/>
      <c r="DJ1191" s="5"/>
      <c r="DK1191" s="5"/>
    </row>
    <row r="1192" spans="1:115">
      <c r="A1192" s="4"/>
      <c r="B1192" s="3"/>
      <c r="H1192" s="5" t="str">
        <f>IF(F1192="","",IFERROR(CONCATENATE("PEUA",VLOOKUP(ESTADO,REPORTE!AV1192:AW1223,2,0),CLAVE_DISTRITO,CLAVE_CADER,IFERROR(VLOOKUP(DAY(F1192),$BN$3:$BO$11,2,0),DAY(F1192)),IFERROR(VLOOKUP(MONTH(F1192),$BN$3:$BO$11,2,0),MONTH(F1192)),YEAR(F1192),G1192),""))</f>
        <v/>
      </c>
      <c r="L1192" s="4" t="str">
        <f>IFERROR(IF(VLOOKUP(J1192,J$2:L1191,4,0)=0,"",VLOOKUP(J1192,J$2:L1191,4,0)),"")</f>
        <v/>
      </c>
      <c r="M1192" s="4" t="str">
        <f>IFERROR(IF(VLOOKUP(J1192,J$2:M1191,5,0)=0,"",VLOOKUP(J1192,J$2:M1191,5,0)),"")</f>
        <v/>
      </c>
      <c r="S1192"/>
      <c r="X1192" s="3"/>
      <c r="AC1192" s="2" t="str">
        <f>IFERROR(IF(INDEX(AC$1:AC1191,MATCH(J1192,J$1:J1191,0),1)=0,"",INDEX(AC$1:AC1191,MATCH(J1192,J$1:J1191,0),1)),"")</f>
        <v/>
      </c>
      <c r="AD1192" s="2" t="str">
        <f>IFERROR(IF(INDEX(AD$1:AD1191,MATCH(J1192,J$1:J1191,0),1)=0,"",INDEX(AD$1:AD1191,MATCH(J1192,J$1:J1191,0),1)),"")</f>
        <v/>
      </c>
      <c r="AE1192" s="2" t="str">
        <f>IFERROR(IF(INDEX(AE$1:AE1191,MATCH(J1192,J$1:J1191,0),1)=0,"",INDEX(AE$1:AE1191,MATCH(J1192,J$1:J1191,0),1)),"")</f>
        <v/>
      </c>
      <c r="BH1192" s="7" t="str">
        <f t="shared" ca="1" si="210"/>
        <v/>
      </c>
      <c r="BI1192" s="4" t="str">
        <f t="shared" si="216"/>
        <v/>
      </c>
      <c r="BJ1192" s="123" t="str">
        <f t="shared" si="211"/>
        <v/>
      </c>
      <c r="BK1192" s="140" t="str">
        <f t="shared" si="215"/>
        <v/>
      </c>
      <c r="BP1192" s="5"/>
      <c r="BR1192" s="4"/>
      <c r="BT1192" s="5"/>
      <c r="BU1192" s="5"/>
      <c r="BV1192" s="5" t="str">
        <f>IF(B1192="","",IF(BQ1192="",1+(MAX(BV$2:BV1191)),""))</f>
        <v/>
      </c>
      <c r="BW1192" s="5" t="str">
        <f t="shared" si="212"/>
        <v/>
      </c>
      <c r="BX1192" s="5" t="str">
        <f t="shared" si="213"/>
        <v/>
      </c>
      <c r="BY1192" s="14" t="str">
        <f t="shared" si="214"/>
        <v/>
      </c>
      <c r="BZ1192" s="28"/>
      <c r="DD1192" s="5" t="e">
        <f>IF(REPORTE!AH$2="si",IF(C1192=VALUE(REPORTE!C$11),IF(SUM(DD1193:DD$1993),CONCATENATE(INT(B1192),", "),INT(B1192)),""),IF(C1192=VALUE(REPORTE!C$10),IF(SUM(DD1193:DD$1993),CONCATENATE(INT(B1192),", "),INT(B1192)),""))</f>
        <v>#VALUE!</v>
      </c>
      <c r="DH1192" s="5"/>
      <c r="DI1192" s="5"/>
      <c r="DJ1192" s="5"/>
      <c r="DK1192" s="5"/>
    </row>
    <row r="1193" spans="1:115">
      <c r="A1193" s="4"/>
      <c r="B1193" s="3"/>
      <c r="H1193" s="5" t="str">
        <f>IF(F1193="","",IFERROR(CONCATENATE("PEUA",VLOOKUP(ESTADO,REPORTE!AV1193:AW1224,2,0),CLAVE_DISTRITO,CLAVE_CADER,IFERROR(VLOOKUP(DAY(F1193),$BN$3:$BO$11,2,0),DAY(F1193)),IFERROR(VLOOKUP(MONTH(F1193),$BN$3:$BO$11,2,0),MONTH(F1193)),YEAR(F1193),G1193),""))</f>
        <v/>
      </c>
      <c r="L1193" s="4" t="str">
        <f>IFERROR(IF(VLOOKUP(J1193,J$2:L1192,4,0)=0,"",VLOOKUP(J1193,J$2:L1192,4,0)),"")</f>
        <v/>
      </c>
      <c r="M1193" s="4" t="str">
        <f>IFERROR(IF(VLOOKUP(J1193,J$2:M1192,5,0)=0,"",VLOOKUP(J1193,J$2:M1192,5,0)),"")</f>
        <v/>
      </c>
      <c r="S1193"/>
      <c r="X1193" s="3"/>
      <c r="AC1193" s="2" t="str">
        <f>IFERROR(IF(INDEX(AC$1:AC1192,MATCH(J1193,J$1:J1192,0),1)=0,"",INDEX(AC$1:AC1192,MATCH(J1193,J$1:J1192,0),1)),"")</f>
        <v/>
      </c>
      <c r="AD1193" s="2" t="str">
        <f>IFERROR(IF(INDEX(AD$1:AD1192,MATCH(J1193,J$1:J1192,0),1)=0,"",INDEX(AD$1:AD1192,MATCH(J1193,J$1:J1192,0),1)),"")</f>
        <v/>
      </c>
      <c r="AE1193" s="2" t="str">
        <f>IFERROR(IF(INDEX(AE$1:AE1192,MATCH(J1193,J$1:J1192,0),1)=0,"",INDEX(AE$1:AE1192,MATCH(J1193,J$1:J1192,0),1)),"")</f>
        <v/>
      </c>
      <c r="BH1193" s="7" t="str">
        <f t="shared" ca="1" si="210"/>
        <v/>
      </c>
      <c r="BI1193" s="4" t="str">
        <f t="shared" si="216"/>
        <v/>
      </c>
      <c r="BJ1193" s="123" t="str">
        <f t="shared" si="211"/>
        <v/>
      </c>
      <c r="BK1193" s="140" t="str">
        <f t="shared" si="215"/>
        <v/>
      </c>
      <c r="BP1193" s="5"/>
      <c r="BR1193" s="4"/>
      <c r="BT1193" s="5"/>
      <c r="BU1193" s="5"/>
      <c r="BV1193" s="5" t="str">
        <f>IF(B1193="","",IF(BQ1193="",1+(MAX(BV$2:BV1192)),""))</f>
        <v/>
      </c>
      <c r="BW1193" s="5" t="str">
        <f t="shared" si="212"/>
        <v/>
      </c>
      <c r="BX1193" s="5" t="str">
        <f t="shared" si="213"/>
        <v/>
      </c>
      <c r="BY1193" s="14" t="str">
        <f t="shared" si="214"/>
        <v/>
      </c>
      <c r="BZ1193" s="28"/>
      <c r="DD1193" s="5" t="e">
        <f>IF(REPORTE!AH$2="si",IF(C1193=VALUE(REPORTE!C$11),IF(SUM(DD1194:DD$1993),CONCATENATE(INT(B1193),", "),INT(B1193)),""),IF(C1193=VALUE(REPORTE!C$10),IF(SUM(DD1194:DD$1993),CONCATENATE(INT(B1193),", "),INT(B1193)),""))</f>
        <v>#VALUE!</v>
      </c>
      <c r="DH1193" s="5"/>
      <c r="DI1193" s="5"/>
      <c r="DJ1193" s="5"/>
      <c r="DK1193" s="5"/>
    </row>
    <row r="1194" spans="1:115">
      <c r="A1194" s="4"/>
      <c r="B1194" s="3"/>
      <c r="H1194" s="5" t="str">
        <f>IF(F1194="","",IFERROR(CONCATENATE("PEUA",VLOOKUP(ESTADO,REPORTE!AV1194:AW1225,2,0),CLAVE_DISTRITO,CLAVE_CADER,IFERROR(VLOOKUP(DAY(F1194),$BN$3:$BO$11,2,0),DAY(F1194)),IFERROR(VLOOKUP(MONTH(F1194),$BN$3:$BO$11,2,0),MONTH(F1194)),YEAR(F1194),G1194),""))</f>
        <v/>
      </c>
      <c r="L1194" s="4" t="str">
        <f>IFERROR(IF(VLOOKUP(J1194,J$2:L1193,4,0)=0,"",VLOOKUP(J1194,J$2:L1193,4,0)),"")</f>
        <v/>
      </c>
      <c r="M1194" s="4" t="str">
        <f>IFERROR(IF(VLOOKUP(J1194,J$2:M1193,5,0)=0,"",VLOOKUP(J1194,J$2:M1193,5,0)),"")</f>
        <v/>
      </c>
      <c r="S1194"/>
      <c r="X1194" s="3"/>
      <c r="AC1194" s="2" t="str">
        <f>IFERROR(IF(INDEX(AC$1:AC1193,MATCH(J1194,J$1:J1193,0),1)=0,"",INDEX(AC$1:AC1193,MATCH(J1194,J$1:J1193,0),1)),"")</f>
        <v/>
      </c>
      <c r="AD1194" s="2" t="str">
        <f>IFERROR(IF(INDEX(AD$1:AD1193,MATCH(J1194,J$1:J1193,0),1)=0,"",INDEX(AD$1:AD1193,MATCH(J1194,J$1:J1193,0),1)),"")</f>
        <v/>
      </c>
      <c r="AE1194" s="2" t="str">
        <f>IFERROR(IF(INDEX(AE$1:AE1193,MATCH(J1194,J$1:J1193,0),1)=0,"",INDEX(AE$1:AE1193,MATCH(J1194,J$1:J1193,0),1)),"")</f>
        <v/>
      </c>
      <c r="BH1194" s="7" t="str">
        <f t="shared" ca="1" si="210"/>
        <v/>
      </c>
      <c r="BI1194" s="4" t="str">
        <f t="shared" si="216"/>
        <v/>
      </c>
      <c r="BJ1194" s="123" t="str">
        <f t="shared" si="211"/>
        <v/>
      </c>
      <c r="BK1194" s="140" t="str">
        <f t="shared" si="215"/>
        <v/>
      </c>
      <c r="BP1194" s="5"/>
      <c r="BR1194" s="4"/>
      <c r="BT1194" s="5"/>
      <c r="BU1194" s="5"/>
      <c r="BV1194" s="5" t="str">
        <f>IF(B1194="","",IF(BQ1194="",1+(MAX(BV$2:BV1193)),""))</f>
        <v/>
      </c>
      <c r="BW1194" s="5" t="str">
        <f t="shared" si="212"/>
        <v/>
      </c>
      <c r="BX1194" s="5" t="str">
        <f t="shared" si="213"/>
        <v/>
      </c>
      <c r="BY1194" s="14" t="str">
        <f t="shared" si="214"/>
        <v/>
      </c>
      <c r="BZ1194" s="28"/>
      <c r="DD1194" s="5" t="e">
        <f>IF(REPORTE!AH$2="si",IF(C1194=VALUE(REPORTE!C$11),IF(SUM(DD1195:DD$1993),CONCATENATE(INT(B1194),", "),INT(B1194)),""),IF(C1194=VALUE(REPORTE!C$10),IF(SUM(DD1195:DD$1993),CONCATENATE(INT(B1194),", "),INT(B1194)),""))</f>
        <v>#VALUE!</v>
      </c>
      <c r="DH1194" s="5"/>
      <c r="DI1194" s="5"/>
      <c r="DJ1194" s="5"/>
      <c r="DK1194" s="5"/>
    </row>
    <row r="1195" spans="1:115">
      <c r="A1195" s="4"/>
      <c r="B1195" s="3"/>
      <c r="H1195" s="5" t="str">
        <f>IF(F1195="","",IFERROR(CONCATENATE("PEUA",VLOOKUP(ESTADO,REPORTE!AV1195:AW1226,2,0),CLAVE_DISTRITO,CLAVE_CADER,IFERROR(VLOOKUP(DAY(F1195),$BN$3:$BO$11,2,0),DAY(F1195)),IFERROR(VLOOKUP(MONTH(F1195),$BN$3:$BO$11,2,0),MONTH(F1195)),YEAR(F1195),G1195),""))</f>
        <v/>
      </c>
      <c r="L1195" s="4" t="str">
        <f>IFERROR(IF(VLOOKUP(J1195,J$2:L1194,4,0)=0,"",VLOOKUP(J1195,J$2:L1194,4,0)),"")</f>
        <v/>
      </c>
      <c r="M1195" s="4" t="str">
        <f>IFERROR(IF(VLOOKUP(J1195,J$2:M1194,5,0)=0,"",VLOOKUP(J1195,J$2:M1194,5,0)),"")</f>
        <v/>
      </c>
      <c r="S1195"/>
      <c r="X1195" s="3"/>
      <c r="AC1195" s="2" t="str">
        <f>IFERROR(IF(INDEX(AC$1:AC1194,MATCH(J1195,J$1:J1194,0),1)=0,"",INDEX(AC$1:AC1194,MATCH(J1195,J$1:J1194,0),1)),"")</f>
        <v/>
      </c>
      <c r="AD1195" s="2" t="str">
        <f>IFERROR(IF(INDEX(AD$1:AD1194,MATCH(J1195,J$1:J1194,0),1)=0,"",INDEX(AD$1:AD1194,MATCH(J1195,J$1:J1194,0),1)),"")</f>
        <v/>
      </c>
      <c r="AE1195" s="2" t="str">
        <f>IFERROR(IF(INDEX(AE$1:AE1194,MATCH(J1195,J$1:J1194,0),1)=0,"",INDEX(AE$1:AE1194,MATCH(J1195,J$1:J1194,0),1)),"")</f>
        <v/>
      </c>
      <c r="BH1195" s="7" t="str">
        <f t="shared" ca="1" si="210"/>
        <v/>
      </c>
      <c r="BI1195" s="4" t="str">
        <f t="shared" si="216"/>
        <v/>
      </c>
      <c r="BJ1195" s="123" t="str">
        <f t="shared" si="211"/>
        <v/>
      </c>
      <c r="BK1195" s="140" t="str">
        <f t="shared" si="215"/>
        <v/>
      </c>
      <c r="BP1195" s="5"/>
      <c r="BR1195" s="4"/>
      <c r="BT1195" s="5"/>
      <c r="BU1195" s="5"/>
      <c r="BV1195" s="5" t="str">
        <f>IF(B1195="","",IF(BQ1195="",1+(MAX(BV$2:BV1194)),""))</f>
        <v/>
      </c>
      <c r="BW1195" s="5" t="str">
        <f t="shared" si="212"/>
        <v/>
      </c>
      <c r="BX1195" s="5" t="str">
        <f t="shared" si="213"/>
        <v/>
      </c>
      <c r="BY1195" s="14" t="str">
        <f t="shared" si="214"/>
        <v/>
      </c>
      <c r="BZ1195" s="28"/>
      <c r="DD1195" s="5" t="e">
        <f>IF(REPORTE!AH$2="si",IF(C1195=VALUE(REPORTE!C$11),IF(SUM(DD1196:DD$1993),CONCATENATE(INT(B1195),", "),INT(B1195)),""),IF(C1195=VALUE(REPORTE!C$10),IF(SUM(DD1196:DD$1993),CONCATENATE(INT(B1195),", "),INT(B1195)),""))</f>
        <v>#VALUE!</v>
      </c>
      <c r="DH1195" s="5"/>
      <c r="DI1195" s="5"/>
      <c r="DJ1195" s="5"/>
      <c r="DK1195" s="5"/>
    </row>
    <row r="1196" spans="1:115">
      <c r="A1196" s="4"/>
      <c r="B1196" s="3"/>
      <c r="H1196" s="5" t="str">
        <f>IF(F1196="","",IFERROR(CONCATENATE("PEUA",VLOOKUP(ESTADO,REPORTE!AV1196:AW1227,2,0),CLAVE_DISTRITO,CLAVE_CADER,IFERROR(VLOOKUP(DAY(F1196),$BN$3:$BO$11,2,0),DAY(F1196)),IFERROR(VLOOKUP(MONTH(F1196),$BN$3:$BO$11,2,0),MONTH(F1196)),YEAR(F1196),G1196),""))</f>
        <v/>
      </c>
      <c r="L1196" s="4" t="str">
        <f>IFERROR(IF(VLOOKUP(J1196,J$2:L1195,4,0)=0,"",VLOOKUP(J1196,J$2:L1195,4,0)),"")</f>
        <v/>
      </c>
      <c r="M1196" s="4" t="str">
        <f>IFERROR(IF(VLOOKUP(J1196,J$2:M1195,5,0)=0,"",VLOOKUP(J1196,J$2:M1195,5,0)),"")</f>
        <v/>
      </c>
      <c r="S1196"/>
      <c r="X1196" s="3"/>
      <c r="AC1196" s="2" t="str">
        <f>IFERROR(IF(INDEX(AC$1:AC1195,MATCH(J1196,J$1:J1195,0),1)=0,"",INDEX(AC$1:AC1195,MATCH(J1196,J$1:J1195,0),1)),"")</f>
        <v/>
      </c>
      <c r="AD1196" s="2" t="str">
        <f>IFERROR(IF(INDEX(AD$1:AD1195,MATCH(J1196,J$1:J1195,0),1)=0,"",INDEX(AD$1:AD1195,MATCH(J1196,J$1:J1195,0),1)),"")</f>
        <v/>
      </c>
      <c r="AE1196" s="2" t="str">
        <f>IFERROR(IF(INDEX(AE$1:AE1195,MATCH(J1196,J$1:J1195,0),1)=0,"",INDEX(AE$1:AE1195,MATCH(J1196,J$1:J1195,0),1)),"")</f>
        <v/>
      </c>
      <c r="BH1196" s="7" t="str">
        <f t="shared" ca="1" si="210"/>
        <v/>
      </c>
      <c r="BI1196" s="4" t="str">
        <f t="shared" si="216"/>
        <v/>
      </c>
      <c r="BJ1196" s="123" t="str">
        <f t="shared" si="211"/>
        <v/>
      </c>
      <c r="BK1196" s="140" t="str">
        <f t="shared" si="215"/>
        <v/>
      </c>
      <c r="BP1196" s="5"/>
      <c r="BR1196" s="4"/>
      <c r="BT1196" s="5"/>
      <c r="BU1196" s="5"/>
      <c r="BV1196" s="5" t="str">
        <f>IF(B1196="","",IF(BQ1196="",1+(MAX(BV$2:BV1195)),""))</f>
        <v/>
      </c>
      <c r="BW1196" s="5" t="str">
        <f t="shared" si="212"/>
        <v/>
      </c>
      <c r="BX1196" s="5" t="str">
        <f t="shared" si="213"/>
        <v/>
      </c>
      <c r="BY1196" s="14" t="str">
        <f t="shared" si="214"/>
        <v/>
      </c>
      <c r="BZ1196" s="28"/>
      <c r="DD1196" s="5" t="e">
        <f>IF(REPORTE!AH$2="si",IF(C1196=VALUE(REPORTE!C$11),IF(SUM(DD1197:DD$1993),CONCATENATE(INT(B1196),", "),INT(B1196)),""),IF(C1196=VALUE(REPORTE!C$10),IF(SUM(DD1197:DD$1993),CONCATENATE(INT(B1196),", "),INT(B1196)),""))</f>
        <v>#VALUE!</v>
      </c>
      <c r="DH1196" s="5"/>
      <c r="DI1196" s="5"/>
      <c r="DJ1196" s="5"/>
      <c r="DK1196" s="5"/>
    </row>
    <row r="1197" spans="1:115">
      <c r="A1197" s="4"/>
      <c r="B1197" s="3"/>
      <c r="H1197" s="5" t="str">
        <f>IF(F1197="","",IFERROR(CONCATENATE("PEUA",VLOOKUP(ESTADO,REPORTE!AV1197:AW1228,2,0),CLAVE_DISTRITO,CLAVE_CADER,IFERROR(VLOOKUP(DAY(F1197),$BN$3:$BO$11,2,0),DAY(F1197)),IFERROR(VLOOKUP(MONTH(F1197),$BN$3:$BO$11,2,0),MONTH(F1197)),YEAR(F1197),G1197),""))</f>
        <v/>
      </c>
      <c r="L1197" s="4" t="str">
        <f>IFERROR(IF(VLOOKUP(J1197,J$2:L1196,4,0)=0,"",VLOOKUP(J1197,J$2:L1196,4,0)),"")</f>
        <v/>
      </c>
      <c r="M1197" s="4" t="str">
        <f>IFERROR(IF(VLOOKUP(J1197,J$2:M1196,5,0)=0,"",VLOOKUP(J1197,J$2:M1196,5,0)),"")</f>
        <v/>
      </c>
      <c r="S1197"/>
      <c r="X1197" s="3"/>
      <c r="AC1197" s="2" t="str">
        <f>IFERROR(IF(INDEX(AC$1:AC1196,MATCH(J1197,J$1:J1196,0),1)=0,"",INDEX(AC$1:AC1196,MATCH(J1197,J$1:J1196,0),1)),"")</f>
        <v/>
      </c>
      <c r="AD1197" s="2" t="str">
        <f>IFERROR(IF(INDEX(AD$1:AD1196,MATCH(J1197,J$1:J1196,0),1)=0,"",INDEX(AD$1:AD1196,MATCH(J1197,J$1:J1196,0),1)),"")</f>
        <v/>
      </c>
      <c r="AE1197" s="2" t="str">
        <f>IFERROR(IF(INDEX(AE$1:AE1196,MATCH(J1197,J$1:J1196,0),1)=0,"",INDEX(AE$1:AE1196,MATCH(J1197,J$1:J1196,0),1)),"")</f>
        <v/>
      </c>
      <c r="BH1197" s="7" t="str">
        <f t="shared" ca="1" si="210"/>
        <v/>
      </c>
      <c r="BI1197" s="4" t="str">
        <f t="shared" si="216"/>
        <v/>
      </c>
      <c r="BJ1197" s="123" t="str">
        <f t="shared" si="211"/>
        <v/>
      </c>
      <c r="BK1197" s="140" t="str">
        <f t="shared" si="215"/>
        <v/>
      </c>
      <c r="BP1197" s="5"/>
      <c r="BR1197" s="4"/>
      <c r="BT1197" s="5"/>
      <c r="BU1197" s="5"/>
      <c r="BV1197" s="5" t="str">
        <f>IF(B1197="","",IF(BQ1197="",1+(MAX(BV$2:BV1196)),""))</f>
        <v/>
      </c>
      <c r="BW1197" s="5" t="str">
        <f t="shared" si="212"/>
        <v/>
      </c>
      <c r="BX1197" s="5" t="str">
        <f t="shared" si="213"/>
        <v/>
      </c>
      <c r="BY1197" s="14" t="str">
        <f t="shared" si="214"/>
        <v/>
      </c>
      <c r="BZ1197" s="28"/>
      <c r="DD1197" s="5" t="e">
        <f>IF(REPORTE!AH$2="si",IF(C1197=VALUE(REPORTE!C$11),IF(SUM(DD1198:DD$1993),CONCATENATE(INT(B1197),", "),INT(B1197)),""),IF(C1197=VALUE(REPORTE!C$10),IF(SUM(DD1198:DD$1993),CONCATENATE(INT(B1197),", "),INT(B1197)),""))</f>
        <v>#VALUE!</v>
      </c>
      <c r="DH1197" s="5"/>
      <c r="DI1197" s="5"/>
      <c r="DJ1197" s="5"/>
      <c r="DK1197" s="5"/>
    </row>
    <row r="1198" spans="1:115">
      <c r="A1198" s="4"/>
      <c r="B1198" s="3"/>
      <c r="H1198" s="5" t="str">
        <f>IF(F1198="","",IFERROR(CONCATENATE("PEUA",VLOOKUP(ESTADO,REPORTE!AV1198:AW1229,2,0),CLAVE_DISTRITO,CLAVE_CADER,IFERROR(VLOOKUP(DAY(F1198),$BN$3:$BO$11,2,0),DAY(F1198)),IFERROR(VLOOKUP(MONTH(F1198),$BN$3:$BO$11,2,0),MONTH(F1198)),YEAR(F1198),G1198),""))</f>
        <v/>
      </c>
      <c r="L1198" s="4" t="str">
        <f>IFERROR(IF(VLOOKUP(J1198,J$2:L1197,4,0)=0,"",VLOOKUP(J1198,J$2:L1197,4,0)),"")</f>
        <v/>
      </c>
      <c r="M1198" s="4" t="str">
        <f>IFERROR(IF(VLOOKUP(J1198,J$2:M1197,5,0)=0,"",VLOOKUP(J1198,J$2:M1197,5,0)),"")</f>
        <v/>
      </c>
      <c r="S1198"/>
      <c r="X1198" s="3"/>
      <c r="AC1198" s="2" t="str">
        <f>IFERROR(IF(INDEX(AC$1:AC1197,MATCH(J1198,J$1:J1197,0),1)=0,"",INDEX(AC$1:AC1197,MATCH(J1198,J$1:J1197,0),1)),"")</f>
        <v/>
      </c>
      <c r="AD1198" s="2" t="str">
        <f>IFERROR(IF(INDEX(AD$1:AD1197,MATCH(J1198,J$1:J1197,0),1)=0,"",INDEX(AD$1:AD1197,MATCH(J1198,J$1:J1197,0),1)),"")</f>
        <v/>
      </c>
      <c r="AE1198" s="2" t="str">
        <f>IFERROR(IF(INDEX(AE$1:AE1197,MATCH(J1198,J$1:J1197,0),1)=0,"",INDEX(AE$1:AE1197,MATCH(J1198,J$1:J1197,0),1)),"")</f>
        <v/>
      </c>
      <c r="BH1198" s="7" t="str">
        <f t="shared" ca="1" si="210"/>
        <v/>
      </c>
      <c r="BI1198" s="4" t="str">
        <f t="shared" si="216"/>
        <v/>
      </c>
      <c r="BJ1198" s="123" t="str">
        <f t="shared" si="211"/>
        <v/>
      </c>
      <c r="BK1198" s="140" t="str">
        <f t="shared" si="215"/>
        <v/>
      </c>
      <c r="BP1198" s="5"/>
      <c r="BR1198" s="4"/>
      <c r="BT1198" s="5"/>
      <c r="BU1198" s="5"/>
      <c r="BV1198" s="5" t="str">
        <f>IF(B1198="","",IF(BQ1198="",1+(MAX(BV$2:BV1197)),""))</f>
        <v/>
      </c>
      <c r="BW1198" s="5" t="str">
        <f t="shared" si="212"/>
        <v/>
      </c>
      <c r="BX1198" s="5" t="str">
        <f t="shared" si="213"/>
        <v/>
      </c>
      <c r="BY1198" s="14" t="str">
        <f t="shared" si="214"/>
        <v/>
      </c>
      <c r="BZ1198" s="28"/>
      <c r="DD1198" s="5" t="e">
        <f>IF(REPORTE!AH$2="si",IF(C1198=VALUE(REPORTE!C$11),IF(SUM(DD1199:DD$1993),CONCATENATE(INT(B1198),", "),INT(B1198)),""),IF(C1198=VALUE(REPORTE!C$10),IF(SUM(DD1199:DD$1993),CONCATENATE(INT(B1198),", "),INT(B1198)),""))</f>
        <v>#VALUE!</v>
      </c>
      <c r="DH1198" s="5"/>
      <c r="DI1198" s="5"/>
      <c r="DJ1198" s="5"/>
      <c r="DK1198" s="5"/>
    </row>
    <row r="1199" spans="1:115">
      <c r="A1199" s="4"/>
      <c r="B1199" s="3"/>
      <c r="H1199" s="5" t="str">
        <f>IF(F1199="","",IFERROR(CONCATENATE("PEUA",VLOOKUP(ESTADO,REPORTE!AV1199:AW1230,2,0),CLAVE_DISTRITO,CLAVE_CADER,IFERROR(VLOOKUP(DAY(F1199),$BN$3:$BO$11,2,0),DAY(F1199)),IFERROR(VLOOKUP(MONTH(F1199),$BN$3:$BO$11,2,0),MONTH(F1199)),YEAR(F1199),G1199),""))</f>
        <v/>
      </c>
      <c r="L1199" s="4" t="str">
        <f>IFERROR(IF(VLOOKUP(J1199,J$2:L1198,4,0)=0,"",VLOOKUP(J1199,J$2:L1198,4,0)),"")</f>
        <v/>
      </c>
      <c r="M1199" s="4" t="str">
        <f>IFERROR(IF(VLOOKUP(J1199,J$2:M1198,5,0)=0,"",VLOOKUP(J1199,J$2:M1198,5,0)),"")</f>
        <v/>
      </c>
      <c r="S1199"/>
      <c r="X1199" s="3"/>
      <c r="AC1199" s="2" t="str">
        <f>IFERROR(IF(INDEX(AC$1:AC1198,MATCH(J1199,J$1:J1198,0),1)=0,"",INDEX(AC$1:AC1198,MATCH(J1199,J$1:J1198,0),1)),"")</f>
        <v/>
      </c>
      <c r="AD1199" s="2" t="str">
        <f>IFERROR(IF(INDEX(AD$1:AD1198,MATCH(J1199,J$1:J1198,0),1)=0,"",INDEX(AD$1:AD1198,MATCH(J1199,J$1:J1198,0),1)),"")</f>
        <v/>
      </c>
      <c r="AE1199" s="2" t="str">
        <f>IFERROR(IF(INDEX(AE$1:AE1198,MATCH(J1199,J$1:J1198,0),1)=0,"",INDEX(AE$1:AE1198,MATCH(J1199,J$1:J1198,0),1)),"")</f>
        <v/>
      </c>
      <c r="BH1199" s="7" t="str">
        <f t="shared" ca="1" si="210"/>
        <v/>
      </c>
      <c r="BI1199" s="4" t="str">
        <f t="shared" si="216"/>
        <v/>
      </c>
      <c r="BJ1199" s="123" t="str">
        <f t="shared" si="211"/>
        <v/>
      </c>
      <c r="BK1199" s="140" t="str">
        <f t="shared" si="215"/>
        <v/>
      </c>
      <c r="BP1199" s="5"/>
      <c r="BR1199" s="4"/>
      <c r="BT1199" s="5"/>
      <c r="BU1199" s="5"/>
      <c r="BV1199" s="5" t="str">
        <f>IF(B1199="","",IF(BQ1199="",1+(MAX(BV$2:BV1198)),""))</f>
        <v/>
      </c>
      <c r="BW1199" s="5" t="str">
        <f t="shared" si="212"/>
        <v/>
      </c>
      <c r="BX1199" s="5" t="str">
        <f t="shared" si="213"/>
        <v/>
      </c>
      <c r="BY1199" s="14" t="str">
        <f t="shared" si="214"/>
        <v/>
      </c>
      <c r="BZ1199" s="28"/>
      <c r="DD1199" s="5" t="e">
        <f>IF(REPORTE!AH$2="si",IF(C1199=VALUE(REPORTE!C$11),IF(SUM(DD1200:DD$1993),CONCATENATE(INT(B1199),", "),INT(B1199)),""),IF(C1199=VALUE(REPORTE!C$10),IF(SUM(DD1200:DD$1993),CONCATENATE(INT(B1199),", "),INT(B1199)),""))</f>
        <v>#VALUE!</v>
      </c>
      <c r="DH1199" s="5"/>
      <c r="DI1199" s="5"/>
      <c r="DJ1199" s="5"/>
      <c r="DK1199" s="5"/>
    </row>
    <row r="1200" spans="1:115">
      <c r="A1200" s="4"/>
      <c r="B1200" s="3"/>
      <c r="H1200" s="5" t="str">
        <f>IF(F1200="","",IFERROR(CONCATENATE("PEUA",VLOOKUP(ESTADO,REPORTE!AV1200:AW1231,2,0),CLAVE_DISTRITO,CLAVE_CADER,IFERROR(VLOOKUP(DAY(F1200),$BN$3:$BO$11,2,0),DAY(F1200)),IFERROR(VLOOKUP(MONTH(F1200),$BN$3:$BO$11,2,0),MONTH(F1200)),YEAR(F1200),G1200),""))</f>
        <v/>
      </c>
      <c r="L1200" s="4" t="str">
        <f>IFERROR(IF(VLOOKUP(J1200,J$2:L1199,4,0)=0,"",VLOOKUP(J1200,J$2:L1199,4,0)),"")</f>
        <v/>
      </c>
      <c r="M1200" s="4" t="str">
        <f>IFERROR(IF(VLOOKUP(J1200,J$2:M1199,5,0)=0,"",VLOOKUP(J1200,J$2:M1199,5,0)),"")</f>
        <v/>
      </c>
      <c r="S1200"/>
      <c r="X1200" s="3"/>
      <c r="AC1200" s="2" t="str">
        <f>IFERROR(IF(INDEX(AC$1:AC1199,MATCH(J1200,J$1:J1199,0),1)=0,"",INDEX(AC$1:AC1199,MATCH(J1200,J$1:J1199,0),1)),"")</f>
        <v/>
      </c>
      <c r="AD1200" s="2" t="str">
        <f>IFERROR(IF(INDEX(AD$1:AD1199,MATCH(J1200,J$1:J1199,0),1)=0,"",INDEX(AD$1:AD1199,MATCH(J1200,J$1:J1199,0),1)),"")</f>
        <v/>
      </c>
      <c r="AE1200" s="2" t="str">
        <f>IFERROR(IF(INDEX(AE$1:AE1199,MATCH(J1200,J$1:J1199,0),1)=0,"",INDEX(AE$1:AE1199,MATCH(J1200,J$1:J1199,0),1)),"")</f>
        <v/>
      </c>
      <c r="BH1200" s="7" t="str">
        <f t="shared" ca="1" si="210"/>
        <v/>
      </c>
      <c r="BI1200" s="4" t="str">
        <f t="shared" si="216"/>
        <v/>
      </c>
      <c r="BJ1200" s="123" t="str">
        <f t="shared" si="211"/>
        <v/>
      </c>
      <c r="BK1200" s="140" t="str">
        <f t="shared" si="215"/>
        <v/>
      </c>
      <c r="BP1200" s="5"/>
      <c r="BR1200" s="4"/>
      <c r="BT1200" s="5"/>
      <c r="BU1200" s="5"/>
      <c r="BV1200" s="5" t="str">
        <f>IF(B1200="","",IF(BQ1200="",1+(MAX(BV$2:BV1199)),""))</f>
        <v/>
      </c>
      <c r="BW1200" s="5" t="str">
        <f t="shared" si="212"/>
        <v/>
      </c>
      <c r="BX1200" s="5" t="str">
        <f t="shared" si="213"/>
        <v/>
      </c>
      <c r="BY1200" s="14" t="str">
        <f t="shared" si="214"/>
        <v/>
      </c>
      <c r="BZ1200" s="28"/>
      <c r="DD1200" s="5" t="e">
        <f>IF(REPORTE!AH$2="si",IF(C1200=VALUE(REPORTE!C$11),IF(SUM(DD1201:DD$1993),CONCATENATE(INT(B1200),", "),INT(B1200)),""),IF(C1200=VALUE(REPORTE!C$10),IF(SUM(DD1201:DD$1993),CONCATENATE(INT(B1200),", "),INT(B1200)),""))</f>
        <v>#VALUE!</v>
      </c>
      <c r="DH1200" s="5"/>
      <c r="DI1200" s="5"/>
      <c r="DJ1200" s="5"/>
      <c r="DK1200" s="5"/>
    </row>
    <row r="1201" spans="1:115">
      <c r="A1201" s="4"/>
      <c r="B1201" s="3"/>
      <c r="H1201" s="5" t="str">
        <f>IF(F1201="","",IFERROR(CONCATENATE("PEUA",VLOOKUP(ESTADO,REPORTE!AV1201:AW1232,2,0),CLAVE_DISTRITO,CLAVE_CADER,IFERROR(VLOOKUP(DAY(F1201),$BN$3:$BO$11,2,0),DAY(F1201)),IFERROR(VLOOKUP(MONTH(F1201),$BN$3:$BO$11,2,0),MONTH(F1201)),YEAR(F1201),G1201),""))</f>
        <v/>
      </c>
      <c r="L1201" s="4" t="str">
        <f>IFERROR(IF(VLOOKUP(J1201,J$2:L1200,4,0)=0,"",VLOOKUP(J1201,J$2:L1200,4,0)),"")</f>
        <v/>
      </c>
      <c r="M1201" s="4" t="str">
        <f>IFERROR(IF(VLOOKUP(J1201,J$2:M1200,5,0)=0,"",VLOOKUP(J1201,J$2:M1200,5,0)),"")</f>
        <v/>
      </c>
      <c r="S1201"/>
      <c r="X1201" s="3"/>
      <c r="AC1201" s="2" t="str">
        <f>IFERROR(IF(INDEX(AC$1:AC1200,MATCH(J1201,J$1:J1200,0),1)=0,"",INDEX(AC$1:AC1200,MATCH(J1201,J$1:J1200,0),1)),"")</f>
        <v/>
      </c>
      <c r="AD1201" s="2" t="str">
        <f>IFERROR(IF(INDEX(AD$1:AD1200,MATCH(J1201,J$1:J1200,0),1)=0,"",INDEX(AD$1:AD1200,MATCH(J1201,J$1:J1200,0),1)),"")</f>
        <v/>
      </c>
      <c r="AE1201" s="2" t="str">
        <f>IFERROR(IF(INDEX(AE$1:AE1200,MATCH(J1201,J$1:J1200,0),1)=0,"",INDEX(AE$1:AE1200,MATCH(J1201,J$1:J1200,0),1)),"")</f>
        <v/>
      </c>
      <c r="BH1201" s="7" t="str">
        <f t="shared" ca="1" si="210"/>
        <v/>
      </c>
      <c r="BI1201" s="4" t="str">
        <f t="shared" si="216"/>
        <v/>
      </c>
      <c r="BJ1201" s="123" t="str">
        <f t="shared" si="211"/>
        <v/>
      </c>
      <c r="BK1201" s="140" t="str">
        <f t="shared" si="215"/>
        <v/>
      </c>
      <c r="BP1201" s="5"/>
      <c r="BR1201" s="4"/>
      <c r="BT1201" s="5"/>
      <c r="BU1201" s="5"/>
      <c r="BV1201" s="5" t="str">
        <f>IF(B1201="","",IF(BQ1201="",1+(MAX(BV$2:BV1200)),""))</f>
        <v/>
      </c>
      <c r="BW1201" s="5" t="str">
        <f t="shared" si="212"/>
        <v/>
      </c>
      <c r="BX1201" s="5" t="str">
        <f t="shared" si="213"/>
        <v/>
      </c>
      <c r="BY1201" s="14" t="str">
        <f t="shared" si="214"/>
        <v/>
      </c>
      <c r="BZ1201" s="28"/>
      <c r="DD1201" s="5" t="e">
        <f>IF(REPORTE!AH$2="si",IF(C1201=VALUE(REPORTE!C$11),IF(SUM(DD1202:DD$1993),CONCATENATE(INT(B1201),", "),INT(B1201)),""),IF(C1201=VALUE(REPORTE!C$10),IF(SUM(DD1202:DD$1993),CONCATENATE(INT(B1201),", "),INT(B1201)),""))</f>
        <v>#VALUE!</v>
      </c>
      <c r="DH1201" s="5"/>
      <c r="DI1201" s="5"/>
      <c r="DJ1201" s="5"/>
      <c r="DK1201" s="5"/>
    </row>
    <row r="1202" spans="1:115">
      <c r="A1202" s="4"/>
      <c r="B1202" s="3"/>
      <c r="H1202" s="5" t="str">
        <f>IF(F1202="","",IFERROR(CONCATENATE("PEUA",VLOOKUP(ESTADO,REPORTE!AV1202:AW1233,2,0),CLAVE_DISTRITO,CLAVE_CADER,IFERROR(VLOOKUP(DAY(F1202),$BN$3:$BO$11,2,0),DAY(F1202)),IFERROR(VLOOKUP(MONTH(F1202),$BN$3:$BO$11,2,0),MONTH(F1202)),YEAR(F1202),G1202),""))</f>
        <v/>
      </c>
      <c r="L1202" s="4" t="str">
        <f>IFERROR(IF(VLOOKUP(J1202,J$2:L1201,4,0)=0,"",VLOOKUP(J1202,J$2:L1201,4,0)),"")</f>
        <v/>
      </c>
      <c r="M1202" s="4" t="str">
        <f>IFERROR(IF(VLOOKUP(J1202,J$2:M1201,5,0)=0,"",VLOOKUP(J1202,J$2:M1201,5,0)),"")</f>
        <v/>
      </c>
      <c r="S1202"/>
      <c r="X1202" s="3"/>
      <c r="AC1202" s="2" t="str">
        <f>IFERROR(IF(INDEX(AC$1:AC1201,MATCH(J1202,J$1:J1201,0),1)=0,"",INDEX(AC$1:AC1201,MATCH(J1202,J$1:J1201,0),1)),"")</f>
        <v/>
      </c>
      <c r="AD1202" s="2" t="str">
        <f>IFERROR(IF(INDEX(AD$1:AD1201,MATCH(J1202,J$1:J1201,0),1)=0,"",INDEX(AD$1:AD1201,MATCH(J1202,J$1:J1201,0),1)),"")</f>
        <v/>
      </c>
      <c r="AE1202" s="2" t="str">
        <f>IFERROR(IF(INDEX(AE$1:AE1201,MATCH(J1202,J$1:J1201,0),1)=0,"",INDEX(AE$1:AE1201,MATCH(J1202,J$1:J1201,0),1)),"")</f>
        <v/>
      </c>
      <c r="BH1202" s="7" t="str">
        <f t="shared" ca="1" si="210"/>
        <v/>
      </c>
      <c r="BI1202" s="4" t="str">
        <f t="shared" si="216"/>
        <v/>
      </c>
      <c r="BJ1202" s="123" t="str">
        <f t="shared" si="211"/>
        <v/>
      </c>
      <c r="BK1202" s="140" t="str">
        <f t="shared" si="215"/>
        <v/>
      </c>
      <c r="BP1202" s="5"/>
      <c r="BR1202" s="4"/>
      <c r="BT1202" s="5"/>
      <c r="BU1202" s="5"/>
      <c r="BV1202" s="5" t="str">
        <f>IF(B1202="","",IF(BQ1202="",1+(MAX(BV$2:BV1201)),""))</f>
        <v/>
      </c>
      <c r="BW1202" s="5" t="str">
        <f t="shared" si="212"/>
        <v/>
      </c>
      <c r="BX1202" s="5" t="str">
        <f t="shared" si="213"/>
        <v/>
      </c>
      <c r="BY1202" s="14" t="str">
        <f t="shared" si="214"/>
        <v/>
      </c>
      <c r="BZ1202" s="28"/>
      <c r="DD1202" s="5" t="e">
        <f>IF(REPORTE!AH$2="si",IF(C1202=VALUE(REPORTE!C$11),IF(SUM(DD1203:DD$1993),CONCATENATE(INT(B1202),", "),INT(B1202)),""),IF(C1202=VALUE(REPORTE!C$10),IF(SUM(DD1203:DD$1993),CONCATENATE(INT(B1202),", "),INT(B1202)),""))</f>
        <v>#VALUE!</v>
      </c>
      <c r="DH1202" s="5"/>
      <c r="DI1202" s="5"/>
      <c r="DJ1202" s="5"/>
      <c r="DK1202" s="5"/>
    </row>
    <row r="1203" spans="1:115">
      <c r="A1203" s="4"/>
      <c r="B1203" s="3"/>
      <c r="H1203" s="5" t="str">
        <f>IF(F1203="","",IFERROR(CONCATENATE("PEUA",VLOOKUP(ESTADO,REPORTE!AV1203:AW1234,2,0),CLAVE_DISTRITO,CLAVE_CADER,IFERROR(VLOOKUP(DAY(F1203),$BN$3:$BO$11,2,0),DAY(F1203)),IFERROR(VLOOKUP(MONTH(F1203),$BN$3:$BO$11,2,0),MONTH(F1203)),YEAR(F1203),G1203),""))</f>
        <v/>
      </c>
      <c r="L1203" s="4" t="str">
        <f>IFERROR(IF(VLOOKUP(J1203,J$2:L1202,4,0)=0,"",VLOOKUP(J1203,J$2:L1202,4,0)),"")</f>
        <v/>
      </c>
      <c r="M1203" s="4" t="str">
        <f>IFERROR(IF(VLOOKUP(J1203,J$2:M1202,5,0)=0,"",VLOOKUP(J1203,J$2:M1202,5,0)),"")</f>
        <v/>
      </c>
      <c r="S1203"/>
      <c r="X1203" s="3"/>
      <c r="AC1203" s="2" t="str">
        <f>IFERROR(IF(INDEX(AC$1:AC1202,MATCH(J1203,J$1:J1202,0),1)=0,"",INDEX(AC$1:AC1202,MATCH(J1203,J$1:J1202,0),1)),"")</f>
        <v/>
      </c>
      <c r="AD1203" s="2" t="str">
        <f>IFERROR(IF(INDEX(AD$1:AD1202,MATCH(J1203,J$1:J1202,0),1)=0,"",INDEX(AD$1:AD1202,MATCH(J1203,J$1:J1202,0),1)),"")</f>
        <v/>
      </c>
      <c r="AE1203" s="2" t="str">
        <f>IFERROR(IF(INDEX(AE$1:AE1202,MATCH(J1203,J$1:J1202,0),1)=0,"",INDEX(AE$1:AE1202,MATCH(J1203,J$1:J1202,0),1)),"")</f>
        <v/>
      </c>
      <c r="BH1203" s="7" t="str">
        <f t="shared" ca="1" si="210"/>
        <v/>
      </c>
      <c r="BI1203" s="4" t="str">
        <f t="shared" si="216"/>
        <v/>
      </c>
      <c r="BJ1203" s="123" t="str">
        <f t="shared" si="211"/>
        <v/>
      </c>
      <c r="BK1203" s="140" t="str">
        <f t="shared" si="215"/>
        <v/>
      </c>
      <c r="BP1203" s="5"/>
      <c r="BR1203" s="4"/>
      <c r="BT1203" s="5"/>
      <c r="BU1203" s="5"/>
      <c r="BV1203" s="5" t="str">
        <f>IF(B1203="","",IF(BQ1203="",1+(MAX(BV$2:BV1202)),""))</f>
        <v/>
      </c>
      <c r="BW1203" s="5" t="str">
        <f t="shared" si="212"/>
        <v/>
      </c>
      <c r="BX1203" s="5" t="str">
        <f t="shared" si="213"/>
        <v/>
      </c>
      <c r="BY1203" s="14" t="str">
        <f t="shared" si="214"/>
        <v/>
      </c>
      <c r="BZ1203" s="28"/>
      <c r="DD1203" s="5" t="e">
        <f>IF(REPORTE!AH$2="si",IF(C1203=VALUE(REPORTE!C$11),IF(SUM(DD1204:DD$1993),CONCATENATE(INT(B1203),", "),INT(B1203)),""),IF(C1203=VALUE(REPORTE!C$10),IF(SUM(DD1204:DD$1993),CONCATENATE(INT(B1203),", "),INT(B1203)),""))</f>
        <v>#VALUE!</v>
      </c>
      <c r="DH1203" s="5"/>
      <c r="DI1203" s="5"/>
      <c r="DJ1203" s="5"/>
      <c r="DK1203" s="5"/>
    </row>
    <row r="1204" spans="1:115">
      <c r="A1204" s="4"/>
      <c r="B1204" s="3"/>
      <c r="H1204" s="5" t="str">
        <f>IF(F1204="","",IFERROR(CONCATENATE("PEUA",VLOOKUP(ESTADO,REPORTE!AV1204:AW1235,2,0),CLAVE_DISTRITO,CLAVE_CADER,IFERROR(VLOOKUP(DAY(F1204),$BN$3:$BO$11,2,0),DAY(F1204)),IFERROR(VLOOKUP(MONTH(F1204),$BN$3:$BO$11,2,0),MONTH(F1204)),YEAR(F1204),G1204),""))</f>
        <v/>
      </c>
      <c r="L1204" s="4" t="str">
        <f>IFERROR(IF(VLOOKUP(J1204,J$2:L1203,4,0)=0,"",VLOOKUP(J1204,J$2:L1203,4,0)),"")</f>
        <v/>
      </c>
      <c r="M1204" s="4" t="str">
        <f>IFERROR(IF(VLOOKUP(J1204,J$2:M1203,5,0)=0,"",VLOOKUP(J1204,J$2:M1203,5,0)),"")</f>
        <v/>
      </c>
      <c r="S1204"/>
      <c r="X1204" s="3"/>
      <c r="AC1204" s="2" t="str">
        <f>IFERROR(IF(INDEX(AC$1:AC1203,MATCH(J1204,J$1:J1203,0),1)=0,"",INDEX(AC$1:AC1203,MATCH(J1204,J$1:J1203,0),1)),"")</f>
        <v/>
      </c>
      <c r="AD1204" s="2" t="str">
        <f>IFERROR(IF(INDEX(AD$1:AD1203,MATCH(J1204,J$1:J1203,0),1)=0,"",INDEX(AD$1:AD1203,MATCH(J1204,J$1:J1203,0),1)),"")</f>
        <v/>
      </c>
      <c r="AE1204" s="2" t="str">
        <f>IFERROR(IF(INDEX(AE$1:AE1203,MATCH(J1204,J$1:J1203,0),1)=0,"",INDEX(AE$1:AE1203,MATCH(J1204,J$1:J1203,0),1)),"")</f>
        <v/>
      </c>
      <c r="BH1204" s="7" t="str">
        <f t="shared" ca="1" si="210"/>
        <v/>
      </c>
      <c r="BI1204" s="4" t="str">
        <f t="shared" si="216"/>
        <v/>
      </c>
      <c r="BJ1204" s="123" t="str">
        <f t="shared" si="211"/>
        <v/>
      </c>
      <c r="BK1204" s="140" t="str">
        <f t="shared" si="215"/>
        <v/>
      </c>
      <c r="BP1204" s="5"/>
      <c r="BR1204" s="4"/>
      <c r="BT1204" s="5"/>
      <c r="BU1204" s="5"/>
      <c r="BV1204" s="5" t="str">
        <f>IF(B1204="","",IF(BQ1204="",1+(MAX(BV$2:BV1203)),""))</f>
        <v/>
      </c>
      <c r="BW1204" s="5" t="str">
        <f t="shared" si="212"/>
        <v/>
      </c>
      <c r="BX1204" s="5" t="str">
        <f t="shared" si="213"/>
        <v/>
      </c>
      <c r="BY1204" s="14" t="str">
        <f t="shared" si="214"/>
        <v/>
      </c>
      <c r="BZ1204" s="28"/>
      <c r="DD1204" s="5" t="e">
        <f>IF(REPORTE!AH$2="si",IF(C1204=VALUE(REPORTE!C$11),IF(SUM(DD1205:DD$1993),CONCATENATE(INT(B1204),", "),INT(B1204)),""),IF(C1204=VALUE(REPORTE!C$10),IF(SUM(DD1205:DD$1993),CONCATENATE(INT(B1204),", "),INT(B1204)),""))</f>
        <v>#VALUE!</v>
      </c>
      <c r="DH1204" s="5"/>
      <c r="DI1204" s="5"/>
      <c r="DJ1204" s="5"/>
      <c r="DK1204" s="5"/>
    </row>
    <row r="1205" spans="1:115">
      <c r="A1205" s="4"/>
      <c r="B1205" s="3"/>
      <c r="H1205" s="5" t="str">
        <f>IF(F1205="","",IFERROR(CONCATENATE("PEUA",VLOOKUP(ESTADO,REPORTE!AV1205:AW1236,2,0),CLAVE_DISTRITO,CLAVE_CADER,IFERROR(VLOOKUP(DAY(F1205),$BN$3:$BO$11,2,0),DAY(F1205)),IFERROR(VLOOKUP(MONTH(F1205),$BN$3:$BO$11,2,0),MONTH(F1205)),YEAR(F1205),G1205),""))</f>
        <v/>
      </c>
      <c r="L1205" s="4" t="str">
        <f>IFERROR(IF(VLOOKUP(J1205,J$2:L1204,4,0)=0,"",VLOOKUP(J1205,J$2:L1204,4,0)),"")</f>
        <v/>
      </c>
      <c r="M1205" s="4" t="str">
        <f>IFERROR(IF(VLOOKUP(J1205,J$2:M1204,5,0)=0,"",VLOOKUP(J1205,J$2:M1204,5,0)),"")</f>
        <v/>
      </c>
      <c r="S1205"/>
      <c r="X1205" s="3"/>
      <c r="AC1205" s="2" t="str">
        <f>IFERROR(IF(INDEX(AC$1:AC1204,MATCH(J1205,J$1:J1204,0),1)=0,"",INDEX(AC$1:AC1204,MATCH(J1205,J$1:J1204,0),1)),"")</f>
        <v/>
      </c>
      <c r="AD1205" s="2" t="str">
        <f>IFERROR(IF(INDEX(AD$1:AD1204,MATCH(J1205,J$1:J1204,0),1)=0,"",INDEX(AD$1:AD1204,MATCH(J1205,J$1:J1204,0),1)),"")</f>
        <v/>
      </c>
      <c r="AE1205" s="2" t="str">
        <f>IFERROR(IF(INDEX(AE$1:AE1204,MATCH(J1205,J$1:J1204,0),1)=0,"",INDEX(AE$1:AE1204,MATCH(J1205,J$1:J1204,0),1)),"")</f>
        <v/>
      </c>
      <c r="BH1205" s="7" t="str">
        <f t="shared" ca="1" si="210"/>
        <v/>
      </c>
      <c r="BI1205" s="4" t="str">
        <f t="shared" si="216"/>
        <v/>
      </c>
      <c r="BJ1205" s="123" t="str">
        <f t="shared" si="211"/>
        <v/>
      </c>
      <c r="BK1205" s="140" t="str">
        <f t="shared" si="215"/>
        <v/>
      </c>
      <c r="BP1205" s="5"/>
      <c r="BR1205" s="4"/>
      <c r="BT1205" s="5"/>
      <c r="BU1205" s="5"/>
      <c r="BV1205" s="5" t="str">
        <f>IF(B1205="","",IF(BQ1205="",1+(MAX(BV$2:BV1204)),""))</f>
        <v/>
      </c>
      <c r="BW1205" s="5" t="str">
        <f t="shared" si="212"/>
        <v/>
      </c>
      <c r="BX1205" s="5" t="str">
        <f t="shared" si="213"/>
        <v/>
      </c>
      <c r="BY1205" s="14" t="str">
        <f t="shared" si="214"/>
        <v/>
      </c>
      <c r="BZ1205" s="28"/>
      <c r="DD1205" s="5" t="e">
        <f>IF(REPORTE!AH$2="si",IF(C1205=VALUE(REPORTE!C$11),IF(SUM(DD1206:DD$1993),CONCATENATE(INT(B1205),", "),INT(B1205)),""),IF(C1205=VALUE(REPORTE!C$10),IF(SUM(DD1206:DD$1993),CONCATENATE(INT(B1205),", "),INT(B1205)),""))</f>
        <v>#VALUE!</v>
      </c>
      <c r="DH1205" s="5"/>
      <c r="DI1205" s="5"/>
      <c r="DJ1205" s="5"/>
      <c r="DK1205" s="5"/>
    </row>
    <row r="1206" spans="1:115">
      <c r="A1206" s="4"/>
      <c r="B1206" s="3"/>
      <c r="H1206" s="5" t="str">
        <f>IF(F1206="","",IFERROR(CONCATENATE("PEUA",VLOOKUP(ESTADO,REPORTE!AV1206:AW1237,2,0),CLAVE_DISTRITO,CLAVE_CADER,IFERROR(VLOOKUP(DAY(F1206),$BN$3:$BO$11,2,0),DAY(F1206)),IFERROR(VLOOKUP(MONTH(F1206),$BN$3:$BO$11,2,0),MONTH(F1206)),YEAR(F1206),G1206),""))</f>
        <v/>
      </c>
      <c r="L1206" s="4" t="str">
        <f>IFERROR(IF(VLOOKUP(J1206,J$2:L1205,4,0)=0,"",VLOOKUP(J1206,J$2:L1205,4,0)),"")</f>
        <v/>
      </c>
      <c r="M1206" s="4" t="str">
        <f>IFERROR(IF(VLOOKUP(J1206,J$2:M1205,5,0)=0,"",VLOOKUP(J1206,J$2:M1205,5,0)),"")</f>
        <v/>
      </c>
      <c r="S1206"/>
      <c r="X1206" s="3"/>
      <c r="AC1206" s="2" t="str">
        <f>IFERROR(IF(INDEX(AC$1:AC1205,MATCH(J1206,J$1:J1205,0),1)=0,"",INDEX(AC$1:AC1205,MATCH(J1206,J$1:J1205,0),1)),"")</f>
        <v/>
      </c>
      <c r="AD1206" s="2" t="str">
        <f>IFERROR(IF(INDEX(AD$1:AD1205,MATCH(J1206,J$1:J1205,0),1)=0,"",INDEX(AD$1:AD1205,MATCH(J1206,J$1:J1205,0),1)),"")</f>
        <v/>
      </c>
      <c r="AE1206" s="2" t="str">
        <f>IFERROR(IF(INDEX(AE$1:AE1205,MATCH(J1206,J$1:J1205,0),1)=0,"",INDEX(AE$1:AE1205,MATCH(J1206,J$1:J1205,0),1)),"")</f>
        <v/>
      </c>
      <c r="BH1206" s="7" t="str">
        <f t="shared" ca="1" si="210"/>
        <v/>
      </c>
      <c r="BI1206" s="4" t="str">
        <f t="shared" si="216"/>
        <v/>
      </c>
      <c r="BJ1206" s="123" t="str">
        <f t="shared" si="211"/>
        <v/>
      </c>
      <c r="BK1206" s="140" t="str">
        <f t="shared" si="215"/>
        <v/>
      </c>
      <c r="BP1206" s="5"/>
      <c r="BR1206" s="4"/>
      <c r="BT1206" s="5"/>
      <c r="BU1206" s="5"/>
      <c r="BV1206" s="5" t="str">
        <f>IF(B1206="","",IF(BQ1206="",1+(MAX(BV$2:BV1205)),""))</f>
        <v/>
      </c>
      <c r="BW1206" s="5" t="str">
        <f t="shared" si="212"/>
        <v/>
      </c>
      <c r="BX1206" s="5" t="str">
        <f t="shared" si="213"/>
        <v/>
      </c>
      <c r="BY1206" s="14" t="str">
        <f t="shared" si="214"/>
        <v/>
      </c>
      <c r="BZ1206" s="28"/>
      <c r="DD1206" s="5" t="e">
        <f>IF(REPORTE!AH$2="si",IF(C1206=VALUE(REPORTE!C$11),IF(SUM(DD1207:DD$1993),CONCATENATE(INT(B1206),", "),INT(B1206)),""),IF(C1206=VALUE(REPORTE!C$10),IF(SUM(DD1207:DD$1993),CONCATENATE(INT(B1206),", "),INT(B1206)),""))</f>
        <v>#VALUE!</v>
      </c>
      <c r="DH1206" s="5"/>
      <c r="DI1206" s="5"/>
      <c r="DJ1206" s="5"/>
      <c r="DK1206" s="5"/>
    </row>
    <row r="1207" spans="1:115">
      <c r="A1207" s="4"/>
      <c r="B1207" s="3"/>
      <c r="H1207" s="5" t="str">
        <f>IF(F1207="","",IFERROR(CONCATENATE("PEUA",VLOOKUP(ESTADO,REPORTE!AV1207:AW1238,2,0),CLAVE_DISTRITO,CLAVE_CADER,IFERROR(VLOOKUP(DAY(F1207),$BN$3:$BO$11,2,0),DAY(F1207)),IFERROR(VLOOKUP(MONTH(F1207),$BN$3:$BO$11,2,0),MONTH(F1207)),YEAR(F1207),G1207),""))</f>
        <v/>
      </c>
      <c r="L1207" s="4" t="str">
        <f>IFERROR(IF(VLOOKUP(J1207,J$2:L1206,4,0)=0,"",VLOOKUP(J1207,J$2:L1206,4,0)),"")</f>
        <v/>
      </c>
      <c r="M1207" s="4" t="str">
        <f>IFERROR(IF(VLOOKUP(J1207,J$2:M1206,5,0)=0,"",VLOOKUP(J1207,J$2:M1206,5,0)),"")</f>
        <v/>
      </c>
      <c r="S1207"/>
      <c r="X1207" s="3"/>
      <c r="AC1207" s="2" t="str">
        <f>IFERROR(IF(INDEX(AC$1:AC1206,MATCH(J1207,J$1:J1206,0),1)=0,"",INDEX(AC$1:AC1206,MATCH(J1207,J$1:J1206,0),1)),"")</f>
        <v/>
      </c>
      <c r="AD1207" s="2" t="str">
        <f>IFERROR(IF(INDEX(AD$1:AD1206,MATCH(J1207,J$1:J1206,0),1)=0,"",INDEX(AD$1:AD1206,MATCH(J1207,J$1:J1206,0),1)),"")</f>
        <v/>
      </c>
      <c r="AE1207" s="2" t="str">
        <f>IFERROR(IF(INDEX(AE$1:AE1206,MATCH(J1207,J$1:J1206,0),1)=0,"",INDEX(AE$1:AE1206,MATCH(J1207,J$1:J1206,0),1)),"")</f>
        <v/>
      </c>
      <c r="BH1207" s="7" t="str">
        <f t="shared" ca="1" si="210"/>
        <v/>
      </c>
      <c r="BI1207" s="4" t="str">
        <f t="shared" si="216"/>
        <v/>
      </c>
      <c r="BJ1207" s="123" t="str">
        <f t="shared" si="211"/>
        <v/>
      </c>
      <c r="BK1207" s="140" t="str">
        <f t="shared" si="215"/>
        <v/>
      </c>
      <c r="BP1207" s="5"/>
      <c r="BR1207" s="4"/>
      <c r="BT1207" s="5"/>
      <c r="BU1207" s="5"/>
      <c r="BV1207" s="5" t="str">
        <f>IF(B1207="","",IF(BQ1207="",1+(MAX(BV$2:BV1206)),""))</f>
        <v/>
      </c>
      <c r="BW1207" s="5" t="str">
        <f t="shared" si="212"/>
        <v/>
      </c>
      <c r="BX1207" s="5" t="str">
        <f t="shared" si="213"/>
        <v/>
      </c>
      <c r="BY1207" s="14" t="str">
        <f t="shared" si="214"/>
        <v/>
      </c>
      <c r="BZ1207" s="28"/>
      <c r="DD1207" s="5" t="e">
        <f>IF(REPORTE!AH$2="si",IF(C1207=VALUE(REPORTE!C$11),IF(SUM(DD1208:DD$1993),CONCATENATE(INT(B1207),", "),INT(B1207)),""),IF(C1207=VALUE(REPORTE!C$10),IF(SUM(DD1208:DD$1993),CONCATENATE(INT(B1207),", "),INT(B1207)),""))</f>
        <v>#VALUE!</v>
      </c>
      <c r="DH1207" s="5"/>
      <c r="DI1207" s="5"/>
      <c r="DJ1207" s="5"/>
      <c r="DK1207" s="5"/>
    </row>
    <row r="1208" spans="1:115">
      <c r="A1208" s="4"/>
      <c r="B1208" s="3"/>
      <c r="H1208" s="5" t="str">
        <f>IF(F1208="","",IFERROR(CONCATENATE("PEUA",VLOOKUP(ESTADO,REPORTE!AV1208:AW1239,2,0),CLAVE_DISTRITO,CLAVE_CADER,IFERROR(VLOOKUP(DAY(F1208),$BN$3:$BO$11,2,0),DAY(F1208)),IFERROR(VLOOKUP(MONTH(F1208),$BN$3:$BO$11,2,0),MONTH(F1208)),YEAR(F1208),G1208),""))</f>
        <v/>
      </c>
      <c r="L1208" s="4" t="str">
        <f>IFERROR(IF(VLOOKUP(J1208,J$2:L1207,4,0)=0,"",VLOOKUP(J1208,J$2:L1207,4,0)),"")</f>
        <v/>
      </c>
      <c r="M1208" s="4" t="str">
        <f>IFERROR(IF(VLOOKUP(J1208,J$2:M1207,5,0)=0,"",VLOOKUP(J1208,J$2:M1207,5,0)),"")</f>
        <v/>
      </c>
      <c r="S1208"/>
      <c r="X1208" s="3"/>
      <c r="AC1208" s="2" t="str">
        <f>IFERROR(IF(INDEX(AC$1:AC1207,MATCH(J1208,J$1:J1207,0),1)=0,"",INDEX(AC$1:AC1207,MATCH(J1208,J$1:J1207,0),1)),"")</f>
        <v/>
      </c>
      <c r="AD1208" s="2" t="str">
        <f>IFERROR(IF(INDEX(AD$1:AD1207,MATCH(J1208,J$1:J1207,0),1)=0,"",INDEX(AD$1:AD1207,MATCH(J1208,J$1:J1207,0),1)),"")</f>
        <v/>
      </c>
      <c r="AE1208" s="2" t="str">
        <f>IFERROR(IF(INDEX(AE$1:AE1207,MATCH(J1208,J$1:J1207,0),1)=0,"",INDEX(AE$1:AE1207,MATCH(J1208,J$1:J1207,0),1)),"")</f>
        <v/>
      </c>
      <c r="BH1208" s="7" t="str">
        <f t="shared" ca="1" si="210"/>
        <v/>
      </c>
      <c r="BI1208" s="4" t="str">
        <f t="shared" si="216"/>
        <v/>
      </c>
      <c r="BJ1208" s="123" t="str">
        <f t="shared" si="211"/>
        <v/>
      </c>
      <c r="BK1208" s="140" t="str">
        <f t="shared" si="215"/>
        <v/>
      </c>
      <c r="BP1208" s="5"/>
      <c r="BR1208" s="4"/>
      <c r="BT1208" s="5"/>
      <c r="BU1208" s="5"/>
      <c r="BV1208" s="5" t="str">
        <f>IF(B1208="","",IF(BQ1208="",1+(MAX(BV$2:BV1207)),""))</f>
        <v/>
      </c>
      <c r="BW1208" s="5" t="str">
        <f t="shared" si="212"/>
        <v/>
      </c>
      <c r="BX1208" s="5" t="str">
        <f t="shared" si="213"/>
        <v/>
      </c>
      <c r="BY1208" s="14" t="str">
        <f t="shared" si="214"/>
        <v/>
      </c>
      <c r="BZ1208" s="28"/>
      <c r="DD1208" s="5" t="e">
        <f>IF(REPORTE!AH$2="si",IF(C1208=VALUE(REPORTE!C$11),IF(SUM(DD1209:DD$1993),CONCATENATE(INT(B1208),", "),INT(B1208)),""),IF(C1208=VALUE(REPORTE!C$10),IF(SUM(DD1209:DD$1993),CONCATENATE(INT(B1208),", "),INT(B1208)),""))</f>
        <v>#VALUE!</v>
      </c>
      <c r="DH1208" s="5"/>
      <c r="DI1208" s="5"/>
      <c r="DJ1208" s="5"/>
      <c r="DK1208" s="5"/>
    </row>
    <row r="1209" spans="1:115">
      <c r="A1209" s="4"/>
      <c r="B1209" s="3"/>
      <c r="H1209" s="5" t="str">
        <f>IF(F1209="","",IFERROR(CONCATENATE("PEUA",VLOOKUP(ESTADO,REPORTE!AV1209:AW1240,2,0),CLAVE_DISTRITO,CLAVE_CADER,IFERROR(VLOOKUP(DAY(F1209),$BN$3:$BO$11,2,0),DAY(F1209)),IFERROR(VLOOKUP(MONTH(F1209),$BN$3:$BO$11,2,0),MONTH(F1209)),YEAR(F1209),G1209),""))</f>
        <v/>
      </c>
      <c r="L1209" s="4" t="str">
        <f>IFERROR(IF(VLOOKUP(J1209,J$2:L1208,4,0)=0,"",VLOOKUP(J1209,J$2:L1208,4,0)),"")</f>
        <v/>
      </c>
      <c r="M1209" s="4" t="str">
        <f>IFERROR(IF(VLOOKUP(J1209,J$2:M1208,5,0)=0,"",VLOOKUP(J1209,J$2:M1208,5,0)),"")</f>
        <v/>
      </c>
      <c r="S1209"/>
      <c r="X1209" s="3"/>
      <c r="AC1209" s="2" t="str">
        <f>IFERROR(IF(INDEX(AC$1:AC1208,MATCH(J1209,J$1:J1208,0),1)=0,"",INDEX(AC$1:AC1208,MATCH(J1209,J$1:J1208,0),1)),"")</f>
        <v/>
      </c>
      <c r="AD1209" s="2" t="str">
        <f>IFERROR(IF(INDEX(AD$1:AD1208,MATCH(J1209,J$1:J1208,0),1)=0,"",INDEX(AD$1:AD1208,MATCH(J1209,J$1:J1208,0),1)),"")</f>
        <v/>
      </c>
      <c r="AE1209" s="2" t="str">
        <f>IFERROR(IF(INDEX(AE$1:AE1208,MATCH(J1209,J$1:J1208,0),1)=0,"",INDEX(AE$1:AE1208,MATCH(J1209,J$1:J1208,0),1)),"")</f>
        <v/>
      </c>
      <c r="BH1209" s="7" t="str">
        <f t="shared" ca="1" si="210"/>
        <v/>
      </c>
      <c r="BI1209" s="4" t="str">
        <f t="shared" si="216"/>
        <v/>
      </c>
      <c r="BJ1209" s="123" t="str">
        <f t="shared" si="211"/>
        <v/>
      </c>
      <c r="BK1209" s="140" t="str">
        <f t="shared" si="215"/>
        <v/>
      </c>
      <c r="BP1209" s="5"/>
      <c r="BR1209" s="4"/>
      <c r="BT1209" s="5"/>
      <c r="BU1209" s="5"/>
      <c r="BV1209" s="5" t="str">
        <f>IF(B1209="","",IF(BQ1209="",1+(MAX(BV$2:BV1208)),""))</f>
        <v/>
      </c>
      <c r="BW1209" s="5" t="str">
        <f t="shared" si="212"/>
        <v/>
      </c>
      <c r="BX1209" s="5" t="str">
        <f t="shared" si="213"/>
        <v/>
      </c>
      <c r="BY1209" s="14" t="str">
        <f t="shared" si="214"/>
        <v/>
      </c>
      <c r="BZ1209" s="28"/>
      <c r="DD1209" s="5" t="e">
        <f>IF(REPORTE!AH$2="si",IF(C1209=VALUE(REPORTE!C$11),IF(SUM(DD1210:DD$1993),CONCATENATE(INT(B1209),", "),INT(B1209)),""),IF(C1209=VALUE(REPORTE!C$10),IF(SUM(DD1210:DD$1993),CONCATENATE(INT(B1209),", "),INT(B1209)),""))</f>
        <v>#VALUE!</v>
      </c>
      <c r="DH1209" s="5"/>
      <c r="DI1209" s="5"/>
      <c r="DJ1209" s="5"/>
      <c r="DK1209" s="5"/>
    </row>
    <row r="1210" spans="1:115">
      <c r="A1210" s="4"/>
      <c r="B1210" s="3"/>
      <c r="H1210" s="5" t="str">
        <f>IF(F1210="","",IFERROR(CONCATENATE("PEUA",VLOOKUP(ESTADO,REPORTE!AV1210:AW1241,2,0),CLAVE_DISTRITO,CLAVE_CADER,IFERROR(VLOOKUP(DAY(F1210),$BN$3:$BO$11,2,0),DAY(F1210)),IFERROR(VLOOKUP(MONTH(F1210),$BN$3:$BO$11,2,0),MONTH(F1210)),YEAR(F1210),G1210),""))</f>
        <v/>
      </c>
      <c r="L1210" s="4" t="str">
        <f>IFERROR(IF(VLOOKUP(J1210,J$2:L1209,4,0)=0,"",VLOOKUP(J1210,J$2:L1209,4,0)),"")</f>
        <v/>
      </c>
      <c r="M1210" s="4" t="str">
        <f>IFERROR(IF(VLOOKUP(J1210,J$2:M1209,5,0)=0,"",VLOOKUP(J1210,J$2:M1209,5,0)),"")</f>
        <v/>
      </c>
      <c r="S1210"/>
      <c r="X1210" s="3"/>
      <c r="AC1210" s="2" t="str">
        <f>IFERROR(IF(INDEX(AC$1:AC1209,MATCH(J1210,J$1:J1209,0),1)=0,"",INDEX(AC$1:AC1209,MATCH(J1210,J$1:J1209,0),1)),"")</f>
        <v/>
      </c>
      <c r="AD1210" s="2" t="str">
        <f>IFERROR(IF(INDEX(AD$1:AD1209,MATCH(J1210,J$1:J1209,0),1)=0,"",INDEX(AD$1:AD1209,MATCH(J1210,J$1:J1209,0),1)),"")</f>
        <v/>
      </c>
      <c r="AE1210" s="2" t="str">
        <f>IFERROR(IF(INDEX(AE$1:AE1209,MATCH(J1210,J$1:J1209,0),1)=0,"",INDEX(AE$1:AE1209,MATCH(J1210,J$1:J1209,0),1)),"")</f>
        <v/>
      </c>
      <c r="BH1210" s="7" t="str">
        <f t="shared" ca="1" si="210"/>
        <v/>
      </c>
      <c r="BI1210" s="4" t="str">
        <f t="shared" si="216"/>
        <v/>
      </c>
      <c r="BJ1210" s="123" t="str">
        <f t="shared" si="211"/>
        <v/>
      </c>
      <c r="BK1210" s="140" t="str">
        <f t="shared" si="215"/>
        <v/>
      </c>
      <c r="BP1210" s="5"/>
      <c r="BR1210" s="4"/>
      <c r="BT1210" s="5"/>
      <c r="BU1210" s="5"/>
      <c r="BV1210" s="5" t="str">
        <f>IF(B1210="","",IF(BQ1210="",1+(MAX(BV$2:BV1209)),""))</f>
        <v/>
      </c>
      <c r="BW1210" s="5" t="str">
        <f t="shared" si="212"/>
        <v/>
      </c>
      <c r="BX1210" s="5" t="str">
        <f t="shared" si="213"/>
        <v/>
      </c>
      <c r="BY1210" s="14" t="str">
        <f t="shared" si="214"/>
        <v/>
      </c>
      <c r="BZ1210" s="28"/>
      <c r="DD1210" s="5" t="e">
        <f>IF(REPORTE!AH$2="si",IF(C1210=VALUE(REPORTE!C$11),IF(SUM(DD1211:DD$1993),CONCATENATE(INT(B1210),", "),INT(B1210)),""),IF(C1210=VALUE(REPORTE!C$10),IF(SUM(DD1211:DD$1993),CONCATENATE(INT(B1210),", "),INT(B1210)),""))</f>
        <v>#VALUE!</v>
      </c>
      <c r="DH1210" s="5"/>
      <c r="DI1210" s="5"/>
      <c r="DJ1210" s="5"/>
      <c r="DK1210" s="5"/>
    </row>
    <row r="1211" spans="1:115">
      <c r="A1211" s="4"/>
      <c r="B1211" s="3"/>
      <c r="H1211" s="5" t="str">
        <f>IF(F1211="","",IFERROR(CONCATENATE("PEUA",VLOOKUP(ESTADO,REPORTE!AV1211:AW1242,2,0),CLAVE_DISTRITO,CLAVE_CADER,IFERROR(VLOOKUP(DAY(F1211),$BN$3:$BO$11,2,0),DAY(F1211)),IFERROR(VLOOKUP(MONTH(F1211),$BN$3:$BO$11,2,0),MONTH(F1211)),YEAR(F1211),G1211),""))</f>
        <v/>
      </c>
      <c r="L1211" s="4" t="str">
        <f>IFERROR(IF(VLOOKUP(J1211,J$2:L1210,4,0)=0,"",VLOOKUP(J1211,J$2:L1210,4,0)),"")</f>
        <v/>
      </c>
      <c r="M1211" s="4" t="str">
        <f>IFERROR(IF(VLOOKUP(J1211,J$2:M1210,5,0)=0,"",VLOOKUP(J1211,J$2:M1210,5,0)),"")</f>
        <v/>
      </c>
      <c r="S1211"/>
      <c r="X1211" s="3"/>
      <c r="AC1211" s="2" t="str">
        <f>IFERROR(IF(INDEX(AC$1:AC1210,MATCH(J1211,J$1:J1210,0),1)=0,"",INDEX(AC$1:AC1210,MATCH(J1211,J$1:J1210,0),1)),"")</f>
        <v/>
      </c>
      <c r="AD1211" s="2" t="str">
        <f>IFERROR(IF(INDEX(AD$1:AD1210,MATCH(J1211,J$1:J1210,0),1)=0,"",INDEX(AD$1:AD1210,MATCH(J1211,J$1:J1210,0),1)),"")</f>
        <v/>
      </c>
      <c r="AE1211" s="2" t="str">
        <f>IFERROR(IF(INDEX(AE$1:AE1210,MATCH(J1211,J$1:J1210,0),1)=0,"",INDEX(AE$1:AE1210,MATCH(J1211,J$1:J1210,0),1)),"")</f>
        <v/>
      </c>
      <c r="BH1211" s="7" t="str">
        <f t="shared" ca="1" si="210"/>
        <v/>
      </c>
      <c r="BI1211" s="4" t="str">
        <f t="shared" si="216"/>
        <v/>
      </c>
      <c r="BJ1211" s="123" t="str">
        <f t="shared" si="211"/>
        <v/>
      </c>
      <c r="BK1211" s="140" t="str">
        <f t="shared" si="215"/>
        <v/>
      </c>
      <c r="BP1211" s="5"/>
      <c r="BR1211" s="4"/>
      <c r="BT1211" s="5"/>
      <c r="BU1211" s="5"/>
      <c r="BV1211" s="5" t="str">
        <f>IF(B1211="","",IF(BQ1211="",1+(MAX(BV$2:BV1210)),""))</f>
        <v/>
      </c>
      <c r="BW1211" s="5" t="str">
        <f t="shared" si="212"/>
        <v/>
      </c>
      <c r="BX1211" s="5" t="str">
        <f t="shared" si="213"/>
        <v/>
      </c>
      <c r="BY1211" s="14" t="str">
        <f t="shared" si="214"/>
        <v/>
      </c>
      <c r="BZ1211" s="28"/>
      <c r="DD1211" s="5" t="e">
        <f>IF(REPORTE!AH$2="si",IF(C1211=VALUE(REPORTE!C$11),IF(SUM(DD1212:DD$1993),CONCATENATE(INT(B1211),", "),INT(B1211)),""),IF(C1211=VALUE(REPORTE!C$10),IF(SUM(DD1212:DD$1993),CONCATENATE(INT(B1211),", "),INT(B1211)),""))</f>
        <v>#VALUE!</v>
      </c>
      <c r="DH1211" s="5"/>
      <c r="DI1211" s="5"/>
      <c r="DJ1211" s="5"/>
      <c r="DK1211" s="5"/>
    </row>
    <row r="1212" spans="1:115">
      <c r="A1212" s="4"/>
      <c r="B1212" s="3"/>
      <c r="H1212" s="5" t="str">
        <f>IF(F1212="","",IFERROR(CONCATENATE("PEUA",VLOOKUP(ESTADO,REPORTE!AV1212:AW1243,2,0),CLAVE_DISTRITO,CLAVE_CADER,IFERROR(VLOOKUP(DAY(F1212),$BN$3:$BO$11,2,0),DAY(F1212)),IFERROR(VLOOKUP(MONTH(F1212),$BN$3:$BO$11,2,0),MONTH(F1212)),YEAR(F1212),G1212),""))</f>
        <v/>
      </c>
      <c r="L1212" s="4" t="str">
        <f>IFERROR(IF(VLOOKUP(J1212,J$2:L1211,4,0)=0,"",VLOOKUP(J1212,J$2:L1211,4,0)),"")</f>
        <v/>
      </c>
      <c r="M1212" s="4" t="str">
        <f>IFERROR(IF(VLOOKUP(J1212,J$2:M1211,5,0)=0,"",VLOOKUP(J1212,J$2:M1211,5,0)),"")</f>
        <v/>
      </c>
      <c r="S1212"/>
      <c r="X1212" s="3"/>
      <c r="AC1212" s="2" t="str">
        <f>IFERROR(IF(INDEX(AC$1:AC1211,MATCH(J1212,J$1:J1211,0),1)=0,"",INDEX(AC$1:AC1211,MATCH(J1212,J$1:J1211,0),1)),"")</f>
        <v/>
      </c>
      <c r="AD1212" s="2" t="str">
        <f>IFERROR(IF(INDEX(AD$1:AD1211,MATCH(J1212,J$1:J1211,0),1)=0,"",INDEX(AD$1:AD1211,MATCH(J1212,J$1:J1211,0),1)),"")</f>
        <v/>
      </c>
      <c r="AE1212" s="2" t="str">
        <f>IFERROR(IF(INDEX(AE$1:AE1211,MATCH(J1212,J$1:J1211,0),1)=0,"",INDEX(AE$1:AE1211,MATCH(J1212,J$1:J1211,0),1)),"")</f>
        <v/>
      </c>
      <c r="BH1212" s="7" t="str">
        <f t="shared" ca="1" si="210"/>
        <v/>
      </c>
      <c r="BI1212" s="4" t="str">
        <f t="shared" si="216"/>
        <v/>
      </c>
      <c r="BJ1212" s="123" t="str">
        <f t="shared" si="211"/>
        <v/>
      </c>
      <c r="BK1212" s="140" t="str">
        <f t="shared" si="215"/>
        <v/>
      </c>
      <c r="BP1212" s="5"/>
      <c r="BR1212" s="4"/>
      <c r="BT1212" s="5"/>
      <c r="BU1212" s="5"/>
      <c r="BV1212" s="5" t="str">
        <f>IF(B1212="","",IF(BQ1212="",1+(MAX(BV$2:BV1211)),""))</f>
        <v/>
      </c>
      <c r="BW1212" s="5" t="str">
        <f t="shared" si="212"/>
        <v/>
      </c>
      <c r="BX1212" s="5" t="str">
        <f t="shared" si="213"/>
        <v/>
      </c>
      <c r="BY1212" s="14" t="str">
        <f t="shared" si="214"/>
        <v/>
      </c>
      <c r="BZ1212" s="28"/>
      <c r="DD1212" s="5" t="e">
        <f>IF(REPORTE!AH$2="si",IF(C1212=VALUE(REPORTE!C$11),IF(SUM(DD1213:DD$1993),CONCATENATE(INT(B1212),", "),INT(B1212)),""),IF(C1212=VALUE(REPORTE!C$10),IF(SUM(DD1213:DD$1993),CONCATENATE(INT(B1212),", "),INT(B1212)),""))</f>
        <v>#VALUE!</v>
      </c>
      <c r="DH1212" s="5"/>
      <c r="DI1212" s="5"/>
      <c r="DJ1212" s="5"/>
      <c r="DK1212" s="5"/>
    </row>
    <row r="1213" spans="1:115">
      <c r="A1213" s="4"/>
      <c r="B1213" s="3"/>
      <c r="H1213" s="5" t="str">
        <f>IF(F1213="","",IFERROR(CONCATENATE("PEUA",VLOOKUP(ESTADO,REPORTE!AV1213:AW1244,2,0),CLAVE_DISTRITO,CLAVE_CADER,IFERROR(VLOOKUP(DAY(F1213),$BN$3:$BO$11,2,0),DAY(F1213)),IFERROR(VLOOKUP(MONTH(F1213),$BN$3:$BO$11,2,0),MONTH(F1213)),YEAR(F1213),G1213),""))</f>
        <v/>
      </c>
      <c r="L1213" s="4" t="str">
        <f>IFERROR(IF(VLOOKUP(J1213,J$2:L1212,4,0)=0,"",VLOOKUP(J1213,J$2:L1212,4,0)),"")</f>
        <v/>
      </c>
      <c r="M1213" s="4" t="str">
        <f>IFERROR(IF(VLOOKUP(J1213,J$2:M1212,5,0)=0,"",VLOOKUP(J1213,J$2:M1212,5,0)),"")</f>
        <v/>
      </c>
      <c r="S1213"/>
      <c r="X1213" s="3"/>
      <c r="AC1213" s="2" t="str">
        <f>IFERROR(IF(INDEX(AC$1:AC1212,MATCH(J1213,J$1:J1212,0),1)=0,"",INDEX(AC$1:AC1212,MATCH(J1213,J$1:J1212,0),1)),"")</f>
        <v/>
      </c>
      <c r="AD1213" s="2" t="str">
        <f>IFERROR(IF(INDEX(AD$1:AD1212,MATCH(J1213,J$1:J1212,0),1)=0,"",INDEX(AD$1:AD1212,MATCH(J1213,J$1:J1212,0),1)),"")</f>
        <v/>
      </c>
      <c r="AE1213" s="2" t="str">
        <f>IFERROR(IF(INDEX(AE$1:AE1212,MATCH(J1213,J$1:J1212,0),1)=0,"",INDEX(AE$1:AE1212,MATCH(J1213,J$1:J1212,0),1)),"")</f>
        <v/>
      </c>
      <c r="BH1213" s="7" t="str">
        <f t="shared" ca="1" si="210"/>
        <v/>
      </c>
      <c r="BI1213" s="4" t="str">
        <f t="shared" si="216"/>
        <v/>
      </c>
      <c r="BJ1213" s="123" t="str">
        <f t="shared" si="211"/>
        <v/>
      </c>
      <c r="BK1213" s="140" t="str">
        <f t="shared" si="215"/>
        <v/>
      </c>
      <c r="BP1213" s="5"/>
      <c r="BR1213" s="4"/>
      <c r="BT1213" s="5"/>
      <c r="BU1213" s="5"/>
      <c r="BV1213" s="5" t="str">
        <f>IF(B1213="","",IF(BQ1213="",1+(MAX(BV$2:BV1212)),""))</f>
        <v/>
      </c>
      <c r="BW1213" s="5" t="str">
        <f t="shared" si="212"/>
        <v/>
      </c>
      <c r="BX1213" s="5" t="str">
        <f t="shared" si="213"/>
        <v/>
      </c>
      <c r="BY1213" s="14" t="str">
        <f t="shared" si="214"/>
        <v/>
      </c>
      <c r="BZ1213" s="28"/>
      <c r="DD1213" s="5" t="e">
        <f>IF(REPORTE!AH$2="si",IF(C1213=VALUE(REPORTE!C$11),IF(SUM(DD1214:DD$1993),CONCATENATE(INT(B1213),", "),INT(B1213)),""),IF(C1213=VALUE(REPORTE!C$10),IF(SUM(DD1214:DD$1993),CONCATENATE(INT(B1213),", "),INT(B1213)),""))</f>
        <v>#VALUE!</v>
      </c>
      <c r="DH1213" s="5"/>
      <c r="DI1213" s="5"/>
      <c r="DJ1213" s="5"/>
      <c r="DK1213" s="5"/>
    </row>
    <row r="1214" spans="1:115">
      <c r="A1214" s="4"/>
      <c r="B1214" s="3"/>
      <c r="H1214" s="5" t="str">
        <f>IF(F1214="","",IFERROR(CONCATENATE("PEUA",VLOOKUP(ESTADO,REPORTE!AV1214:AW1245,2,0),CLAVE_DISTRITO,CLAVE_CADER,IFERROR(VLOOKUP(DAY(F1214),$BN$3:$BO$11,2,0),DAY(F1214)),IFERROR(VLOOKUP(MONTH(F1214),$BN$3:$BO$11,2,0),MONTH(F1214)),YEAR(F1214),G1214),""))</f>
        <v/>
      </c>
      <c r="L1214" s="4" t="str">
        <f>IFERROR(IF(VLOOKUP(J1214,J$2:L1213,4,0)=0,"",VLOOKUP(J1214,J$2:L1213,4,0)),"")</f>
        <v/>
      </c>
      <c r="M1214" s="4" t="str">
        <f>IFERROR(IF(VLOOKUP(J1214,J$2:M1213,5,0)=0,"",VLOOKUP(J1214,J$2:M1213,5,0)),"")</f>
        <v/>
      </c>
      <c r="S1214"/>
      <c r="X1214" s="3"/>
      <c r="AC1214" s="2" t="str">
        <f>IFERROR(IF(INDEX(AC$1:AC1213,MATCH(J1214,J$1:J1213,0),1)=0,"",INDEX(AC$1:AC1213,MATCH(J1214,J$1:J1213,0),1)),"")</f>
        <v/>
      </c>
      <c r="AD1214" s="2" t="str">
        <f>IFERROR(IF(INDEX(AD$1:AD1213,MATCH(J1214,J$1:J1213,0),1)=0,"",INDEX(AD$1:AD1213,MATCH(J1214,J$1:J1213,0),1)),"")</f>
        <v/>
      </c>
      <c r="AE1214" s="2" t="str">
        <f>IFERROR(IF(INDEX(AE$1:AE1213,MATCH(J1214,J$1:J1213,0),1)=0,"",INDEX(AE$1:AE1213,MATCH(J1214,J$1:J1213,0),1)),"")</f>
        <v/>
      </c>
      <c r="BH1214" s="7" t="str">
        <f t="shared" ca="1" si="210"/>
        <v/>
      </c>
      <c r="BI1214" s="4" t="str">
        <f t="shared" si="216"/>
        <v/>
      </c>
      <c r="BJ1214" s="123" t="str">
        <f t="shared" si="211"/>
        <v/>
      </c>
      <c r="BK1214" s="140" t="str">
        <f t="shared" si="215"/>
        <v/>
      </c>
      <c r="BP1214" s="5"/>
      <c r="BR1214" s="4"/>
      <c r="BT1214" s="5"/>
      <c r="BU1214" s="5"/>
      <c r="BV1214" s="5" t="str">
        <f>IF(B1214="","",IF(BQ1214="",1+(MAX(BV$2:BV1213)),""))</f>
        <v/>
      </c>
      <c r="BW1214" s="5" t="str">
        <f t="shared" si="212"/>
        <v/>
      </c>
      <c r="BX1214" s="5" t="str">
        <f t="shared" si="213"/>
        <v/>
      </c>
      <c r="BY1214" s="14" t="str">
        <f t="shared" si="214"/>
        <v/>
      </c>
      <c r="BZ1214" s="28"/>
      <c r="DD1214" s="5" t="e">
        <f>IF(REPORTE!AH$2="si",IF(C1214=VALUE(REPORTE!C$11),IF(SUM(DD1215:DD$1993),CONCATENATE(INT(B1214),", "),INT(B1214)),""),IF(C1214=VALUE(REPORTE!C$10),IF(SUM(DD1215:DD$1993),CONCATENATE(INT(B1214),", "),INT(B1214)),""))</f>
        <v>#VALUE!</v>
      </c>
      <c r="DH1214" s="5"/>
      <c r="DI1214" s="5"/>
      <c r="DJ1214" s="5"/>
      <c r="DK1214" s="5"/>
    </row>
    <row r="1215" spans="1:115">
      <c r="A1215" s="4"/>
      <c r="B1215" s="3"/>
      <c r="H1215" s="5" t="str">
        <f>IF(F1215="","",IFERROR(CONCATENATE("PEUA",VLOOKUP(ESTADO,REPORTE!AV1215:AW1246,2,0),CLAVE_DISTRITO,CLAVE_CADER,IFERROR(VLOOKUP(DAY(F1215),$BN$3:$BO$11,2,0),DAY(F1215)),IFERROR(VLOOKUP(MONTH(F1215),$BN$3:$BO$11,2,0),MONTH(F1215)),YEAR(F1215),G1215),""))</f>
        <v/>
      </c>
      <c r="L1215" s="4" t="str">
        <f>IFERROR(IF(VLOOKUP(J1215,J$2:L1214,4,0)=0,"",VLOOKUP(J1215,J$2:L1214,4,0)),"")</f>
        <v/>
      </c>
      <c r="M1215" s="4" t="str">
        <f>IFERROR(IF(VLOOKUP(J1215,J$2:M1214,5,0)=0,"",VLOOKUP(J1215,J$2:M1214,5,0)),"")</f>
        <v/>
      </c>
      <c r="S1215"/>
      <c r="X1215" s="3"/>
      <c r="AC1215" s="2" t="str">
        <f>IFERROR(IF(INDEX(AC$1:AC1214,MATCH(J1215,J$1:J1214,0),1)=0,"",INDEX(AC$1:AC1214,MATCH(J1215,J$1:J1214,0),1)),"")</f>
        <v/>
      </c>
      <c r="AD1215" s="2" t="str">
        <f>IFERROR(IF(INDEX(AD$1:AD1214,MATCH(J1215,J$1:J1214,0),1)=0,"",INDEX(AD$1:AD1214,MATCH(J1215,J$1:J1214,0),1)),"")</f>
        <v/>
      </c>
      <c r="AE1215" s="2" t="str">
        <f>IFERROR(IF(INDEX(AE$1:AE1214,MATCH(J1215,J$1:J1214,0),1)=0,"",INDEX(AE$1:AE1214,MATCH(J1215,J$1:J1214,0),1)),"")</f>
        <v/>
      </c>
      <c r="BH1215" s="7" t="str">
        <f t="shared" ca="1" si="210"/>
        <v/>
      </c>
      <c r="BI1215" s="4" t="str">
        <f t="shared" si="216"/>
        <v/>
      </c>
      <c r="BJ1215" s="123" t="str">
        <f t="shared" si="211"/>
        <v/>
      </c>
      <c r="BK1215" s="140" t="str">
        <f t="shared" si="215"/>
        <v/>
      </c>
      <c r="BP1215" s="5"/>
      <c r="BR1215" s="4"/>
      <c r="BT1215" s="5"/>
      <c r="BU1215" s="5"/>
      <c r="BV1215" s="5" t="str">
        <f>IF(B1215="","",IF(BQ1215="",1+(MAX(BV$2:BV1214)),""))</f>
        <v/>
      </c>
      <c r="BW1215" s="5" t="str">
        <f t="shared" si="212"/>
        <v/>
      </c>
      <c r="BX1215" s="5" t="str">
        <f t="shared" si="213"/>
        <v/>
      </c>
      <c r="BY1215" s="14" t="str">
        <f t="shared" si="214"/>
        <v/>
      </c>
      <c r="BZ1215" s="28"/>
      <c r="DD1215" s="5" t="e">
        <f>IF(REPORTE!AH$2="si",IF(C1215=VALUE(REPORTE!C$11),IF(SUM(DD1216:DD$1993),CONCATENATE(INT(B1215),", "),INT(B1215)),""),IF(C1215=VALUE(REPORTE!C$10),IF(SUM(DD1216:DD$1993),CONCATENATE(INT(B1215),", "),INT(B1215)),""))</f>
        <v>#VALUE!</v>
      </c>
      <c r="DH1215" s="5"/>
      <c r="DI1215" s="5"/>
      <c r="DJ1215" s="5"/>
      <c r="DK1215" s="5"/>
    </row>
    <row r="1216" spans="1:115">
      <c r="A1216" s="4"/>
      <c r="B1216" s="3"/>
      <c r="H1216" s="5" t="str">
        <f>IF(F1216="","",IFERROR(CONCATENATE("PEUA",VLOOKUP(ESTADO,REPORTE!AV1216:AW1247,2,0),CLAVE_DISTRITO,CLAVE_CADER,IFERROR(VLOOKUP(DAY(F1216),$BN$3:$BO$11,2,0),DAY(F1216)),IFERROR(VLOOKUP(MONTH(F1216),$BN$3:$BO$11,2,0),MONTH(F1216)),YEAR(F1216),G1216),""))</f>
        <v/>
      </c>
      <c r="L1216" s="4" t="str">
        <f>IFERROR(IF(VLOOKUP(J1216,J$2:L1215,4,0)=0,"",VLOOKUP(J1216,J$2:L1215,4,0)),"")</f>
        <v/>
      </c>
      <c r="M1216" s="4" t="str">
        <f>IFERROR(IF(VLOOKUP(J1216,J$2:M1215,5,0)=0,"",VLOOKUP(J1216,J$2:M1215,5,0)),"")</f>
        <v/>
      </c>
      <c r="S1216"/>
      <c r="X1216" s="3"/>
      <c r="AC1216" s="2" t="str">
        <f>IFERROR(IF(INDEX(AC$1:AC1215,MATCH(J1216,J$1:J1215,0),1)=0,"",INDEX(AC$1:AC1215,MATCH(J1216,J$1:J1215,0),1)),"")</f>
        <v/>
      </c>
      <c r="AD1216" s="2" t="str">
        <f>IFERROR(IF(INDEX(AD$1:AD1215,MATCH(J1216,J$1:J1215,0),1)=0,"",INDEX(AD$1:AD1215,MATCH(J1216,J$1:J1215,0),1)),"")</f>
        <v/>
      </c>
      <c r="AE1216" s="2" t="str">
        <f>IFERROR(IF(INDEX(AE$1:AE1215,MATCH(J1216,J$1:J1215,0),1)=0,"",INDEX(AE$1:AE1215,MATCH(J1216,J$1:J1215,0),1)),"")</f>
        <v/>
      </c>
      <c r="BH1216" s="7" t="str">
        <f t="shared" ca="1" si="210"/>
        <v/>
      </c>
      <c r="BI1216" s="4" t="str">
        <f t="shared" si="216"/>
        <v/>
      </c>
      <c r="BJ1216" s="123" t="str">
        <f t="shared" si="211"/>
        <v/>
      </c>
      <c r="BK1216" s="140" t="str">
        <f t="shared" si="215"/>
        <v/>
      </c>
      <c r="BP1216" s="5"/>
      <c r="BR1216" s="4"/>
      <c r="BT1216" s="5"/>
      <c r="BU1216" s="5"/>
      <c r="BV1216" s="5" t="str">
        <f>IF(B1216="","",IF(BQ1216="",1+(MAX(BV$2:BV1215)),""))</f>
        <v/>
      </c>
      <c r="BW1216" s="5" t="str">
        <f t="shared" si="212"/>
        <v/>
      </c>
      <c r="BX1216" s="5" t="str">
        <f t="shared" si="213"/>
        <v/>
      </c>
      <c r="BY1216" s="14" t="str">
        <f t="shared" si="214"/>
        <v/>
      </c>
      <c r="BZ1216" s="28"/>
      <c r="DD1216" s="5" t="e">
        <f>IF(REPORTE!AH$2="si",IF(C1216=VALUE(REPORTE!C$11),IF(SUM(DD1217:DD$1993),CONCATENATE(INT(B1216),", "),INT(B1216)),""),IF(C1216=VALUE(REPORTE!C$10),IF(SUM(DD1217:DD$1993),CONCATENATE(INT(B1216),", "),INT(B1216)),""))</f>
        <v>#VALUE!</v>
      </c>
      <c r="DH1216" s="5"/>
      <c r="DI1216" s="5"/>
      <c r="DJ1216" s="5"/>
      <c r="DK1216" s="5"/>
    </row>
    <row r="1217" spans="1:115">
      <c r="A1217" s="4"/>
      <c r="B1217" s="3"/>
      <c r="H1217" s="5" t="str">
        <f>IF(F1217="","",IFERROR(CONCATENATE("PEUA",VLOOKUP(ESTADO,REPORTE!AV1217:AW1248,2,0),CLAVE_DISTRITO,CLAVE_CADER,IFERROR(VLOOKUP(DAY(F1217),$BN$3:$BO$11,2,0),DAY(F1217)),IFERROR(VLOOKUP(MONTH(F1217),$BN$3:$BO$11,2,0),MONTH(F1217)),YEAR(F1217),G1217),""))</f>
        <v/>
      </c>
      <c r="L1217" s="4" t="str">
        <f>IFERROR(IF(VLOOKUP(J1217,J$2:L1216,4,0)=0,"",VLOOKUP(J1217,J$2:L1216,4,0)),"")</f>
        <v/>
      </c>
      <c r="M1217" s="4" t="str">
        <f>IFERROR(IF(VLOOKUP(J1217,J$2:M1216,5,0)=0,"",VLOOKUP(J1217,J$2:M1216,5,0)),"")</f>
        <v/>
      </c>
      <c r="S1217"/>
      <c r="X1217" s="3"/>
      <c r="AC1217" s="2" t="str">
        <f>IFERROR(IF(INDEX(AC$1:AC1216,MATCH(J1217,J$1:J1216,0),1)=0,"",INDEX(AC$1:AC1216,MATCH(J1217,J$1:J1216,0),1)),"")</f>
        <v/>
      </c>
      <c r="AD1217" s="2" t="str">
        <f>IFERROR(IF(INDEX(AD$1:AD1216,MATCH(J1217,J$1:J1216,0),1)=0,"",INDEX(AD$1:AD1216,MATCH(J1217,J$1:J1216,0),1)),"")</f>
        <v/>
      </c>
      <c r="AE1217" s="2" t="str">
        <f>IFERROR(IF(INDEX(AE$1:AE1216,MATCH(J1217,J$1:J1216,0),1)=0,"",INDEX(AE$1:AE1216,MATCH(J1217,J$1:J1216,0),1)),"")</f>
        <v/>
      </c>
      <c r="BH1217" s="7" t="str">
        <f t="shared" ca="1" si="210"/>
        <v/>
      </c>
      <c r="BI1217" s="4" t="str">
        <f t="shared" si="216"/>
        <v/>
      </c>
      <c r="BJ1217" s="123" t="str">
        <f t="shared" si="211"/>
        <v/>
      </c>
      <c r="BK1217" s="140" t="str">
        <f t="shared" si="215"/>
        <v/>
      </c>
      <c r="BP1217" s="5"/>
      <c r="BR1217" s="4"/>
      <c r="BT1217" s="5"/>
      <c r="BU1217" s="5"/>
      <c r="BV1217" s="5" t="str">
        <f>IF(B1217="","",IF(BQ1217="",1+(MAX(BV$2:BV1216)),""))</f>
        <v/>
      </c>
      <c r="BW1217" s="5" t="str">
        <f t="shared" si="212"/>
        <v/>
      </c>
      <c r="BX1217" s="5" t="str">
        <f t="shared" si="213"/>
        <v/>
      </c>
      <c r="BY1217" s="14" t="str">
        <f t="shared" si="214"/>
        <v/>
      </c>
      <c r="BZ1217" s="28"/>
      <c r="DD1217" s="5" t="e">
        <f>IF(REPORTE!AH$2="si",IF(C1217=VALUE(REPORTE!C$11),IF(SUM(DD1218:DD$1993),CONCATENATE(INT(B1217),", "),INT(B1217)),""),IF(C1217=VALUE(REPORTE!C$10),IF(SUM(DD1218:DD$1993),CONCATENATE(INT(B1217),", "),INT(B1217)),""))</f>
        <v>#VALUE!</v>
      </c>
      <c r="DH1217" s="5"/>
      <c r="DI1217" s="5"/>
      <c r="DJ1217" s="5"/>
      <c r="DK1217" s="5"/>
    </row>
    <row r="1218" spans="1:115">
      <c r="A1218" s="4"/>
      <c r="B1218" s="3"/>
      <c r="H1218" s="5" t="str">
        <f>IF(F1218="","",IFERROR(CONCATENATE("PEUA",VLOOKUP(ESTADO,REPORTE!AV1218:AW1249,2,0),CLAVE_DISTRITO,CLAVE_CADER,IFERROR(VLOOKUP(DAY(F1218),$BN$3:$BO$11,2,0),DAY(F1218)),IFERROR(VLOOKUP(MONTH(F1218),$BN$3:$BO$11,2,0),MONTH(F1218)),YEAR(F1218),G1218),""))</f>
        <v/>
      </c>
      <c r="L1218" s="4" t="str">
        <f>IFERROR(IF(VLOOKUP(J1218,J$2:L1217,4,0)=0,"",VLOOKUP(J1218,J$2:L1217,4,0)),"")</f>
        <v/>
      </c>
      <c r="M1218" s="4" t="str">
        <f>IFERROR(IF(VLOOKUP(J1218,J$2:M1217,5,0)=0,"",VLOOKUP(J1218,J$2:M1217,5,0)),"")</f>
        <v/>
      </c>
      <c r="S1218"/>
      <c r="X1218" s="3"/>
      <c r="AC1218" s="2" t="str">
        <f>IFERROR(IF(INDEX(AC$1:AC1217,MATCH(J1218,J$1:J1217,0),1)=0,"",INDEX(AC$1:AC1217,MATCH(J1218,J$1:J1217,0),1)),"")</f>
        <v/>
      </c>
      <c r="AD1218" s="2" t="str">
        <f>IFERROR(IF(INDEX(AD$1:AD1217,MATCH(J1218,J$1:J1217,0),1)=0,"",INDEX(AD$1:AD1217,MATCH(J1218,J$1:J1217,0),1)),"")</f>
        <v/>
      </c>
      <c r="AE1218" s="2" t="str">
        <f>IFERROR(IF(INDEX(AE$1:AE1217,MATCH(J1218,J$1:J1217,0),1)=0,"",INDEX(AE$1:AE1217,MATCH(J1218,J$1:J1217,0),1)),"")</f>
        <v/>
      </c>
      <c r="BH1218" s="7" t="str">
        <f t="shared" ref="BH1218:BH1281" ca="1" si="217">IFERROR(IF(BE1218="","",IF(BA1218=5,"",IF(BE1218-TODAY()&gt;0,"VIGENTE","VENCIDO"))),"")</f>
        <v/>
      </c>
      <c r="BI1218" s="4" t="str">
        <f t="shared" si="216"/>
        <v/>
      </c>
      <c r="BJ1218" s="123" t="str">
        <f t="shared" ref="BJ1218:BJ1281" si="218">IFERROR(IF(AA1218="","",AA1218/V1218),"")</f>
        <v/>
      </c>
      <c r="BK1218" s="140" t="str">
        <f t="shared" si="215"/>
        <v/>
      </c>
      <c r="BP1218" s="5"/>
      <c r="BR1218" s="4"/>
      <c r="BT1218" s="5"/>
      <c r="BU1218" s="5"/>
      <c r="BV1218" s="5" t="str">
        <f>IF(B1218="","",IF(BQ1218="",1+(MAX(BV$2:BV1217)),""))</f>
        <v/>
      </c>
      <c r="BW1218" s="5" t="str">
        <f t="shared" ref="BW1218:BW1281" si="219">IF(BV1218="","",Z1218)</f>
        <v/>
      </c>
      <c r="BX1218" s="5" t="str">
        <f t="shared" ref="BX1218:BX1281" si="220">IF(BV1218="","",H1218)</f>
        <v/>
      </c>
      <c r="BY1218" s="14" t="str">
        <f t="shared" ref="BY1218:BY1281" si="221">IF(BV1218="","",C1218)</f>
        <v/>
      </c>
      <c r="BZ1218" s="28"/>
      <c r="DD1218" s="5" t="e">
        <f>IF(REPORTE!AH$2="si",IF(C1218=VALUE(REPORTE!C$11),IF(SUM(DD1219:DD$1993),CONCATENATE(INT(B1218),", "),INT(B1218)),""),IF(C1218=VALUE(REPORTE!C$10),IF(SUM(DD1219:DD$1993),CONCATENATE(INT(B1218),", "),INT(B1218)),""))</f>
        <v>#VALUE!</v>
      </c>
      <c r="DH1218" s="5"/>
      <c r="DI1218" s="5"/>
      <c r="DJ1218" s="5"/>
      <c r="DK1218" s="5"/>
    </row>
    <row r="1219" spans="1:115">
      <c r="A1219" s="4"/>
      <c r="B1219" s="3"/>
      <c r="H1219" s="5" t="str">
        <f>IF(F1219="","",IFERROR(CONCATENATE("PEUA",VLOOKUP(ESTADO,REPORTE!AV1219:AW1250,2,0),CLAVE_DISTRITO,CLAVE_CADER,IFERROR(VLOOKUP(DAY(F1219),$BN$3:$BO$11,2,0),DAY(F1219)),IFERROR(VLOOKUP(MONTH(F1219),$BN$3:$BO$11,2,0),MONTH(F1219)),YEAR(F1219),G1219),""))</f>
        <v/>
      </c>
      <c r="L1219" s="4" t="str">
        <f>IFERROR(IF(VLOOKUP(J1219,J$2:L1218,4,0)=0,"",VLOOKUP(J1219,J$2:L1218,4,0)),"")</f>
        <v/>
      </c>
      <c r="M1219" s="4" t="str">
        <f>IFERROR(IF(VLOOKUP(J1219,J$2:M1218,5,0)=0,"",VLOOKUP(J1219,J$2:M1218,5,0)),"")</f>
        <v/>
      </c>
      <c r="S1219"/>
      <c r="X1219" s="3"/>
      <c r="AC1219" s="2" t="str">
        <f>IFERROR(IF(INDEX(AC$1:AC1218,MATCH(J1219,J$1:J1218,0),1)=0,"",INDEX(AC$1:AC1218,MATCH(J1219,J$1:J1218,0),1)),"")</f>
        <v/>
      </c>
      <c r="AD1219" s="2" t="str">
        <f>IFERROR(IF(INDEX(AD$1:AD1218,MATCH(J1219,J$1:J1218,0),1)=0,"",INDEX(AD$1:AD1218,MATCH(J1219,J$1:J1218,0),1)),"")</f>
        <v/>
      </c>
      <c r="AE1219" s="2" t="str">
        <f>IFERROR(IF(INDEX(AE$1:AE1218,MATCH(J1219,J$1:J1218,0),1)=0,"",INDEX(AE$1:AE1218,MATCH(J1219,J$1:J1218,0),1)),"")</f>
        <v/>
      </c>
      <c r="BH1219" s="7" t="str">
        <f t="shared" ca="1" si="217"/>
        <v/>
      </c>
      <c r="BI1219" s="4" t="str">
        <f t="shared" si="216"/>
        <v/>
      </c>
      <c r="BJ1219" s="123" t="str">
        <f t="shared" si="218"/>
        <v/>
      </c>
      <c r="BK1219" s="140" t="str">
        <f t="shared" ref="BK1219:BK1282" si="222">IFERROR(IF(AA1219/Z1219=0,"",AA1219/Z1219),"")</f>
        <v/>
      </c>
      <c r="BP1219" s="5"/>
      <c r="BR1219" s="4"/>
      <c r="BT1219" s="5"/>
      <c r="BU1219" s="5"/>
      <c r="BV1219" s="5" t="str">
        <f>IF(B1219="","",IF(BQ1219="",1+(MAX(BV$2:BV1218)),""))</f>
        <v/>
      </c>
      <c r="BW1219" s="5" t="str">
        <f t="shared" si="219"/>
        <v/>
      </c>
      <c r="BX1219" s="5" t="str">
        <f t="shared" si="220"/>
        <v/>
      </c>
      <c r="BY1219" s="14" t="str">
        <f t="shared" si="221"/>
        <v/>
      </c>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c r="A1220" s="4"/>
      <c r="B1220" s="3"/>
      <c r="H1220" s="5" t="str">
        <f>IF(F1220="","",IFERROR(CONCATENATE("PEUA",VLOOKUP(ESTADO,REPORTE!AV1220:AW1251,2,0),CLAVE_DISTRITO,CLAVE_CADER,IFERROR(VLOOKUP(DAY(F1220),$BN$3:$BO$11,2,0),DAY(F1220)),IFERROR(VLOOKUP(MONTH(F1220),$BN$3:$BO$11,2,0),MONTH(F1220)),YEAR(F1220),G1220),""))</f>
        <v/>
      </c>
      <c r="L1220" s="4" t="str">
        <f>IFERROR(IF(VLOOKUP(J1220,J$2:L1219,4,0)=0,"",VLOOKUP(J1220,J$2:L1219,4,0)),"")</f>
        <v/>
      </c>
      <c r="M1220" s="4" t="str">
        <f>IFERROR(IF(VLOOKUP(J1220,J$2:M1219,5,0)=0,"",VLOOKUP(J1220,J$2:M1219,5,0)),"")</f>
        <v/>
      </c>
      <c r="S1220"/>
      <c r="AC1220" s="2" t="str">
        <f>IFERROR(IF(INDEX(AC$1:AC1219,MATCH(J1220,J$1:J1219,0),1)=0,"",INDEX(AC$1:AC1219,MATCH(J1220,J$1:J1219,0),1)),"")</f>
        <v/>
      </c>
      <c r="AD1220" s="2" t="str">
        <f>IFERROR(IF(INDEX(AD$1:AD1219,MATCH(J1220,J$1:J1219,0),1)=0,"",INDEX(AD$1:AD1219,MATCH(J1220,J$1:J1219,0),1)),"")</f>
        <v/>
      </c>
      <c r="AE1220" s="2" t="str">
        <f>IFERROR(IF(INDEX(AE$1:AE1219,MATCH(J1220,J$1:J1219,0),1)=0,"",INDEX(AE$1:AE1219,MATCH(J1220,J$1:J1219,0),1)),"")</f>
        <v/>
      </c>
      <c r="BH1220" s="7" t="str">
        <f t="shared" ca="1" si="217"/>
        <v/>
      </c>
      <c r="BI1220" s="4" t="str">
        <f t="shared" si="216"/>
        <v/>
      </c>
      <c r="BJ1220" s="123" t="str">
        <f t="shared" si="218"/>
        <v/>
      </c>
      <c r="BK1220" s="140" t="str">
        <f t="shared" si="222"/>
        <v/>
      </c>
      <c r="BP1220" s="5"/>
      <c r="BR1220" s="4"/>
      <c r="BT1220" s="5"/>
      <c r="BU1220" s="5"/>
      <c r="BV1220" s="5" t="str">
        <f>IF(B1220="","",IF(BQ1220="",1+(MAX(BV$2:BV1219)),""))</f>
        <v/>
      </c>
      <c r="BW1220" s="5" t="str">
        <f t="shared" si="219"/>
        <v/>
      </c>
      <c r="BX1220" s="5" t="str">
        <f t="shared" si="220"/>
        <v/>
      </c>
      <c r="BY1220" s="14" t="str">
        <f t="shared" si="221"/>
        <v/>
      </c>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c r="A1221" s="4"/>
      <c r="B1221" s="3"/>
      <c r="H1221" s="5" t="str">
        <f>IF(F1221="","",IFERROR(CONCATENATE("PEUA",VLOOKUP(ESTADO,REPORTE!AV1221:AW1252,2,0),CLAVE_DISTRITO,CLAVE_CADER,IFERROR(VLOOKUP(DAY(F1221),$BN$3:$BO$11,2,0),DAY(F1221)),IFERROR(VLOOKUP(MONTH(F1221),$BN$3:$BO$11,2,0),MONTH(F1221)),YEAR(F1221),G1221),""))</f>
        <v/>
      </c>
      <c r="L1221" s="4" t="str">
        <f>IFERROR(IF(VLOOKUP(J1221,J$2:L1220,4,0)=0,"",VLOOKUP(J1221,J$2:L1220,4,0)),"")</f>
        <v/>
      </c>
      <c r="M1221" s="4" t="str">
        <f>IFERROR(IF(VLOOKUP(J1221,J$2:M1220,5,0)=0,"",VLOOKUP(J1221,J$2:M1220,5,0)),"")</f>
        <v/>
      </c>
      <c r="S1221"/>
      <c r="AC1221" s="2" t="str">
        <f>IFERROR(IF(INDEX(AC$1:AC1220,MATCH(J1221,J$1:J1220,0),1)=0,"",INDEX(AC$1:AC1220,MATCH(J1221,J$1:J1220,0),1)),"")</f>
        <v/>
      </c>
      <c r="AD1221" s="2" t="str">
        <f>IFERROR(IF(INDEX(AD$1:AD1220,MATCH(J1221,J$1:J1220,0),1)=0,"",INDEX(AD$1:AD1220,MATCH(J1221,J$1:J1220,0),1)),"")</f>
        <v/>
      </c>
      <c r="AE1221" s="2" t="str">
        <f>IFERROR(IF(INDEX(AE$1:AE1220,MATCH(J1221,J$1:J1220,0),1)=0,"",INDEX(AE$1:AE1220,MATCH(J1221,J$1:J1220,0),1)),"")</f>
        <v/>
      </c>
      <c r="BH1221" s="7" t="str">
        <f t="shared" ca="1" si="217"/>
        <v/>
      </c>
      <c r="BI1221" s="4" t="str">
        <f t="shared" si="216"/>
        <v/>
      </c>
      <c r="BJ1221" s="123" t="str">
        <f t="shared" si="218"/>
        <v/>
      </c>
      <c r="BK1221" s="140" t="str">
        <f t="shared" si="222"/>
        <v/>
      </c>
      <c r="BP1221" s="5"/>
      <c r="BR1221" s="4"/>
      <c r="BT1221" s="5"/>
      <c r="BU1221" s="5"/>
      <c r="BV1221" s="5" t="str">
        <f>IF(B1221="","",IF(BQ1221="",1+(MAX(BV$2:BV1220)),""))</f>
        <v/>
      </c>
      <c r="BW1221" s="5" t="str">
        <f t="shared" si="219"/>
        <v/>
      </c>
      <c r="BX1221" s="5" t="str">
        <f t="shared" si="220"/>
        <v/>
      </c>
      <c r="BY1221" s="14" t="str">
        <f t="shared" si="221"/>
        <v/>
      </c>
      <c r="BZ1221" s="28"/>
      <c r="DD1221" s="5" t="e">
        <f>IF(REPORTE!AH$2="si",IF(C1221=VALUE(REPORTE!C$11),IF(SUM(DD1222:DD$1993),CONCATENATE(INT(B1221),", "),INT(B1221)),""),IF(C1221=VALUE(REPORTE!C$10),IF(SUM(DD1222:DD$1993),CONCATENATE(INT(B1221),", "),INT(B1221)),""))</f>
        <v>#VALUE!</v>
      </c>
      <c r="DH1221" s="5"/>
      <c r="DI1221" s="5"/>
      <c r="DJ1221" s="5"/>
      <c r="DK1221" s="5"/>
    </row>
    <row r="1222" spans="1:115">
      <c r="A1222" s="4"/>
      <c r="B1222" s="3"/>
      <c r="H1222" s="5" t="str">
        <f>IF(F1222="","",IFERROR(CONCATENATE("PEUA",VLOOKUP(ESTADO,REPORTE!AV1222:AW1253,2,0),CLAVE_DISTRITO,CLAVE_CADER,IFERROR(VLOOKUP(DAY(F1222),$BN$3:$BO$11,2,0),DAY(F1222)),IFERROR(VLOOKUP(MONTH(F1222),$BN$3:$BO$11,2,0),MONTH(F1222)),YEAR(F1222),G1222),""))</f>
        <v/>
      </c>
      <c r="L1222" s="4" t="str">
        <f>IFERROR(IF(VLOOKUP(J1222,J$2:L1221,4,0)=0,"",VLOOKUP(J1222,J$2:L1221,4,0)),"")</f>
        <v/>
      </c>
      <c r="M1222" s="4" t="str">
        <f>IFERROR(IF(VLOOKUP(J1222,J$2:M1221,5,0)=0,"",VLOOKUP(J1222,J$2:M1221,5,0)),"")</f>
        <v/>
      </c>
      <c r="S1222"/>
      <c r="AC1222" s="2" t="str">
        <f>IFERROR(IF(INDEX(AC$1:AC1221,MATCH(J1222,J$1:J1221,0),1)=0,"",INDEX(AC$1:AC1221,MATCH(J1222,J$1:J1221,0),1)),"")</f>
        <v/>
      </c>
      <c r="AD1222" s="2" t="str">
        <f>IFERROR(IF(INDEX(AD$1:AD1221,MATCH(J1222,J$1:J1221,0),1)=0,"",INDEX(AD$1:AD1221,MATCH(J1222,J$1:J1221,0),1)),"")</f>
        <v/>
      </c>
      <c r="AE1222" s="2" t="str">
        <f>IFERROR(IF(INDEX(AE$1:AE1221,MATCH(J1222,J$1:J1221,0),1)=0,"",INDEX(AE$1:AE1221,MATCH(J1222,J$1:J1221,0),1)),"")</f>
        <v/>
      </c>
      <c r="BH1222" s="7" t="str">
        <f t="shared" ca="1" si="217"/>
        <v/>
      </c>
      <c r="BI1222" s="4" t="str">
        <f t="shared" si="216"/>
        <v/>
      </c>
      <c r="BJ1222" s="123" t="str">
        <f t="shared" si="218"/>
        <v/>
      </c>
      <c r="BK1222" s="140" t="str">
        <f t="shared" si="222"/>
        <v/>
      </c>
      <c r="BP1222" s="5"/>
      <c r="BR1222" s="4"/>
      <c r="BT1222" s="5"/>
      <c r="BU1222" s="5"/>
      <c r="BV1222" s="5" t="str">
        <f>IF(B1222="","",IF(BQ1222="",1+(MAX(BV$2:BV1221)),""))</f>
        <v/>
      </c>
      <c r="BW1222" s="5" t="str">
        <f t="shared" si="219"/>
        <v/>
      </c>
      <c r="BX1222" s="5" t="str">
        <f t="shared" si="220"/>
        <v/>
      </c>
      <c r="BY1222" s="14" t="str">
        <f t="shared" si="221"/>
        <v/>
      </c>
      <c r="BZ1222" s="28"/>
      <c r="DD1222" s="5" t="e">
        <f>IF(REPORTE!AH$2="si",IF(C1222=VALUE(REPORTE!C$11),IF(SUM(DD1223:DD$1993),CONCATENATE(INT(B1222),", "),INT(B1222)),""),IF(C1222=VALUE(REPORTE!C$10),IF(SUM(DD1223:DD$1993),CONCATENATE(INT(B1222),", "),INT(B1222)),""))</f>
        <v>#VALUE!</v>
      </c>
      <c r="DH1222" s="5"/>
      <c r="DI1222" s="5"/>
      <c r="DJ1222" s="5"/>
      <c r="DK1222" s="5"/>
    </row>
    <row r="1223" spans="1:115">
      <c r="A1223" s="4"/>
      <c r="B1223" s="3"/>
      <c r="H1223" s="5" t="str">
        <f>IF(F1223="","",IFERROR(CONCATENATE("PEUA",VLOOKUP(ESTADO,REPORTE!AV1223:AW1254,2,0),CLAVE_DISTRITO,CLAVE_CADER,IFERROR(VLOOKUP(DAY(F1223),$BN$3:$BO$11,2,0),DAY(F1223)),IFERROR(VLOOKUP(MONTH(F1223),$BN$3:$BO$11,2,0),MONTH(F1223)),YEAR(F1223),G1223),""))</f>
        <v/>
      </c>
      <c r="L1223" s="4" t="str">
        <f>IFERROR(IF(VLOOKUP(J1223,J$2:L1222,4,0)=0,"",VLOOKUP(J1223,J$2:L1222,4,0)),"")</f>
        <v/>
      </c>
      <c r="M1223" s="4" t="str">
        <f>IFERROR(IF(VLOOKUP(J1223,J$2:M1222,5,0)=0,"",VLOOKUP(J1223,J$2:M1222,5,0)),"")</f>
        <v/>
      </c>
      <c r="S1223"/>
      <c r="AC1223" s="2" t="str">
        <f>IFERROR(IF(INDEX(AC$1:AC1222,MATCH(J1223,J$1:J1222,0),1)=0,"",INDEX(AC$1:AC1222,MATCH(J1223,J$1:J1222,0),1)),"")</f>
        <v/>
      </c>
      <c r="AD1223" s="2" t="str">
        <f>IFERROR(IF(INDEX(AD$1:AD1222,MATCH(J1223,J$1:J1222,0),1)=0,"",INDEX(AD$1:AD1222,MATCH(J1223,J$1:J1222,0),1)),"")</f>
        <v/>
      </c>
      <c r="AE1223" s="2" t="str">
        <f>IFERROR(IF(INDEX(AE$1:AE1222,MATCH(J1223,J$1:J1222,0),1)=0,"",INDEX(AE$1:AE1222,MATCH(J1223,J$1:J1222,0),1)),"")</f>
        <v/>
      </c>
      <c r="BH1223" s="7" t="str">
        <f t="shared" ca="1" si="217"/>
        <v/>
      </c>
      <c r="BI1223" s="4" t="str">
        <f t="shared" si="216"/>
        <v/>
      </c>
      <c r="BJ1223" s="123" t="str">
        <f t="shared" si="218"/>
        <v/>
      </c>
      <c r="BK1223" s="140" t="str">
        <f t="shared" si="222"/>
        <v/>
      </c>
      <c r="BP1223" s="5"/>
      <c r="BR1223" s="4"/>
      <c r="BT1223" s="5"/>
      <c r="BU1223" s="5"/>
      <c r="BV1223" s="5" t="str">
        <f>IF(B1223="","",IF(BQ1223="",1+(MAX(BV$2:BV1222)),""))</f>
        <v/>
      </c>
      <c r="BW1223" s="5" t="str">
        <f t="shared" si="219"/>
        <v/>
      </c>
      <c r="BX1223" s="5" t="str">
        <f t="shared" si="220"/>
        <v/>
      </c>
      <c r="BY1223" s="14" t="str">
        <f t="shared" si="221"/>
        <v/>
      </c>
      <c r="BZ1223" s="28"/>
      <c r="DD1223" s="5" t="e">
        <f>IF(REPORTE!AH$2="si",IF(C1223=VALUE(REPORTE!C$11),IF(SUM(DD1224:DD$1993),CONCATENATE(INT(B1223),", "),INT(B1223)),""),IF(C1223=VALUE(REPORTE!C$10),IF(SUM(DD1224:DD$1993),CONCATENATE(INT(B1223),", "),INT(B1223)),""))</f>
        <v>#VALUE!</v>
      </c>
      <c r="DH1223" s="5"/>
      <c r="DI1223" s="5"/>
      <c r="DJ1223" s="5"/>
      <c r="DK1223" s="5"/>
    </row>
    <row r="1224" spans="1:115">
      <c r="A1224" s="4"/>
      <c r="B1224" s="3"/>
      <c r="H1224" s="5" t="str">
        <f>IF(F1224="","",IFERROR(CONCATENATE("PEUA",VLOOKUP(ESTADO,REPORTE!AV1224:AW1255,2,0),CLAVE_DISTRITO,CLAVE_CADER,IFERROR(VLOOKUP(DAY(F1224),$BN$3:$BO$11,2,0),DAY(F1224)),IFERROR(VLOOKUP(MONTH(F1224),$BN$3:$BO$11,2,0),MONTH(F1224)),YEAR(F1224),G1224),""))</f>
        <v/>
      </c>
      <c r="L1224" s="4" t="str">
        <f>IFERROR(IF(VLOOKUP(J1224,J$2:L1223,4,0)=0,"",VLOOKUP(J1224,J$2:L1223,4,0)),"")</f>
        <v/>
      </c>
      <c r="M1224" s="4" t="str">
        <f>IFERROR(IF(VLOOKUP(J1224,J$2:M1223,5,0)=0,"",VLOOKUP(J1224,J$2:M1223,5,0)),"")</f>
        <v/>
      </c>
      <c r="S1224"/>
      <c r="AC1224" s="2" t="str">
        <f>IFERROR(IF(INDEX(AC$1:AC1223,MATCH(J1224,J$1:J1223,0),1)=0,"",INDEX(AC$1:AC1223,MATCH(J1224,J$1:J1223,0),1)),"")</f>
        <v/>
      </c>
      <c r="AD1224" s="2" t="str">
        <f>IFERROR(IF(INDEX(AD$1:AD1223,MATCH(J1224,J$1:J1223,0),1)=0,"",INDEX(AD$1:AD1223,MATCH(J1224,J$1:J1223,0),1)),"")</f>
        <v/>
      </c>
      <c r="AE1224" s="2" t="str">
        <f>IFERROR(IF(INDEX(AE$1:AE1223,MATCH(J1224,J$1:J1223,0),1)=0,"",INDEX(AE$1:AE1223,MATCH(J1224,J$1:J1223,0),1)),"")</f>
        <v/>
      </c>
      <c r="BH1224" s="7" t="str">
        <f t="shared" ca="1" si="217"/>
        <v/>
      </c>
      <c r="BI1224" s="4" t="str">
        <f t="shared" si="216"/>
        <v/>
      </c>
      <c r="BJ1224" s="123" t="str">
        <f t="shared" si="218"/>
        <v/>
      </c>
      <c r="BK1224" s="140" t="str">
        <f t="shared" si="222"/>
        <v/>
      </c>
      <c r="BP1224" s="5"/>
      <c r="BR1224" s="4"/>
      <c r="BT1224" s="5"/>
      <c r="BU1224" s="5"/>
      <c r="BV1224" s="5" t="str">
        <f>IF(B1224="","",IF(BQ1224="",1+(MAX(BV$2:BV1223)),""))</f>
        <v/>
      </c>
      <c r="BW1224" s="5" t="str">
        <f t="shared" si="219"/>
        <v/>
      </c>
      <c r="BX1224" s="5" t="str">
        <f t="shared" si="220"/>
        <v/>
      </c>
      <c r="BY1224" s="14" t="str">
        <f t="shared" si="221"/>
        <v/>
      </c>
      <c r="BZ1224" s="28"/>
      <c r="DD1224" s="5" t="e">
        <f>IF(REPORTE!AH$2="si",IF(C1224=VALUE(REPORTE!C$11),IF(SUM(DD1225:DD$1993),CONCATENATE(INT(B1224),", "),INT(B1224)),""),IF(C1224=VALUE(REPORTE!C$10),IF(SUM(DD1225:DD$1993),CONCATENATE(INT(B1224),", "),INT(B1224)),""))</f>
        <v>#VALUE!</v>
      </c>
      <c r="DH1224" s="5"/>
      <c r="DI1224" s="5"/>
      <c r="DJ1224" s="5"/>
      <c r="DK1224" s="5"/>
    </row>
    <row r="1225" spans="1:115">
      <c r="A1225" s="4"/>
      <c r="B1225" s="3"/>
      <c r="H1225" s="5" t="str">
        <f>IF(F1225="","",IFERROR(CONCATENATE("PEUA",VLOOKUP(ESTADO,REPORTE!AV1225:AW1256,2,0),CLAVE_DISTRITO,CLAVE_CADER,IFERROR(VLOOKUP(DAY(F1225),$BN$3:$BO$11,2,0),DAY(F1225)),IFERROR(VLOOKUP(MONTH(F1225),$BN$3:$BO$11,2,0),MONTH(F1225)),YEAR(F1225),G1225),""))</f>
        <v/>
      </c>
      <c r="L1225" s="4" t="str">
        <f>IFERROR(IF(VLOOKUP(J1225,J$2:L1224,4,0)=0,"",VLOOKUP(J1225,J$2:L1224,4,0)),"")</f>
        <v/>
      </c>
      <c r="M1225" s="4" t="str">
        <f>IFERROR(IF(VLOOKUP(J1225,J$2:M1224,5,0)=0,"",VLOOKUP(J1225,J$2:M1224,5,0)),"")</f>
        <v/>
      </c>
      <c r="S1225"/>
      <c r="AC1225" s="2" t="str">
        <f>IFERROR(IF(INDEX(AC$1:AC1224,MATCH(J1225,J$1:J1224,0),1)=0,"",INDEX(AC$1:AC1224,MATCH(J1225,J$1:J1224,0),1)),"")</f>
        <v/>
      </c>
      <c r="AD1225" s="2" t="str">
        <f>IFERROR(IF(INDEX(AD$1:AD1224,MATCH(J1225,J$1:J1224,0),1)=0,"",INDEX(AD$1:AD1224,MATCH(J1225,J$1:J1224,0),1)),"")</f>
        <v/>
      </c>
      <c r="AE1225" s="2" t="str">
        <f>IFERROR(IF(INDEX(AE$1:AE1224,MATCH(J1225,J$1:J1224,0),1)=0,"",INDEX(AE$1:AE1224,MATCH(J1225,J$1:J1224,0),1)),"")</f>
        <v/>
      </c>
      <c r="BH1225" s="7" t="str">
        <f t="shared" ca="1" si="217"/>
        <v/>
      </c>
      <c r="BI1225" s="4" t="str">
        <f t="shared" si="216"/>
        <v/>
      </c>
      <c r="BJ1225" s="123" t="str">
        <f t="shared" si="218"/>
        <v/>
      </c>
      <c r="BK1225" s="140" t="str">
        <f t="shared" si="222"/>
        <v/>
      </c>
      <c r="BP1225" s="5"/>
      <c r="BR1225" s="4"/>
      <c r="BT1225" s="5"/>
      <c r="BU1225" s="5"/>
      <c r="BV1225" s="5" t="str">
        <f>IF(B1225="","",IF(BQ1225="",1+(MAX(BV$2:BV1224)),""))</f>
        <v/>
      </c>
      <c r="BW1225" s="5" t="str">
        <f t="shared" si="219"/>
        <v/>
      </c>
      <c r="BX1225" s="5" t="str">
        <f t="shared" si="220"/>
        <v/>
      </c>
      <c r="BY1225" s="14" t="str">
        <f t="shared" si="221"/>
        <v/>
      </c>
      <c r="BZ1225" s="28"/>
      <c r="DD1225" s="5" t="e">
        <f>IF(REPORTE!AH$2="si",IF(C1225=VALUE(REPORTE!C$11),IF(SUM(DD1226:DD$1993),CONCATENATE(INT(B1225),", "),INT(B1225)),""),IF(C1225=VALUE(REPORTE!C$10),IF(SUM(DD1226:DD$1993),CONCATENATE(INT(B1225),", "),INT(B1225)),""))</f>
        <v>#VALUE!</v>
      </c>
      <c r="DH1225" s="5"/>
      <c r="DI1225" s="5"/>
      <c r="DJ1225" s="5"/>
      <c r="DK1225" s="5"/>
    </row>
    <row r="1226" spans="1:115">
      <c r="A1226" s="4"/>
      <c r="B1226" s="3"/>
      <c r="H1226" s="5" t="str">
        <f>IF(F1226="","",IFERROR(CONCATENATE("PEUA",VLOOKUP(ESTADO,REPORTE!AV1226:AW1257,2,0),CLAVE_DISTRITO,CLAVE_CADER,IFERROR(VLOOKUP(DAY(F1226),$BN$3:$BO$11,2,0),DAY(F1226)),IFERROR(VLOOKUP(MONTH(F1226),$BN$3:$BO$11,2,0),MONTH(F1226)),YEAR(F1226),G1226),""))</f>
        <v/>
      </c>
      <c r="L1226" s="4" t="str">
        <f>IFERROR(IF(VLOOKUP(J1226,J$2:L1225,4,0)=0,"",VLOOKUP(J1226,J$2:L1225,4,0)),"")</f>
        <v/>
      </c>
      <c r="M1226" s="4" t="str">
        <f>IFERROR(IF(VLOOKUP(J1226,J$2:M1225,5,0)=0,"",VLOOKUP(J1226,J$2:M1225,5,0)),"")</f>
        <v/>
      </c>
      <c r="S1226"/>
      <c r="AC1226" s="2" t="str">
        <f>IFERROR(IF(INDEX(AC$1:AC1225,MATCH(J1226,J$1:J1225,0),1)=0,"",INDEX(AC$1:AC1225,MATCH(J1226,J$1:J1225,0),1)),"")</f>
        <v/>
      </c>
      <c r="AD1226" s="2" t="str">
        <f>IFERROR(IF(INDEX(AD$1:AD1225,MATCH(J1226,J$1:J1225,0),1)=0,"",INDEX(AD$1:AD1225,MATCH(J1226,J$1:J1225,0),1)),"")</f>
        <v/>
      </c>
      <c r="AE1226" s="2" t="str">
        <f>IFERROR(IF(INDEX(AE$1:AE1225,MATCH(J1226,J$1:J1225,0),1)=0,"",INDEX(AE$1:AE1225,MATCH(J1226,J$1:J1225,0),1)),"")</f>
        <v/>
      </c>
      <c r="BH1226" s="7" t="str">
        <f t="shared" ca="1" si="217"/>
        <v/>
      </c>
      <c r="BI1226" s="4" t="str">
        <f t="shared" si="216"/>
        <v/>
      </c>
      <c r="BJ1226" s="123" t="str">
        <f t="shared" si="218"/>
        <v/>
      </c>
      <c r="BK1226" s="140" t="str">
        <f t="shared" si="222"/>
        <v/>
      </c>
      <c r="BP1226" s="5"/>
      <c r="BR1226" s="4"/>
      <c r="BT1226" s="5"/>
      <c r="BU1226" s="5"/>
      <c r="BV1226" s="5" t="str">
        <f>IF(B1226="","",IF(BQ1226="",1+(MAX(BV$2:BV1225)),""))</f>
        <v/>
      </c>
      <c r="BW1226" s="5" t="str">
        <f t="shared" si="219"/>
        <v/>
      </c>
      <c r="BX1226" s="5" t="str">
        <f t="shared" si="220"/>
        <v/>
      </c>
      <c r="BY1226" s="14" t="str">
        <f t="shared" si="221"/>
        <v/>
      </c>
      <c r="BZ1226" s="28"/>
      <c r="DD1226" s="5" t="e">
        <f>IF(REPORTE!AH$2="si",IF(C1226=VALUE(REPORTE!C$11),IF(SUM(DD1227:DD$1993),CONCATENATE(INT(B1226),", "),INT(B1226)),""),IF(C1226=VALUE(REPORTE!C$10),IF(SUM(DD1227:DD$1993),CONCATENATE(INT(B1226),", "),INT(B1226)),""))</f>
        <v>#VALUE!</v>
      </c>
      <c r="DH1226" s="5"/>
      <c r="DI1226" s="5"/>
      <c r="DJ1226" s="5"/>
      <c r="DK1226" s="5"/>
    </row>
    <row r="1227" spans="1:115">
      <c r="A1227" s="4"/>
      <c r="B1227" s="3"/>
      <c r="H1227" s="5" t="str">
        <f>IF(F1227="","",IFERROR(CONCATENATE("PEUA",VLOOKUP(ESTADO,REPORTE!AV1227:AW1258,2,0),CLAVE_DISTRITO,CLAVE_CADER,IFERROR(VLOOKUP(DAY(F1227),$BN$3:$BO$11,2,0),DAY(F1227)),IFERROR(VLOOKUP(MONTH(F1227),$BN$3:$BO$11,2,0),MONTH(F1227)),YEAR(F1227),G1227),""))</f>
        <v/>
      </c>
      <c r="L1227" s="4" t="str">
        <f>IFERROR(IF(VLOOKUP(J1227,J$2:L1226,4,0)=0,"",VLOOKUP(J1227,J$2:L1226,4,0)),"")</f>
        <v/>
      </c>
      <c r="M1227" s="4" t="str">
        <f>IFERROR(IF(VLOOKUP(J1227,J$2:M1226,5,0)=0,"",VLOOKUP(J1227,J$2:M1226,5,0)),"")</f>
        <v/>
      </c>
      <c r="S1227"/>
      <c r="AC1227" s="2" t="str">
        <f>IFERROR(IF(INDEX(AC$1:AC1226,MATCH(J1227,J$1:J1226,0),1)=0,"",INDEX(AC$1:AC1226,MATCH(J1227,J$1:J1226,0),1)),"")</f>
        <v/>
      </c>
      <c r="AD1227" s="2" t="str">
        <f>IFERROR(IF(INDEX(AD$1:AD1226,MATCH(J1227,J$1:J1226,0),1)=0,"",INDEX(AD$1:AD1226,MATCH(J1227,J$1:J1226,0),1)),"")</f>
        <v/>
      </c>
      <c r="AE1227" s="2" t="str">
        <f>IFERROR(IF(INDEX(AE$1:AE1226,MATCH(J1227,J$1:J1226,0),1)=0,"",INDEX(AE$1:AE1226,MATCH(J1227,J$1:J1226,0),1)),"")</f>
        <v/>
      </c>
      <c r="BH1227" s="7" t="str">
        <f t="shared" ca="1" si="217"/>
        <v/>
      </c>
      <c r="BI1227" s="4" t="str">
        <f t="shared" si="216"/>
        <v/>
      </c>
      <c r="BJ1227" s="123" t="str">
        <f t="shared" si="218"/>
        <v/>
      </c>
      <c r="BK1227" s="140" t="str">
        <f t="shared" si="222"/>
        <v/>
      </c>
      <c r="BP1227" s="5"/>
      <c r="BR1227" s="4"/>
      <c r="BT1227" s="5"/>
      <c r="BU1227" s="5"/>
      <c r="BV1227" s="5" t="str">
        <f>IF(B1227="","",IF(BQ1227="",1+(MAX(BV$2:BV1226)),""))</f>
        <v/>
      </c>
      <c r="BW1227" s="5" t="str">
        <f t="shared" si="219"/>
        <v/>
      </c>
      <c r="BX1227" s="5" t="str">
        <f t="shared" si="220"/>
        <v/>
      </c>
      <c r="BY1227" s="14" t="str">
        <f t="shared" si="221"/>
        <v/>
      </c>
      <c r="BZ1227" s="28"/>
      <c r="DD1227" s="5" t="e">
        <f>IF(REPORTE!AH$2="si",IF(C1227=VALUE(REPORTE!C$11),IF(SUM(DD1228:DD$1993),CONCATENATE(INT(B1227),", "),INT(B1227)),""),IF(C1227=VALUE(REPORTE!C$10),IF(SUM(DD1228:DD$1993),CONCATENATE(INT(B1227),", "),INT(B1227)),""))</f>
        <v>#VALUE!</v>
      </c>
      <c r="DH1227" s="5"/>
      <c r="DI1227" s="5"/>
      <c r="DJ1227" s="5"/>
      <c r="DK1227" s="5"/>
    </row>
    <row r="1228" spans="1:115">
      <c r="A1228" s="4"/>
      <c r="B1228" s="3"/>
      <c r="H1228" s="5" t="str">
        <f>IF(F1228="","",IFERROR(CONCATENATE("PEUA",VLOOKUP(ESTADO,REPORTE!AV1228:AW1259,2,0),CLAVE_DISTRITO,CLAVE_CADER,IFERROR(VLOOKUP(DAY(F1228),$BN$3:$BO$11,2,0),DAY(F1228)),IFERROR(VLOOKUP(MONTH(F1228),$BN$3:$BO$11,2,0),MONTH(F1228)),YEAR(F1228),G1228),""))</f>
        <v/>
      </c>
      <c r="L1228" s="4" t="str">
        <f>IFERROR(IF(VLOOKUP(J1228,J$2:L1227,4,0)=0,"",VLOOKUP(J1228,J$2:L1227,4,0)),"")</f>
        <v/>
      </c>
      <c r="M1228" s="4" t="str">
        <f>IFERROR(IF(VLOOKUP(J1228,J$2:M1227,5,0)=0,"",VLOOKUP(J1228,J$2:M1227,5,0)),"")</f>
        <v/>
      </c>
      <c r="S1228"/>
      <c r="AC1228" s="2" t="str">
        <f>IFERROR(IF(INDEX(AC$1:AC1227,MATCH(J1228,J$1:J1227,0),1)=0,"",INDEX(AC$1:AC1227,MATCH(J1228,J$1:J1227,0),1)),"")</f>
        <v/>
      </c>
      <c r="AD1228" s="2" t="str">
        <f>IFERROR(IF(INDEX(AD$1:AD1227,MATCH(J1228,J$1:J1227,0),1)=0,"",INDEX(AD$1:AD1227,MATCH(J1228,J$1:J1227,0),1)),"")</f>
        <v/>
      </c>
      <c r="AE1228" s="2" t="str">
        <f>IFERROR(IF(INDEX(AE$1:AE1227,MATCH(J1228,J$1:J1227,0),1)=0,"",INDEX(AE$1:AE1227,MATCH(J1228,J$1:J1227,0),1)),"")</f>
        <v/>
      </c>
      <c r="BH1228" s="7" t="str">
        <f t="shared" ca="1" si="217"/>
        <v/>
      </c>
      <c r="BI1228" s="4" t="str">
        <f t="shared" si="216"/>
        <v/>
      </c>
      <c r="BJ1228" s="123" t="str">
        <f t="shared" si="218"/>
        <v/>
      </c>
      <c r="BK1228" s="140" t="str">
        <f t="shared" si="222"/>
        <v/>
      </c>
      <c r="BP1228" s="5"/>
      <c r="BR1228" s="4"/>
      <c r="BT1228" s="5"/>
      <c r="BU1228" s="5"/>
      <c r="BV1228" s="5" t="str">
        <f>IF(B1228="","",IF(BQ1228="",1+(MAX(BV$2:BV1227)),""))</f>
        <v/>
      </c>
      <c r="BW1228" s="5" t="str">
        <f t="shared" si="219"/>
        <v/>
      </c>
      <c r="BX1228" s="5" t="str">
        <f t="shared" si="220"/>
        <v/>
      </c>
      <c r="BY1228" s="14" t="str">
        <f t="shared" si="221"/>
        <v/>
      </c>
      <c r="BZ1228" s="28"/>
      <c r="DD1228" s="5" t="e">
        <f>IF(REPORTE!AH$2="si",IF(C1228=VALUE(REPORTE!C$11),IF(SUM(DD1229:DD$1993),CONCATENATE(INT(B1228),", "),INT(B1228)),""),IF(C1228=VALUE(REPORTE!C$10),IF(SUM(DD1229:DD$1993),CONCATENATE(INT(B1228),", "),INT(B1228)),""))</f>
        <v>#VALUE!</v>
      </c>
      <c r="DH1228" s="5"/>
      <c r="DI1228" s="5"/>
      <c r="DJ1228" s="5"/>
      <c r="DK1228" s="5"/>
    </row>
    <row r="1229" spans="1:115">
      <c r="A1229" s="4"/>
      <c r="B1229" s="3"/>
      <c r="H1229" s="5" t="str">
        <f>IF(F1229="","",IFERROR(CONCATENATE("PEUA",VLOOKUP(ESTADO,REPORTE!AV1229:AW1260,2,0),CLAVE_DISTRITO,CLAVE_CADER,IFERROR(VLOOKUP(DAY(F1229),$BN$3:$BO$11,2,0),DAY(F1229)),IFERROR(VLOOKUP(MONTH(F1229),$BN$3:$BO$11,2,0),MONTH(F1229)),YEAR(F1229),G1229),""))</f>
        <v/>
      </c>
      <c r="L1229" s="4" t="str">
        <f>IFERROR(IF(VLOOKUP(J1229,J$2:L1228,4,0)=0,"",VLOOKUP(J1229,J$2:L1228,4,0)),"")</f>
        <v/>
      </c>
      <c r="M1229" s="4" t="str">
        <f>IFERROR(IF(VLOOKUP(J1229,J$2:M1228,5,0)=0,"",VLOOKUP(J1229,J$2:M1228,5,0)),"")</f>
        <v/>
      </c>
      <c r="S1229"/>
      <c r="AC1229" s="2" t="str">
        <f>IFERROR(IF(INDEX(AC$1:AC1228,MATCH(J1229,J$1:J1228,0),1)=0,"",INDEX(AC$1:AC1228,MATCH(J1229,J$1:J1228,0),1)),"")</f>
        <v/>
      </c>
      <c r="AD1229" s="2" t="str">
        <f>IFERROR(IF(INDEX(AD$1:AD1228,MATCH(J1229,J$1:J1228,0),1)=0,"",INDEX(AD$1:AD1228,MATCH(J1229,J$1:J1228,0),1)),"")</f>
        <v/>
      </c>
      <c r="AE1229" s="2" t="str">
        <f>IFERROR(IF(INDEX(AE$1:AE1228,MATCH(J1229,J$1:J1228,0),1)=0,"",INDEX(AE$1:AE1228,MATCH(J1229,J$1:J1228,0),1)),"")</f>
        <v/>
      </c>
      <c r="BH1229" s="7" t="str">
        <f t="shared" ca="1" si="217"/>
        <v/>
      </c>
      <c r="BI1229" s="4" t="str">
        <f t="shared" si="216"/>
        <v/>
      </c>
      <c r="BJ1229" s="123" t="str">
        <f t="shared" si="218"/>
        <v/>
      </c>
      <c r="BK1229" s="140" t="str">
        <f t="shared" si="222"/>
        <v/>
      </c>
      <c r="BP1229" s="5"/>
      <c r="BR1229" s="4"/>
      <c r="BT1229" s="5"/>
      <c r="BU1229" s="5"/>
      <c r="BV1229" s="5" t="str">
        <f>IF(B1229="","",IF(BQ1229="",1+(MAX(BV$2:BV1228)),""))</f>
        <v/>
      </c>
      <c r="BW1229" s="5" t="str">
        <f t="shared" si="219"/>
        <v/>
      </c>
      <c r="BX1229" s="5" t="str">
        <f t="shared" si="220"/>
        <v/>
      </c>
      <c r="BY1229" s="14" t="str">
        <f t="shared" si="221"/>
        <v/>
      </c>
      <c r="BZ1229" s="28"/>
      <c r="DD1229" s="5" t="e">
        <f>IF(REPORTE!AH$2="si",IF(C1229=VALUE(REPORTE!C$11),IF(SUM(DD1230:DD$1993),CONCATENATE(INT(B1229),", "),INT(B1229)),""),IF(C1229=VALUE(REPORTE!C$10),IF(SUM(DD1230:DD$1993),CONCATENATE(INT(B1229),", "),INT(B1229)),""))</f>
        <v>#VALUE!</v>
      </c>
      <c r="DH1229" s="5"/>
      <c r="DI1229" s="5"/>
      <c r="DJ1229" s="5"/>
      <c r="DK1229" s="5"/>
    </row>
    <row r="1230" spans="1:115">
      <c r="A1230" s="4"/>
      <c r="B1230" s="3"/>
      <c r="H1230" s="5" t="str">
        <f>IF(F1230="","",IFERROR(CONCATENATE("PEUA",VLOOKUP(ESTADO,REPORTE!AV1230:AW1261,2,0),CLAVE_DISTRITO,CLAVE_CADER,IFERROR(VLOOKUP(DAY(F1230),$BN$3:$BO$11,2,0),DAY(F1230)),IFERROR(VLOOKUP(MONTH(F1230),$BN$3:$BO$11,2,0),MONTH(F1230)),YEAR(F1230),G1230),""))</f>
        <v/>
      </c>
      <c r="L1230" s="4" t="str">
        <f>IFERROR(IF(VLOOKUP(J1230,J$2:L1229,4,0)=0,"",VLOOKUP(J1230,J$2:L1229,4,0)),"")</f>
        <v/>
      </c>
      <c r="M1230" s="4" t="str">
        <f>IFERROR(IF(VLOOKUP(J1230,J$2:M1229,5,0)=0,"",VLOOKUP(J1230,J$2:M1229,5,0)),"")</f>
        <v/>
      </c>
      <c r="S1230"/>
      <c r="AC1230" s="2" t="str">
        <f>IFERROR(IF(INDEX(AC$1:AC1229,MATCH(J1230,J$1:J1229,0),1)=0,"",INDEX(AC$1:AC1229,MATCH(J1230,J$1:J1229,0),1)),"")</f>
        <v/>
      </c>
      <c r="AD1230" s="2" t="str">
        <f>IFERROR(IF(INDEX(AD$1:AD1229,MATCH(J1230,J$1:J1229,0),1)=0,"",INDEX(AD$1:AD1229,MATCH(J1230,J$1:J1229,0),1)),"")</f>
        <v/>
      </c>
      <c r="AE1230" s="2" t="str">
        <f>IFERROR(IF(INDEX(AE$1:AE1229,MATCH(J1230,J$1:J1229,0),1)=0,"",INDEX(AE$1:AE1229,MATCH(J1230,J$1:J1229,0),1)),"")</f>
        <v/>
      </c>
      <c r="BH1230" s="7" t="str">
        <f t="shared" ca="1" si="217"/>
        <v/>
      </c>
      <c r="BI1230" s="4" t="str">
        <f t="shared" si="216"/>
        <v/>
      </c>
      <c r="BJ1230" s="123" t="str">
        <f t="shared" si="218"/>
        <v/>
      </c>
      <c r="BK1230" s="140" t="str">
        <f t="shared" si="222"/>
        <v/>
      </c>
      <c r="BP1230" s="5"/>
      <c r="BR1230" s="4"/>
      <c r="BT1230" s="5"/>
      <c r="BU1230" s="5"/>
      <c r="BV1230" s="5" t="str">
        <f>IF(B1230="","",IF(BQ1230="",1+(MAX(BV$2:BV1229)),""))</f>
        <v/>
      </c>
      <c r="BW1230" s="5" t="str">
        <f t="shared" si="219"/>
        <v/>
      </c>
      <c r="BX1230" s="5" t="str">
        <f t="shared" si="220"/>
        <v/>
      </c>
      <c r="BY1230" s="14" t="str">
        <f t="shared" si="221"/>
        <v/>
      </c>
      <c r="BZ1230" s="28"/>
      <c r="DD1230" s="5" t="e">
        <f>IF(REPORTE!AH$2="si",IF(C1230=VALUE(REPORTE!C$11),IF(SUM(DD1231:DD$1993),CONCATENATE(INT(B1230),", "),INT(B1230)),""),IF(C1230=VALUE(REPORTE!C$10),IF(SUM(DD1231:DD$1993),CONCATENATE(INT(B1230),", "),INT(B1230)),""))</f>
        <v>#VALUE!</v>
      </c>
      <c r="DH1230" s="5"/>
      <c r="DI1230" s="5"/>
      <c r="DJ1230" s="5"/>
      <c r="DK1230" s="5"/>
    </row>
    <row r="1231" spans="1:115">
      <c r="A1231" s="4"/>
      <c r="B1231" s="3"/>
      <c r="H1231" s="5" t="str">
        <f>IF(F1231="","",IFERROR(CONCATENATE("PEUA",VLOOKUP(ESTADO,REPORTE!AV1231:AW1262,2,0),CLAVE_DISTRITO,CLAVE_CADER,IFERROR(VLOOKUP(DAY(F1231),$BN$3:$BO$11,2,0),DAY(F1231)),IFERROR(VLOOKUP(MONTH(F1231),$BN$3:$BO$11,2,0),MONTH(F1231)),YEAR(F1231),G1231),""))</f>
        <v/>
      </c>
      <c r="L1231" s="4" t="str">
        <f>IFERROR(IF(VLOOKUP(J1231,J$2:L1230,4,0)=0,"",VLOOKUP(J1231,J$2:L1230,4,0)),"")</f>
        <v/>
      </c>
      <c r="M1231" s="4" t="str">
        <f>IFERROR(IF(VLOOKUP(J1231,J$2:M1230,5,0)=0,"",VLOOKUP(J1231,J$2:M1230,5,0)),"")</f>
        <v/>
      </c>
      <c r="S1231"/>
      <c r="AC1231" s="2" t="str">
        <f>IFERROR(IF(INDEX(AC$1:AC1230,MATCH(J1231,J$1:J1230,0),1)=0,"",INDEX(AC$1:AC1230,MATCH(J1231,J$1:J1230,0),1)),"")</f>
        <v/>
      </c>
      <c r="AD1231" s="2" t="str">
        <f>IFERROR(IF(INDEX(AD$1:AD1230,MATCH(J1231,J$1:J1230,0),1)=0,"",INDEX(AD$1:AD1230,MATCH(J1231,J$1:J1230,0),1)),"")</f>
        <v/>
      </c>
      <c r="AE1231" s="2" t="str">
        <f>IFERROR(IF(INDEX(AE$1:AE1230,MATCH(J1231,J$1:J1230,0),1)=0,"",INDEX(AE$1:AE1230,MATCH(J1231,J$1:J1230,0),1)),"")</f>
        <v/>
      </c>
      <c r="BH1231" s="7" t="str">
        <f t="shared" ca="1" si="217"/>
        <v/>
      </c>
      <c r="BI1231" s="4" t="str">
        <f t="shared" si="216"/>
        <v/>
      </c>
      <c r="BJ1231" s="123" t="str">
        <f t="shared" si="218"/>
        <v/>
      </c>
      <c r="BK1231" s="140" t="str">
        <f t="shared" si="222"/>
        <v/>
      </c>
      <c r="BP1231" s="5"/>
      <c r="BR1231" s="4"/>
      <c r="BT1231" s="5"/>
      <c r="BU1231" s="5"/>
      <c r="BV1231" s="5" t="str">
        <f>IF(B1231="","",IF(BQ1231="",1+(MAX(BV$2:BV1230)),""))</f>
        <v/>
      </c>
      <c r="BW1231" s="5" t="str">
        <f t="shared" si="219"/>
        <v/>
      </c>
      <c r="BX1231" s="5" t="str">
        <f t="shared" si="220"/>
        <v/>
      </c>
      <c r="BY1231" s="14" t="str">
        <f t="shared" si="221"/>
        <v/>
      </c>
      <c r="BZ1231" s="28"/>
      <c r="DD1231" s="5" t="e">
        <f>IF(REPORTE!AH$2="si",IF(C1231=VALUE(REPORTE!C$11),IF(SUM(DD1232:DD$1993),CONCATENATE(INT(B1231),", "),INT(B1231)),""),IF(C1231=VALUE(REPORTE!C$10),IF(SUM(DD1232:DD$1993),CONCATENATE(INT(B1231),", "),INT(B1231)),""))</f>
        <v>#VALUE!</v>
      </c>
      <c r="DH1231" s="5"/>
      <c r="DI1231" s="5"/>
      <c r="DJ1231" s="5"/>
      <c r="DK1231" s="5"/>
    </row>
    <row r="1232" spans="1:115">
      <c r="A1232" s="4"/>
      <c r="B1232" s="3"/>
      <c r="H1232" s="5" t="str">
        <f>IF(F1232="","",IFERROR(CONCATENATE("PEUA",VLOOKUP(ESTADO,REPORTE!AV1232:AW1263,2,0),CLAVE_DISTRITO,CLAVE_CADER,IFERROR(VLOOKUP(DAY(F1232),$BN$3:$BO$11,2,0),DAY(F1232)),IFERROR(VLOOKUP(MONTH(F1232),$BN$3:$BO$11,2,0),MONTH(F1232)),YEAR(F1232),G1232),""))</f>
        <v/>
      </c>
      <c r="L1232" s="4" t="str">
        <f>IFERROR(IF(VLOOKUP(J1232,J$2:L1231,4,0)=0,"",VLOOKUP(J1232,J$2:L1231,4,0)),"")</f>
        <v/>
      </c>
      <c r="M1232" s="4" t="str">
        <f>IFERROR(IF(VLOOKUP(J1232,J$2:M1231,5,0)=0,"",VLOOKUP(J1232,J$2:M1231,5,0)),"")</f>
        <v/>
      </c>
      <c r="S1232"/>
      <c r="AC1232" s="2" t="str">
        <f>IFERROR(IF(INDEX(AC$1:AC1231,MATCH(J1232,J$1:J1231,0),1)=0,"",INDEX(AC$1:AC1231,MATCH(J1232,J$1:J1231,0),1)),"")</f>
        <v/>
      </c>
      <c r="AD1232" s="2" t="str">
        <f>IFERROR(IF(INDEX(AD$1:AD1231,MATCH(J1232,J$1:J1231,0),1)=0,"",INDEX(AD$1:AD1231,MATCH(J1232,J$1:J1231,0),1)),"")</f>
        <v/>
      </c>
      <c r="AE1232" s="2" t="str">
        <f>IFERROR(IF(INDEX(AE$1:AE1231,MATCH(J1232,J$1:J1231,0),1)=0,"",INDEX(AE$1:AE1231,MATCH(J1232,J$1:J1231,0),1)),"")</f>
        <v/>
      </c>
      <c r="BH1232" s="7" t="str">
        <f t="shared" ca="1" si="217"/>
        <v/>
      </c>
      <c r="BI1232" s="4" t="str">
        <f t="shared" si="216"/>
        <v/>
      </c>
      <c r="BJ1232" s="123" t="str">
        <f t="shared" si="218"/>
        <v/>
      </c>
      <c r="BK1232" s="140" t="str">
        <f t="shared" si="222"/>
        <v/>
      </c>
      <c r="BP1232" s="5"/>
      <c r="BR1232" s="4"/>
      <c r="BT1232" s="5"/>
      <c r="BU1232" s="5"/>
      <c r="BV1232" s="5" t="str">
        <f>IF(B1232="","",IF(BQ1232="",1+(MAX(BV$2:BV1231)),""))</f>
        <v/>
      </c>
      <c r="BW1232" s="5" t="str">
        <f t="shared" si="219"/>
        <v/>
      </c>
      <c r="BX1232" s="5" t="str">
        <f t="shared" si="220"/>
        <v/>
      </c>
      <c r="BY1232" s="14" t="str">
        <f t="shared" si="221"/>
        <v/>
      </c>
      <c r="BZ1232" s="28"/>
      <c r="DD1232" s="5" t="e">
        <f>IF(REPORTE!AH$2="si",IF(C1232=VALUE(REPORTE!C$11),IF(SUM(DD1233:DD$1993),CONCATENATE(INT(B1232),", "),INT(B1232)),""),IF(C1232=VALUE(REPORTE!C$10),IF(SUM(DD1233:DD$1993),CONCATENATE(INT(B1232),", "),INT(B1232)),""))</f>
        <v>#VALUE!</v>
      </c>
      <c r="DH1232" s="5"/>
      <c r="DI1232" s="5"/>
      <c r="DJ1232" s="5"/>
      <c r="DK1232" s="5"/>
    </row>
    <row r="1233" spans="1:115">
      <c r="A1233" s="4"/>
      <c r="B1233" s="3"/>
      <c r="H1233" s="5" t="str">
        <f>IF(F1233="","",IFERROR(CONCATENATE("PEUA",VLOOKUP(ESTADO,REPORTE!AV1233:AW1264,2,0),CLAVE_DISTRITO,CLAVE_CADER,IFERROR(VLOOKUP(DAY(F1233),$BN$3:$BO$11,2,0),DAY(F1233)),IFERROR(VLOOKUP(MONTH(F1233),$BN$3:$BO$11,2,0),MONTH(F1233)),YEAR(F1233),G1233),""))</f>
        <v/>
      </c>
      <c r="L1233" s="4" t="str">
        <f>IFERROR(IF(VLOOKUP(J1233,J$2:L1232,4,0)=0,"",VLOOKUP(J1233,J$2:L1232,4,0)),"")</f>
        <v/>
      </c>
      <c r="M1233" s="4" t="str">
        <f>IFERROR(IF(VLOOKUP(J1233,J$2:M1232,5,0)=0,"",VLOOKUP(J1233,J$2:M1232,5,0)),"")</f>
        <v/>
      </c>
      <c r="S1233"/>
      <c r="AC1233" s="2" t="str">
        <f>IFERROR(IF(INDEX(AC$1:AC1232,MATCH(J1233,J$1:J1232,0),1)=0,"",INDEX(AC$1:AC1232,MATCH(J1233,J$1:J1232,0),1)),"")</f>
        <v/>
      </c>
      <c r="AD1233" s="2" t="str">
        <f>IFERROR(IF(INDEX(AD$1:AD1232,MATCH(J1233,J$1:J1232,0),1)=0,"",INDEX(AD$1:AD1232,MATCH(J1233,J$1:J1232,0),1)),"")</f>
        <v/>
      </c>
      <c r="AE1233" s="2" t="str">
        <f>IFERROR(IF(INDEX(AE$1:AE1232,MATCH(J1233,J$1:J1232,0),1)=0,"",INDEX(AE$1:AE1232,MATCH(J1233,J$1:J1232,0),1)),"")</f>
        <v/>
      </c>
      <c r="BH1233" s="7" t="str">
        <f t="shared" ca="1" si="217"/>
        <v/>
      </c>
      <c r="BI1233" s="4" t="str">
        <f t="shared" si="216"/>
        <v/>
      </c>
      <c r="BJ1233" s="123" t="str">
        <f t="shared" si="218"/>
        <v/>
      </c>
      <c r="BK1233" s="140" t="str">
        <f t="shared" si="222"/>
        <v/>
      </c>
      <c r="BP1233" s="5"/>
      <c r="BR1233" s="4"/>
      <c r="BT1233" s="5"/>
      <c r="BU1233" s="5"/>
      <c r="BV1233" s="5" t="str">
        <f>IF(B1233="","",IF(BQ1233="",1+(MAX(BV$2:BV1232)),""))</f>
        <v/>
      </c>
      <c r="BW1233" s="5" t="str">
        <f t="shared" si="219"/>
        <v/>
      </c>
      <c r="BX1233" s="5" t="str">
        <f t="shared" si="220"/>
        <v/>
      </c>
      <c r="BY1233" s="14" t="str">
        <f t="shared" si="221"/>
        <v/>
      </c>
      <c r="BZ1233" s="28"/>
      <c r="DD1233" s="5" t="e">
        <f>IF(REPORTE!AH$2="si",IF(C1233=VALUE(REPORTE!C$11),IF(SUM(DD1234:DD$1993),CONCATENATE(INT(B1233),", "),INT(B1233)),""),IF(C1233=VALUE(REPORTE!C$10),IF(SUM(DD1234:DD$1993),CONCATENATE(INT(B1233),", "),INT(B1233)),""))</f>
        <v>#VALUE!</v>
      </c>
      <c r="DH1233" s="5"/>
      <c r="DI1233" s="5"/>
      <c r="DJ1233" s="5"/>
      <c r="DK1233" s="5"/>
    </row>
    <row r="1234" spans="1:115">
      <c r="A1234" s="4"/>
      <c r="B1234" s="3"/>
      <c r="H1234" s="5" t="str">
        <f>IF(F1234="","",IFERROR(CONCATENATE("PEUA",VLOOKUP(ESTADO,REPORTE!AV1234:AW1265,2,0),CLAVE_DISTRITO,CLAVE_CADER,IFERROR(VLOOKUP(DAY(F1234),$BN$3:$BO$11,2,0),DAY(F1234)),IFERROR(VLOOKUP(MONTH(F1234),$BN$3:$BO$11,2,0),MONTH(F1234)),YEAR(F1234),G1234),""))</f>
        <v/>
      </c>
      <c r="L1234" s="4" t="str">
        <f>IFERROR(IF(VLOOKUP(J1234,J$2:L1233,4,0)=0,"",VLOOKUP(J1234,J$2:L1233,4,0)),"")</f>
        <v/>
      </c>
      <c r="M1234" s="4" t="str">
        <f>IFERROR(IF(VLOOKUP(J1234,J$2:M1233,5,0)=0,"",VLOOKUP(J1234,J$2:M1233,5,0)),"")</f>
        <v/>
      </c>
      <c r="S1234"/>
      <c r="AC1234" s="2" t="str">
        <f>IFERROR(IF(INDEX(AC$1:AC1233,MATCH(J1234,J$1:J1233,0),1)=0,"",INDEX(AC$1:AC1233,MATCH(J1234,J$1:J1233,0),1)),"")</f>
        <v/>
      </c>
      <c r="AD1234" s="2" t="str">
        <f>IFERROR(IF(INDEX(AD$1:AD1233,MATCH(J1234,J$1:J1233,0),1)=0,"",INDEX(AD$1:AD1233,MATCH(J1234,J$1:J1233,0),1)),"")</f>
        <v/>
      </c>
      <c r="AE1234" s="2" t="str">
        <f>IFERROR(IF(INDEX(AE$1:AE1233,MATCH(J1234,J$1:J1233,0),1)=0,"",INDEX(AE$1:AE1233,MATCH(J1234,J$1:J1233,0),1)),"")</f>
        <v/>
      </c>
      <c r="BH1234" s="7" t="str">
        <f t="shared" ca="1" si="217"/>
        <v/>
      </c>
      <c r="BI1234" s="4" t="str">
        <f t="shared" si="216"/>
        <v/>
      </c>
      <c r="BJ1234" s="123" t="str">
        <f t="shared" si="218"/>
        <v/>
      </c>
      <c r="BK1234" s="140" t="str">
        <f t="shared" si="222"/>
        <v/>
      </c>
      <c r="BP1234" s="5"/>
      <c r="BR1234" s="4"/>
      <c r="BT1234" s="5"/>
      <c r="BU1234" s="5"/>
      <c r="BV1234" s="5" t="str">
        <f>IF(B1234="","",IF(BQ1234="",1+(MAX(BV$2:BV1233)),""))</f>
        <v/>
      </c>
      <c r="BW1234" s="5" t="str">
        <f t="shared" si="219"/>
        <v/>
      </c>
      <c r="BX1234" s="5" t="str">
        <f t="shared" si="220"/>
        <v/>
      </c>
      <c r="BY1234" s="14" t="str">
        <f t="shared" si="221"/>
        <v/>
      </c>
      <c r="BZ1234" s="28"/>
      <c r="DD1234" s="5" t="e">
        <f>IF(REPORTE!AH$2="si",IF(C1234=VALUE(REPORTE!C$11),IF(SUM(DD1235:DD$1993),CONCATENATE(INT(B1234),", "),INT(B1234)),""),IF(C1234=VALUE(REPORTE!C$10),IF(SUM(DD1235:DD$1993),CONCATENATE(INT(B1234),", "),INT(B1234)),""))</f>
        <v>#VALUE!</v>
      </c>
      <c r="DH1234" s="5"/>
      <c r="DI1234" s="5"/>
      <c r="DJ1234" s="5"/>
      <c r="DK1234" s="5"/>
    </row>
    <row r="1235" spans="1:115">
      <c r="A1235" s="4"/>
      <c r="B1235" s="3"/>
      <c r="H1235" s="5" t="str">
        <f>IF(F1235="","",IFERROR(CONCATENATE("PEUA",VLOOKUP(ESTADO,REPORTE!AV1235:AW1266,2,0),CLAVE_DISTRITO,CLAVE_CADER,IFERROR(VLOOKUP(DAY(F1235),$BN$3:$BO$11,2,0),DAY(F1235)),IFERROR(VLOOKUP(MONTH(F1235),$BN$3:$BO$11,2,0),MONTH(F1235)),YEAR(F1235),G1235),""))</f>
        <v/>
      </c>
      <c r="L1235" s="4" t="str">
        <f>IFERROR(IF(VLOOKUP(J1235,J$2:L1234,4,0)=0,"",VLOOKUP(J1235,J$2:L1234,4,0)),"")</f>
        <v/>
      </c>
      <c r="M1235" s="4" t="str">
        <f>IFERROR(IF(VLOOKUP(J1235,J$2:M1234,5,0)=0,"",VLOOKUP(J1235,J$2:M1234,5,0)),"")</f>
        <v/>
      </c>
      <c r="S1235"/>
      <c r="AC1235" s="2" t="str">
        <f>IFERROR(IF(INDEX(AC$1:AC1234,MATCH(J1235,J$1:J1234,0),1)=0,"",INDEX(AC$1:AC1234,MATCH(J1235,J$1:J1234,0),1)),"")</f>
        <v/>
      </c>
      <c r="AD1235" s="2" t="str">
        <f>IFERROR(IF(INDEX(AD$1:AD1234,MATCH(J1235,J$1:J1234,0),1)=0,"",INDEX(AD$1:AD1234,MATCH(J1235,J$1:J1234,0),1)),"")</f>
        <v/>
      </c>
      <c r="AE1235" s="2" t="str">
        <f>IFERROR(IF(INDEX(AE$1:AE1234,MATCH(J1235,J$1:J1234,0),1)=0,"",INDEX(AE$1:AE1234,MATCH(J1235,J$1:J1234,0),1)),"")</f>
        <v/>
      </c>
      <c r="BH1235" s="7" t="str">
        <f t="shared" ca="1" si="217"/>
        <v/>
      </c>
      <c r="BI1235" s="4" t="str">
        <f t="shared" ref="BI1235:BI1298" si="223">IFERROR(IF(AA1235=0,"",AA1235/BB1235),"")</f>
        <v/>
      </c>
      <c r="BJ1235" s="123" t="str">
        <f t="shared" si="218"/>
        <v/>
      </c>
      <c r="BK1235" s="140" t="str">
        <f t="shared" si="222"/>
        <v/>
      </c>
      <c r="BP1235" s="5"/>
      <c r="BR1235" s="4"/>
      <c r="BT1235" s="5"/>
      <c r="BU1235" s="5"/>
      <c r="BV1235" s="5" t="str">
        <f>IF(B1235="","",IF(BQ1235="",1+(MAX(BV$2:BV1234)),""))</f>
        <v/>
      </c>
      <c r="BW1235" s="5" t="str">
        <f t="shared" si="219"/>
        <v/>
      </c>
      <c r="BX1235" s="5" t="str">
        <f t="shared" si="220"/>
        <v/>
      </c>
      <c r="BY1235" s="14" t="str">
        <f t="shared" si="221"/>
        <v/>
      </c>
      <c r="BZ1235" s="28"/>
      <c r="DD1235" s="5" t="e">
        <f>IF(REPORTE!AH$2="si",IF(C1235=VALUE(REPORTE!C$11),IF(SUM(DD1236:DD$1993),CONCATENATE(INT(B1235),", "),INT(B1235)),""),IF(C1235=VALUE(REPORTE!C$10),IF(SUM(DD1236:DD$1993),CONCATENATE(INT(B1235),", "),INT(B1235)),""))</f>
        <v>#VALUE!</v>
      </c>
      <c r="DH1235" s="5"/>
      <c r="DI1235" s="5"/>
      <c r="DJ1235" s="5"/>
      <c r="DK1235" s="5"/>
    </row>
    <row r="1236" spans="1:115">
      <c r="A1236" s="4"/>
      <c r="B1236" s="3"/>
      <c r="H1236" s="5" t="str">
        <f>IF(F1236="","",IFERROR(CONCATENATE("PEUA",VLOOKUP(ESTADO,REPORTE!AV1236:AW1267,2,0),CLAVE_DISTRITO,CLAVE_CADER,IFERROR(VLOOKUP(DAY(F1236),$BN$3:$BO$11,2,0),DAY(F1236)),IFERROR(VLOOKUP(MONTH(F1236),$BN$3:$BO$11,2,0),MONTH(F1236)),YEAR(F1236),G1236),""))</f>
        <v/>
      </c>
      <c r="L1236" s="4" t="str">
        <f>IFERROR(IF(VLOOKUP(J1236,J$2:L1235,4,0)=0,"",VLOOKUP(J1236,J$2:L1235,4,0)),"")</f>
        <v/>
      </c>
      <c r="M1236" s="4" t="str">
        <f>IFERROR(IF(VLOOKUP(J1236,J$2:M1235,5,0)=0,"",VLOOKUP(J1236,J$2:M1235,5,0)),"")</f>
        <v/>
      </c>
      <c r="S1236"/>
      <c r="AC1236" s="2" t="str">
        <f>IFERROR(IF(INDEX(AC$1:AC1235,MATCH(J1236,J$1:J1235,0),1)=0,"",INDEX(AC$1:AC1235,MATCH(J1236,J$1:J1235,0),1)),"")</f>
        <v/>
      </c>
      <c r="AD1236" s="2" t="str">
        <f>IFERROR(IF(INDEX(AD$1:AD1235,MATCH(J1236,J$1:J1235,0),1)=0,"",INDEX(AD$1:AD1235,MATCH(J1236,J$1:J1235,0),1)),"")</f>
        <v/>
      </c>
      <c r="AE1236" s="2" t="str">
        <f>IFERROR(IF(INDEX(AE$1:AE1235,MATCH(J1236,J$1:J1235,0),1)=0,"",INDEX(AE$1:AE1235,MATCH(J1236,J$1:J1235,0),1)),"")</f>
        <v/>
      </c>
      <c r="BH1236" s="7" t="str">
        <f t="shared" ca="1" si="217"/>
        <v/>
      </c>
      <c r="BI1236" s="4" t="str">
        <f t="shared" si="223"/>
        <v/>
      </c>
      <c r="BJ1236" s="123" t="str">
        <f t="shared" si="218"/>
        <v/>
      </c>
      <c r="BK1236" s="140" t="str">
        <f t="shared" si="222"/>
        <v/>
      </c>
      <c r="BP1236" s="5"/>
      <c r="BR1236" s="4"/>
      <c r="BT1236" s="5"/>
      <c r="BU1236" s="5"/>
      <c r="BV1236" s="5" t="str">
        <f>IF(B1236="","",IF(BQ1236="",1+(MAX(BV$2:BV1235)),""))</f>
        <v/>
      </c>
      <c r="BW1236" s="5" t="str">
        <f t="shared" si="219"/>
        <v/>
      </c>
      <c r="BX1236" s="5" t="str">
        <f t="shared" si="220"/>
        <v/>
      </c>
      <c r="BY1236" s="14" t="str">
        <f t="shared" si="221"/>
        <v/>
      </c>
      <c r="BZ1236" s="28"/>
      <c r="DD1236" s="5" t="e">
        <f>IF(REPORTE!AH$2="si",IF(C1236=VALUE(REPORTE!C$11),IF(SUM(DD1237:DD$1993),CONCATENATE(INT(B1236),", "),INT(B1236)),""),IF(C1236=VALUE(REPORTE!C$10),IF(SUM(DD1237:DD$1993),CONCATENATE(INT(B1236),", "),INT(B1236)),""))</f>
        <v>#VALUE!</v>
      </c>
      <c r="DH1236" s="5"/>
      <c r="DI1236" s="5"/>
      <c r="DJ1236" s="5"/>
      <c r="DK1236" s="5"/>
    </row>
    <row r="1237" spans="1:115">
      <c r="A1237" s="4"/>
      <c r="B1237" s="3"/>
      <c r="H1237" s="5" t="str">
        <f>IF(F1237="","",IFERROR(CONCATENATE("PEUA",VLOOKUP(ESTADO,REPORTE!AV1237:AW1268,2,0),CLAVE_DISTRITO,CLAVE_CADER,IFERROR(VLOOKUP(DAY(F1237),$BN$3:$BO$11,2,0),DAY(F1237)),IFERROR(VLOOKUP(MONTH(F1237),$BN$3:$BO$11,2,0),MONTH(F1237)),YEAR(F1237),G1237),""))</f>
        <v/>
      </c>
      <c r="L1237" s="4" t="str">
        <f>IFERROR(IF(VLOOKUP(J1237,J$2:L1236,4,0)=0,"",VLOOKUP(J1237,J$2:L1236,4,0)),"")</f>
        <v/>
      </c>
      <c r="M1237" s="4" t="str">
        <f>IFERROR(IF(VLOOKUP(J1237,J$2:M1236,5,0)=0,"",VLOOKUP(J1237,J$2:M1236,5,0)),"")</f>
        <v/>
      </c>
      <c r="S1237"/>
      <c r="AC1237" s="2" t="str">
        <f>IFERROR(IF(INDEX(AC$1:AC1236,MATCH(J1237,J$1:J1236,0),1)=0,"",INDEX(AC$1:AC1236,MATCH(J1237,J$1:J1236,0),1)),"")</f>
        <v/>
      </c>
      <c r="AD1237" s="2" t="str">
        <f>IFERROR(IF(INDEX(AD$1:AD1236,MATCH(J1237,J$1:J1236,0),1)=0,"",INDEX(AD$1:AD1236,MATCH(J1237,J$1:J1236,0),1)),"")</f>
        <v/>
      </c>
      <c r="AE1237" s="2" t="str">
        <f>IFERROR(IF(INDEX(AE$1:AE1236,MATCH(J1237,J$1:J1236,0),1)=0,"",INDEX(AE$1:AE1236,MATCH(J1237,J$1:J1236,0),1)),"")</f>
        <v/>
      </c>
      <c r="BH1237" s="7" t="str">
        <f t="shared" ca="1" si="217"/>
        <v/>
      </c>
      <c r="BI1237" s="4" t="str">
        <f t="shared" si="223"/>
        <v/>
      </c>
      <c r="BJ1237" s="123" t="str">
        <f t="shared" si="218"/>
        <v/>
      </c>
      <c r="BK1237" s="140" t="str">
        <f t="shared" si="222"/>
        <v/>
      </c>
      <c r="BP1237" s="5"/>
      <c r="BR1237" s="4"/>
      <c r="BT1237" s="5"/>
      <c r="BU1237" s="5"/>
      <c r="BV1237" s="5" t="str">
        <f>IF(B1237="","",IF(BQ1237="",1+(MAX(BV$2:BV1236)),""))</f>
        <v/>
      </c>
      <c r="BW1237" s="5" t="str">
        <f t="shared" si="219"/>
        <v/>
      </c>
      <c r="BX1237" s="5" t="str">
        <f t="shared" si="220"/>
        <v/>
      </c>
      <c r="BY1237" s="14" t="str">
        <f t="shared" si="221"/>
        <v/>
      </c>
      <c r="BZ1237" s="28"/>
      <c r="DD1237" s="5" t="e">
        <f>IF(REPORTE!AH$2="si",IF(C1237=VALUE(REPORTE!C$11),IF(SUM(DD1238:DD$1993),CONCATENATE(INT(B1237),", "),INT(B1237)),""),IF(C1237=VALUE(REPORTE!C$10),IF(SUM(DD1238:DD$1993),CONCATENATE(INT(B1237),", "),INT(B1237)),""))</f>
        <v>#VALUE!</v>
      </c>
      <c r="DH1237" s="5"/>
      <c r="DI1237" s="5"/>
      <c r="DJ1237" s="5"/>
      <c r="DK1237" s="5"/>
    </row>
    <row r="1238" spans="1:115">
      <c r="A1238" s="4"/>
      <c r="B1238" s="3"/>
      <c r="H1238" s="5" t="str">
        <f>IF(F1238="","",IFERROR(CONCATENATE("PEUA",VLOOKUP(ESTADO,REPORTE!AV1238:AW1269,2,0),CLAVE_DISTRITO,CLAVE_CADER,IFERROR(VLOOKUP(DAY(F1238),$BN$3:$BO$11,2,0),DAY(F1238)),IFERROR(VLOOKUP(MONTH(F1238),$BN$3:$BO$11,2,0),MONTH(F1238)),YEAR(F1238),G1238),""))</f>
        <v/>
      </c>
      <c r="L1238" s="4" t="str">
        <f>IFERROR(IF(VLOOKUP(J1238,J$2:L1237,4,0)=0,"",VLOOKUP(J1238,J$2:L1237,4,0)),"")</f>
        <v/>
      </c>
      <c r="M1238" s="4" t="str">
        <f>IFERROR(IF(VLOOKUP(J1238,J$2:M1237,5,0)=0,"",VLOOKUP(J1238,J$2:M1237,5,0)),"")</f>
        <v/>
      </c>
      <c r="S1238"/>
      <c r="AC1238" s="2" t="str">
        <f>IFERROR(IF(INDEX(AC$1:AC1237,MATCH(J1238,J$1:J1237,0),1)=0,"",INDEX(AC$1:AC1237,MATCH(J1238,J$1:J1237,0),1)),"")</f>
        <v/>
      </c>
      <c r="AD1238" s="2" t="str">
        <f>IFERROR(IF(INDEX(AD$1:AD1237,MATCH(J1238,J$1:J1237,0),1)=0,"",INDEX(AD$1:AD1237,MATCH(J1238,J$1:J1237,0),1)),"")</f>
        <v/>
      </c>
      <c r="AE1238" s="2" t="str">
        <f>IFERROR(IF(INDEX(AE$1:AE1237,MATCH(J1238,J$1:J1237,0),1)=0,"",INDEX(AE$1:AE1237,MATCH(J1238,J$1:J1237,0),1)),"")</f>
        <v/>
      </c>
      <c r="BH1238" s="7" t="str">
        <f t="shared" ca="1" si="217"/>
        <v/>
      </c>
      <c r="BI1238" s="4" t="str">
        <f t="shared" si="223"/>
        <v/>
      </c>
      <c r="BJ1238" s="123" t="str">
        <f t="shared" si="218"/>
        <v/>
      </c>
      <c r="BK1238" s="140" t="str">
        <f t="shared" si="222"/>
        <v/>
      </c>
      <c r="BP1238" s="5"/>
      <c r="BR1238" s="4"/>
      <c r="BT1238" s="5"/>
      <c r="BU1238" s="5"/>
      <c r="BV1238" s="5" t="str">
        <f>IF(B1238="","",IF(BQ1238="",1+(MAX(BV$2:BV1237)),""))</f>
        <v/>
      </c>
      <c r="BW1238" s="5" t="str">
        <f t="shared" si="219"/>
        <v/>
      </c>
      <c r="BX1238" s="5" t="str">
        <f t="shared" si="220"/>
        <v/>
      </c>
      <c r="BY1238" s="14" t="str">
        <f t="shared" si="221"/>
        <v/>
      </c>
      <c r="BZ1238" s="28"/>
      <c r="DD1238" s="5" t="e">
        <f>IF(REPORTE!AH$2="si",IF(C1238=VALUE(REPORTE!C$11),IF(SUM(DD1239:DD$1993),CONCATENATE(INT(B1238),", "),INT(B1238)),""),IF(C1238=VALUE(REPORTE!C$10),IF(SUM(DD1239:DD$1993),CONCATENATE(INT(B1238),", "),INT(B1238)),""))</f>
        <v>#VALUE!</v>
      </c>
      <c r="DH1238" s="5"/>
      <c r="DI1238" s="5"/>
      <c r="DJ1238" s="5"/>
      <c r="DK1238" s="5"/>
    </row>
    <row r="1239" spans="1:115">
      <c r="A1239" s="4"/>
      <c r="B1239" s="3"/>
      <c r="H1239" s="5" t="str">
        <f>IF(F1239="","",IFERROR(CONCATENATE("PEUA",VLOOKUP(ESTADO,REPORTE!AV1239:AW1270,2,0),CLAVE_DISTRITO,CLAVE_CADER,IFERROR(VLOOKUP(DAY(F1239),$BN$3:$BO$11,2,0),DAY(F1239)),IFERROR(VLOOKUP(MONTH(F1239),$BN$3:$BO$11,2,0),MONTH(F1239)),YEAR(F1239),G1239),""))</f>
        <v/>
      </c>
      <c r="L1239" s="4" t="str">
        <f>IFERROR(IF(VLOOKUP(J1239,J$2:L1238,4,0)=0,"",VLOOKUP(J1239,J$2:L1238,4,0)),"")</f>
        <v/>
      </c>
      <c r="M1239" s="4" t="str">
        <f>IFERROR(IF(VLOOKUP(J1239,J$2:M1238,5,0)=0,"",VLOOKUP(J1239,J$2:M1238,5,0)),"")</f>
        <v/>
      </c>
      <c r="S1239"/>
      <c r="AC1239" s="2" t="str">
        <f>IFERROR(IF(INDEX(AC$1:AC1238,MATCH(J1239,J$1:J1238,0),1)=0,"",INDEX(AC$1:AC1238,MATCH(J1239,J$1:J1238,0),1)),"")</f>
        <v/>
      </c>
      <c r="AD1239" s="2" t="str">
        <f>IFERROR(IF(INDEX(AD$1:AD1238,MATCH(J1239,J$1:J1238,0),1)=0,"",INDEX(AD$1:AD1238,MATCH(J1239,J$1:J1238,0),1)),"")</f>
        <v/>
      </c>
      <c r="AE1239" s="2" t="str">
        <f>IFERROR(IF(INDEX(AE$1:AE1238,MATCH(J1239,J$1:J1238,0),1)=0,"",INDEX(AE$1:AE1238,MATCH(J1239,J$1:J1238,0),1)),"")</f>
        <v/>
      </c>
      <c r="BH1239" s="7" t="str">
        <f t="shared" ca="1" si="217"/>
        <v/>
      </c>
      <c r="BI1239" s="4" t="str">
        <f t="shared" si="223"/>
        <v/>
      </c>
      <c r="BJ1239" s="123" t="str">
        <f t="shared" si="218"/>
        <v/>
      </c>
      <c r="BK1239" s="140" t="str">
        <f t="shared" si="222"/>
        <v/>
      </c>
      <c r="BP1239" s="5"/>
      <c r="BR1239" s="4"/>
      <c r="BT1239" s="5"/>
      <c r="BU1239" s="5"/>
      <c r="BV1239" s="5" t="str">
        <f>IF(B1239="","",IF(BQ1239="",1+(MAX(BV$2:BV1238)),""))</f>
        <v/>
      </c>
      <c r="BW1239" s="5" t="str">
        <f t="shared" si="219"/>
        <v/>
      </c>
      <c r="BX1239" s="5" t="str">
        <f t="shared" si="220"/>
        <v/>
      </c>
      <c r="BY1239" s="14" t="str">
        <f t="shared" si="221"/>
        <v/>
      </c>
      <c r="BZ1239" s="28"/>
      <c r="DD1239" s="5" t="e">
        <f>IF(REPORTE!AH$2="si",IF(C1239=VALUE(REPORTE!C$11),IF(SUM(DD1240:DD$1993),CONCATENATE(INT(B1239),", "),INT(B1239)),""),IF(C1239=VALUE(REPORTE!C$10),IF(SUM(DD1240:DD$1993),CONCATENATE(INT(B1239),", "),INT(B1239)),""))</f>
        <v>#VALUE!</v>
      </c>
      <c r="DH1239" s="5"/>
      <c r="DI1239" s="5"/>
      <c r="DJ1239" s="5"/>
      <c r="DK1239" s="5"/>
    </row>
    <row r="1240" spans="1:115">
      <c r="A1240" s="4"/>
      <c r="B1240" s="3"/>
      <c r="H1240" s="5" t="str">
        <f>IF(F1240="","",IFERROR(CONCATENATE("PEUA",VLOOKUP(ESTADO,REPORTE!AV1240:AW1271,2,0),CLAVE_DISTRITO,CLAVE_CADER,IFERROR(VLOOKUP(DAY(F1240),$BN$3:$BO$11,2,0),DAY(F1240)),IFERROR(VLOOKUP(MONTH(F1240),$BN$3:$BO$11,2,0),MONTH(F1240)),YEAR(F1240),G1240),""))</f>
        <v/>
      </c>
      <c r="L1240" s="4" t="str">
        <f>IFERROR(IF(VLOOKUP(J1240,J$2:L1239,4,0)=0,"",VLOOKUP(J1240,J$2:L1239,4,0)),"")</f>
        <v/>
      </c>
      <c r="M1240" s="4" t="str">
        <f>IFERROR(IF(VLOOKUP(J1240,J$2:M1239,5,0)=0,"",VLOOKUP(J1240,J$2:M1239,5,0)),"")</f>
        <v/>
      </c>
      <c r="S1240"/>
      <c r="AC1240" s="2" t="str">
        <f>IFERROR(IF(INDEX(AC$1:AC1239,MATCH(J1240,J$1:J1239,0),1)=0,"",INDEX(AC$1:AC1239,MATCH(J1240,J$1:J1239,0),1)),"")</f>
        <v/>
      </c>
      <c r="AD1240" s="2" t="str">
        <f>IFERROR(IF(INDEX(AD$1:AD1239,MATCH(J1240,J$1:J1239,0),1)=0,"",INDEX(AD$1:AD1239,MATCH(J1240,J$1:J1239,0),1)),"")</f>
        <v/>
      </c>
      <c r="AE1240" s="2" t="str">
        <f>IFERROR(IF(INDEX(AE$1:AE1239,MATCH(J1240,J$1:J1239,0),1)=0,"",INDEX(AE$1:AE1239,MATCH(J1240,J$1:J1239,0),1)),"")</f>
        <v/>
      </c>
      <c r="BH1240" s="7" t="str">
        <f t="shared" ca="1" si="217"/>
        <v/>
      </c>
      <c r="BI1240" s="4" t="str">
        <f t="shared" si="223"/>
        <v/>
      </c>
      <c r="BJ1240" s="123" t="str">
        <f t="shared" si="218"/>
        <v/>
      </c>
      <c r="BK1240" s="140" t="str">
        <f t="shared" si="222"/>
        <v/>
      </c>
      <c r="BP1240" s="5"/>
      <c r="BR1240" s="4"/>
      <c r="BT1240" s="5"/>
      <c r="BU1240" s="5"/>
      <c r="BV1240" s="5" t="str">
        <f>IF(B1240="","",IF(BQ1240="",1+(MAX(BV$2:BV1239)),""))</f>
        <v/>
      </c>
      <c r="BW1240" s="5" t="str">
        <f t="shared" si="219"/>
        <v/>
      </c>
      <c r="BX1240" s="5" t="str">
        <f t="shared" si="220"/>
        <v/>
      </c>
      <c r="BY1240" s="14" t="str">
        <f t="shared" si="221"/>
        <v/>
      </c>
      <c r="BZ1240" s="28"/>
      <c r="DD1240" s="5" t="e">
        <f>IF(REPORTE!AH$2="si",IF(C1240=VALUE(REPORTE!C$11),IF(SUM(DD1241:DD$1993),CONCATENATE(INT(B1240),", "),INT(B1240)),""),IF(C1240=VALUE(REPORTE!C$10),IF(SUM(DD1241:DD$1993),CONCATENATE(INT(B1240),", "),INT(B1240)),""))</f>
        <v>#VALUE!</v>
      </c>
      <c r="DH1240" s="5"/>
      <c r="DI1240" s="5"/>
      <c r="DJ1240" s="5"/>
      <c r="DK1240" s="5"/>
    </row>
    <row r="1241" spans="1:115">
      <c r="A1241" s="4"/>
      <c r="B1241" s="3"/>
      <c r="H1241" s="5" t="str">
        <f>IF(F1241="","",IFERROR(CONCATENATE("PEUA",VLOOKUP(ESTADO,REPORTE!AV1241:AW1272,2,0),CLAVE_DISTRITO,CLAVE_CADER,IFERROR(VLOOKUP(DAY(F1241),$BN$3:$BO$11,2,0),DAY(F1241)),IFERROR(VLOOKUP(MONTH(F1241),$BN$3:$BO$11,2,0),MONTH(F1241)),YEAR(F1241),G1241),""))</f>
        <v/>
      </c>
      <c r="L1241" s="4" t="str">
        <f>IFERROR(IF(VLOOKUP(J1241,J$2:L1240,4,0)=0,"",VLOOKUP(J1241,J$2:L1240,4,0)),"")</f>
        <v/>
      </c>
      <c r="M1241" s="4" t="str">
        <f>IFERROR(IF(VLOOKUP(J1241,J$2:M1240,5,0)=0,"",VLOOKUP(J1241,J$2:M1240,5,0)),"")</f>
        <v/>
      </c>
      <c r="S1241"/>
      <c r="AC1241" s="2" t="str">
        <f>IFERROR(IF(INDEX(AC$1:AC1240,MATCH(J1241,J$1:J1240,0),1)=0,"",INDEX(AC$1:AC1240,MATCH(J1241,J$1:J1240,0),1)),"")</f>
        <v/>
      </c>
      <c r="AD1241" s="2" t="str">
        <f>IFERROR(IF(INDEX(AD$1:AD1240,MATCH(J1241,J$1:J1240,0),1)=0,"",INDEX(AD$1:AD1240,MATCH(J1241,J$1:J1240,0),1)),"")</f>
        <v/>
      </c>
      <c r="AE1241" s="2" t="str">
        <f>IFERROR(IF(INDEX(AE$1:AE1240,MATCH(J1241,J$1:J1240,0),1)=0,"",INDEX(AE$1:AE1240,MATCH(J1241,J$1:J1240,0),1)),"")</f>
        <v/>
      </c>
      <c r="BH1241" s="7" t="str">
        <f t="shared" ca="1" si="217"/>
        <v/>
      </c>
      <c r="BI1241" s="4" t="str">
        <f t="shared" si="223"/>
        <v/>
      </c>
      <c r="BJ1241" s="123" t="str">
        <f t="shared" si="218"/>
        <v/>
      </c>
      <c r="BK1241" s="140" t="str">
        <f t="shared" si="222"/>
        <v/>
      </c>
      <c r="BP1241" s="5"/>
      <c r="BR1241" s="4"/>
      <c r="BT1241" s="5"/>
      <c r="BU1241" s="5"/>
      <c r="BV1241" s="5" t="str">
        <f>IF(B1241="","",IF(BQ1241="",1+(MAX(BV$2:BV1240)),""))</f>
        <v/>
      </c>
      <c r="BW1241" s="5" t="str">
        <f t="shared" si="219"/>
        <v/>
      </c>
      <c r="BX1241" s="5" t="str">
        <f t="shared" si="220"/>
        <v/>
      </c>
      <c r="BY1241" s="14" t="str">
        <f t="shared" si="221"/>
        <v/>
      </c>
      <c r="BZ1241" s="28"/>
      <c r="DD1241" s="5" t="e">
        <f>IF(REPORTE!AH$2="si",IF(C1241=VALUE(REPORTE!C$11),IF(SUM(DD1242:DD$1993),CONCATENATE(INT(B1241),", "),INT(B1241)),""),IF(C1241=VALUE(REPORTE!C$10),IF(SUM(DD1242:DD$1993),CONCATENATE(INT(B1241),", "),INT(B1241)),""))</f>
        <v>#VALUE!</v>
      </c>
      <c r="DH1241" s="5"/>
      <c r="DI1241" s="5"/>
      <c r="DJ1241" s="5"/>
      <c r="DK1241" s="5"/>
    </row>
    <row r="1242" spans="1:115">
      <c r="A1242" s="4"/>
      <c r="B1242" s="3"/>
      <c r="H1242" s="5" t="str">
        <f>IF(F1242="","",IFERROR(CONCATENATE("PEUA",VLOOKUP(ESTADO,REPORTE!AV1242:AW1273,2,0),CLAVE_DISTRITO,CLAVE_CADER,IFERROR(VLOOKUP(DAY(F1242),$BN$3:$BO$11,2,0),DAY(F1242)),IFERROR(VLOOKUP(MONTH(F1242),$BN$3:$BO$11,2,0),MONTH(F1242)),YEAR(F1242),G1242),""))</f>
        <v/>
      </c>
      <c r="L1242" s="4" t="str">
        <f>IFERROR(IF(VLOOKUP(J1242,J$2:L1241,4,0)=0,"",VLOOKUP(J1242,J$2:L1241,4,0)),"")</f>
        <v/>
      </c>
      <c r="M1242" s="4" t="str">
        <f>IFERROR(IF(VLOOKUP(J1242,J$2:M1241,5,0)=0,"",VLOOKUP(J1242,J$2:M1241,5,0)),"")</f>
        <v/>
      </c>
      <c r="S1242"/>
      <c r="AC1242" s="2" t="str">
        <f>IFERROR(IF(INDEX(AC$1:AC1241,MATCH(J1242,J$1:J1241,0),1)=0,"",INDEX(AC$1:AC1241,MATCH(J1242,J$1:J1241,0),1)),"")</f>
        <v/>
      </c>
      <c r="AD1242" s="2" t="str">
        <f>IFERROR(IF(INDEX(AD$1:AD1241,MATCH(J1242,J$1:J1241,0),1)=0,"",INDEX(AD$1:AD1241,MATCH(J1242,J$1:J1241,0),1)),"")</f>
        <v/>
      </c>
      <c r="AE1242" s="2" t="str">
        <f>IFERROR(IF(INDEX(AE$1:AE1241,MATCH(J1242,J$1:J1241,0),1)=0,"",INDEX(AE$1:AE1241,MATCH(J1242,J$1:J1241,0),1)),"")</f>
        <v/>
      </c>
      <c r="BH1242" s="7" t="str">
        <f t="shared" ca="1" si="217"/>
        <v/>
      </c>
      <c r="BI1242" s="4" t="str">
        <f t="shared" si="223"/>
        <v/>
      </c>
      <c r="BJ1242" s="123" t="str">
        <f t="shared" si="218"/>
        <v/>
      </c>
      <c r="BK1242" s="140" t="str">
        <f t="shared" si="222"/>
        <v/>
      </c>
      <c r="BP1242" s="5"/>
      <c r="BR1242" s="4"/>
      <c r="BT1242" s="5"/>
      <c r="BU1242" s="5"/>
      <c r="BV1242" s="5" t="str">
        <f>IF(B1242="","",IF(BQ1242="",1+(MAX(BV$2:BV1241)),""))</f>
        <v/>
      </c>
      <c r="BW1242" s="5" t="str">
        <f t="shared" si="219"/>
        <v/>
      </c>
      <c r="BX1242" s="5" t="str">
        <f t="shared" si="220"/>
        <v/>
      </c>
      <c r="BY1242" s="14" t="str">
        <f t="shared" si="221"/>
        <v/>
      </c>
      <c r="BZ1242" s="28"/>
      <c r="DD1242" s="5" t="e">
        <f>IF(REPORTE!AH$2="si",IF(C1242=VALUE(REPORTE!C$11),IF(SUM(DD1243:DD$1993),CONCATENATE(INT(B1242),", "),INT(B1242)),""),IF(C1242=VALUE(REPORTE!C$10),IF(SUM(DD1243:DD$1993),CONCATENATE(INT(B1242),", "),INT(B1242)),""))</f>
        <v>#VALUE!</v>
      </c>
      <c r="DH1242" s="5"/>
      <c r="DI1242" s="5"/>
      <c r="DJ1242" s="5"/>
      <c r="DK1242" s="5"/>
    </row>
    <row r="1243" spans="1:115">
      <c r="A1243" s="4"/>
      <c r="B1243" s="3"/>
      <c r="H1243" s="5" t="str">
        <f>IF(F1243="","",IFERROR(CONCATENATE("PEUA",VLOOKUP(ESTADO,REPORTE!AV1243:AW1274,2,0),CLAVE_DISTRITO,CLAVE_CADER,IFERROR(VLOOKUP(DAY(F1243),$BN$3:$BO$11,2,0),DAY(F1243)),IFERROR(VLOOKUP(MONTH(F1243),$BN$3:$BO$11,2,0),MONTH(F1243)),YEAR(F1243),G1243),""))</f>
        <v/>
      </c>
      <c r="L1243" s="4" t="str">
        <f>IFERROR(IF(VLOOKUP(J1243,J$2:L1242,4,0)=0,"",VLOOKUP(J1243,J$2:L1242,4,0)),"")</f>
        <v/>
      </c>
      <c r="M1243" s="4" t="str">
        <f>IFERROR(IF(VLOOKUP(J1243,J$2:M1242,5,0)=0,"",VLOOKUP(J1243,J$2:M1242,5,0)),"")</f>
        <v/>
      </c>
      <c r="S1243"/>
      <c r="AC1243" s="2" t="str">
        <f>IFERROR(IF(INDEX(AC$1:AC1242,MATCH(J1243,J$1:J1242,0),1)=0,"",INDEX(AC$1:AC1242,MATCH(J1243,J$1:J1242,0),1)),"")</f>
        <v/>
      </c>
      <c r="AD1243" s="2" t="str">
        <f>IFERROR(IF(INDEX(AD$1:AD1242,MATCH(J1243,J$1:J1242,0),1)=0,"",INDEX(AD$1:AD1242,MATCH(J1243,J$1:J1242,0),1)),"")</f>
        <v/>
      </c>
      <c r="AE1243" s="2" t="str">
        <f>IFERROR(IF(INDEX(AE$1:AE1242,MATCH(J1243,J$1:J1242,0),1)=0,"",INDEX(AE$1:AE1242,MATCH(J1243,J$1:J1242,0),1)),"")</f>
        <v/>
      </c>
      <c r="BH1243" s="7" t="str">
        <f t="shared" ca="1" si="217"/>
        <v/>
      </c>
      <c r="BI1243" s="4" t="str">
        <f t="shared" si="223"/>
        <v/>
      </c>
      <c r="BJ1243" s="123" t="str">
        <f t="shared" si="218"/>
        <v/>
      </c>
      <c r="BK1243" s="140" t="str">
        <f t="shared" si="222"/>
        <v/>
      </c>
      <c r="BP1243" s="5"/>
      <c r="BR1243" s="4"/>
      <c r="BT1243" s="5"/>
      <c r="BU1243" s="5"/>
      <c r="BV1243" s="5" t="str">
        <f>IF(B1243="","",IF(BQ1243="",1+(MAX(BV$2:BV1242)),""))</f>
        <v/>
      </c>
      <c r="BW1243" s="5" t="str">
        <f t="shared" si="219"/>
        <v/>
      </c>
      <c r="BX1243" s="5" t="str">
        <f t="shared" si="220"/>
        <v/>
      </c>
      <c r="BY1243" s="14" t="str">
        <f t="shared" si="221"/>
        <v/>
      </c>
      <c r="BZ1243" s="28"/>
      <c r="DD1243" s="5" t="e">
        <f>IF(REPORTE!AH$2="si",IF(C1243=VALUE(REPORTE!C$11),IF(SUM(DD1244:DD$1993),CONCATENATE(INT(B1243),", "),INT(B1243)),""),IF(C1243=VALUE(REPORTE!C$10),IF(SUM(DD1244:DD$1993),CONCATENATE(INT(B1243),", "),INT(B1243)),""))</f>
        <v>#VALUE!</v>
      </c>
      <c r="DH1243" s="5"/>
      <c r="DI1243" s="5"/>
      <c r="DJ1243" s="5"/>
      <c r="DK1243" s="5"/>
    </row>
    <row r="1244" spans="1:115">
      <c r="A1244" s="4"/>
      <c r="B1244" s="3"/>
      <c r="H1244" s="5" t="str">
        <f>IF(F1244="","",IFERROR(CONCATENATE("PEUA",VLOOKUP(ESTADO,REPORTE!AV1244:AW1275,2,0),CLAVE_DISTRITO,CLAVE_CADER,IFERROR(VLOOKUP(DAY(F1244),$BN$3:$BO$11,2,0),DAY(F1244)),IFERROR(VLOOKUP(MONTH(F1244),$BN$3:$BO$11,2,0),MONTH(F1244)),YEAR(F1244),G1244),""))</f>
        <v/>
      </c>
      <c r="L1244" s="4" t="str">
        <f>IFERROR(IF(VLOOKUP(J1244,J$2:L1243,4,0)=0,"",VLOOKUP(J1244,J$2:L1243,4,0)),"")</f>
        <v/>
      </c>
      <c r="M1244" s="4" t="str">
        <f>IFERROR(IF(VLOOKUP(J1244,J$2:M1243,5,0)=0,"",VLOOKUP(J1244,J$2:M1243,5,0)),"")</f>
        <v/>
      </c>
      <c r="S1244"/>
      <c r="AC1244" s="2" t="str">
        <f>IFERROR(IF(INDEX(AC$1:AC1243,MATCH(J1244,J$1:J1243,0),1)=0,"",INDEX(AC$1:AC1243,MATCH(J1244,J$1:J1243,0),1)),"")</f>
        <v/>
      </c>
      <c r="AD1244" s="2" t="str">
        <f>IFERROR(IF(INDEX(AD$1:AD1243,MATCH(J1244,J$1:J1243,0),1)=0,"",INDEX(AD$1:AD1243,MATCH(J1244,J$1:J1243,0),1)),"")</f>
        <v/>
      </c>
      <c r="AE1244" s="2" t="str">
        <f>IFERROR(IF(INDEX(AE$1:AE1243,MATCH(J1244,J$1:J1243,0),1)=0,"",INDEX(AE$1:AE1243,MATCH(J1244,J$1:J1243,0),1)),"")</f>
        <v/>
      </c>
      <c r="BH1244" s="7" t="str">
        <f t="shared" ca="1" si="217"/>
        <v/>
      </c>
      <c r="BI1244" s="4" t="str">
        <f t="shared" si="223"/>
        <v/>
      </c>
      <c r="BJ1244" s="123" t="str">
        <f t="shared" si="218"/>
        <v/>
      </c>
      <c r="BK1244" s="140" t="str">
        <f t="shared" si="222"/>
        <v/>
      </c>
      <c r="BP1244" s="5"/>
      <c r="BR1244" s="4"/>
      <c r="BT1244" s="5"/>
      <c r="BU1244" s="5"/>
      <c r="BV1244" s="5" t="str">
        <f>IF(B1244="","",IF(BQ1244="",1+(MAX(BV$2:BV1243)),""))</f>
        <v/>
      </c>
      <c r="BW1244" s="5" t="str">
        <f t="shared" si="219"/>
        <v/>
      </c>
      <c r="BX1244" s="5" t="str">
        <f t="shared" si="220"/>
        <v/>
      </c>
      <c r="BY1244" s="14" t="str">
        <f t="shared" si="221"/>
        <v/>
      </c>
      <c r="BZ1244" s="28"/>
      <c r="DD1244" s="5" t="e">
        <f>IF(REPORTE!AH$2="si",IF(C1244=VALUE(REPORTE!C$11),IF(SUM(DD1245:DD$1993),CONCATENATE(INT(B1244),", "),INT(B1244)),""),IF(C1244=VALUE(REPORTE!C$10),IF(SUM(DD1245:DD$1993),CONCATENATE(INT(B1244),", "),INT(B1244)),""))</f>
        <v>#VALUE!</v>
      </c>
      <c r="DH1244" s="5"/>
      <c r="DI1244" s="5"/>
      <c r="DJ1244" s="5"/>
      <c r="DK1244" s="5"/>
    </row>
    <row r="1245" spans="1:115">
      <c r="A1245" s="4"/>
      <c r="B1245" s="3"/>
      <c r="H1245" s="5" t="str">
        <f>IF(F1245="","",IFERROR(CONCATENATE("PEUA",VLOOKUP(ESTADO,REPORTE!AV1245:AW1276,2,0),CLAVE_DISTRITO,CLAVE_CADER,IFERROR(VLOOKUP(DAY(F1245),$BN$3:$BO$11,2,0),DAY(F1245)),IFERROR(VLOOKUP(MONTH(F1245),$BN$3:$BO$11,2,0),MONTH(F1245)),YEAR(F1245),G1245),""))</f>
        <v/>
      </c>
      <c r="L1245" s="4" t="str">
        <f>IFERROR(IF(VLOOKUP(J1245,J$2:L1244,4,0)=0,"",VLOOKUP(J1245,J$2:L1244,4,0)),"")</f>
        <v/>
      </c>
      <c r="M1245" s="4" t="str">
        <f>IFERROR(IF(VLOOKUP(J1245,J$2:M1244,5,0)=0,"",VLOOKUP(J1245,J$2:M1244,5,0)),"")</f>
        <v/>
      </c>
      <c r="S1245"/>
      <c r="AC1245" s="2" t="str">
        <f>IFERROR(IF(INDEX(AC$1:AC1244,MATCH(J1245,J$1:J1244,0),1)=0,"",INDEX(AC$1:AC1244,MATCH(J1245,J$1:J1244,0),1)),"")</f>
        <v/>
      </c>
      <c r="AD1245" s="2" t="str">
        <f>IFERROR(IF(INDEX(AD$1:AD1244,MATCH(J1245,J$1:J1244,0),1)=0,"",INDEX(AD$1:AD1244,MATCH(J1245,J$1:J1244,0),1)),"")</f>
        <v/>
      </c>
      <c r="AE1245" s="2" t="str">
        <f>IFERROR(IF(INDEX(AE$1:AE1244,MATCH(J1245,J$1:J1244,0),1)=0,"",INDEX(AE$1:AE1244,MATCH(J1245,J$1:J1244,0),1)),"")</f>
        <v/>
      </c>
      <c r="BH1245" s="7" t="str">
        <f t="shared" ca="1" si="217"/>
        <v/>
      </c>
      <c r="BI1245" s="4" t="str">
        <f t="shared" si="223"/>
        <v/>
      </c>
      <c r="BJ1245" s="123" t="str">
        <f t="shared" si="218"/>
        <v/>
      </c>
      <c r="BK1245" s="140" t="str">
        <f t="shared" si="222"/>
        <v/>
      </c>
      <c r="BP1245" s="5"/>
      <c r="BR1245" s="4"/>
      <c r="BT1245" s="5"/>
      <c r="BU1245" s="5"/>
      <c r="BV1245" s="5" t="str">
        <f>IF(B1245="","",IF(BQ1245="",1+(MAX(BV$2:BV1244)),""))</f>
        <v/>
      </c>
      <c r="BW1245" s="5" t="str">
        <f t="shared" si="219"/>
        <v/>
      </c>
      <c r="BX1245" s="5" t="str">
        <f t="shared" si="220"/>
        <v/>
      </c>
      <c r="BY1245" s="14" t="str">
        <f t="shared" si="221"/>
        <v/>
      </c>
      <c r="BZ1245" s="28"/>
      <c r="DD1245" s="5" t="e">
        <f>IF(REPORTE!AH$2="si",IF(C1245=VALUE(REPORTE!C$11),IF(SUM(DD1246:DD$1993),CONCATENATE(INT(B1245),", "),INT(B1245)),""),IF(C1245=VALUE(REPORTE!C$10),IF(SUM(DD1246:DD$1993),CONCATENATE(INT(B1245),", "),INT(B1245)),""))</f>
        <v>#VALUE!</v>
      </c>
      <c r="DH1245" s="5"/>
      <c r="DI1245" s="5"/>
      <c r="DJ1245" s="5"/>
      <c r="DK1245" s="5"/>
    </row>
    <row r="1246" spans="1:115">
      <c r="A1246" s="4"/>
      <c r="B1246" s="3"/>
      <c r="H1246" s="5" t="str">
        <f>IF(F1246="","",IFERROR(CONCATENATE("PEUA",VLOOKUP(ESTADO,REPORTE!AV1246:AW1277,2,0),CLAVE_DISTRITO,CLAVE_CADER,IFERROR(VLOOKUP(DAY(F1246),$BN$3:$BO$11,2,0),DAY(F1246)),IFERROR(VLOOKUP(MONTH(F1246),$BN$3:$BO$11,2,0),MONTH(F1246)),YEAR(F1246),G1246),""))</f>
        <v/>
      </c>
      <c r="L1246" s="4" t="str">
        <f>IFERROR(IF(VLOOKUP(J1246,J$2:L1245,4,0)=0,"",VLOOKUP(J1246,J$2:L1245,4,0)),"")</f>
        <v/>
      </c>
      <c r="M1246" s="4" t="str">
        <f>IFERROR(IF(VLOOKUP(J1246,J$2:M1245,5,0)=0,"",VLOOKUP(J1246,J$2:M1245,5,0)),"")</f>
        <v/>
      </c>
      <c r="S1246"/>
      <c r="AC1246" s="2" t="str">
        <f>IFERROR(IF(INDEX(AC$1:AC1245,MATCH(J1246,J$1:J1245,0),1)=0,"",INDEX(AC$1:AC1245,MATCH(J1246,J$1:J1245,0),1)),"")</f>
        <v/>
      </c>
      <c r="AD1246" s="2" t="str">
        <f>IFERROR(IF(INDEX(AD$1:AD1245,MATCH(J1246,J$1:J1245,0),1)=0,"",INDEX(AD$1:AD1245,MATCH(J1246,J$1:J1245,0),1)),"")</f>
        <v/>
      </c>
      <c r="AE1246" s="2" t="str">
        <f>IFERROR(IF(INDEX(AE$1:AE1245,MATCH(J1246,J$1:J1245,0),1)=0,"",INDEX(AE$1:AE1245,MATCH(J1246,J$1:J1245,0),1)),"")</f>
        <v/>
      </c>
      <c r="BH1246" s="7" t="str">
        <f t="shared" ca="1" si="217"/>
        <v/>
      </c>
      <c r="BI1246" s="4" t="str">
        <f t="shared" si="223"/>
        <v/>
      </c>
      <c r="BJ1246" s="123" t="str">
        <f t="shared" si="218"/>
        <v/>
      </c>
      <c r="BK1246" s="140" t="str">
        <f t="shared" si="222"/>
        <v/>
      </c>
      <c r="BP1246" s="5"/>
      <c r="BR1246" s="4"/>
      <c r="BT1246" s="5"/>
      <c r="BU1246" s="5"/>
      <c r="BV1246" s="5" t="str">
        <f>IF(B1246="","",IF(BQ1246="",1+(MAX(BV$2:BV1245)),""))</f>
        <v/>
      </c>
      <c r="BW1246" s="5" t="str">
        <f t="shared" si="219"/>
        <v/>
      </c>
      <c r="BX1246" s="5" t="str">
        <f t="shared" si="220"/>
        <v/>
      </c>
      <c r="BY1246" s="14" t="str">
        <f t="shared" si="221"/>
        <v/>
      </c>
      <c r="BZ1246" s="28"/>
      <c r="DD1246" s="5" t="e">
        <f>IF(REPORTE!AH$2="si",IF(C1246=VALUE(REPORTE!C$11),IF(SUM(DD1247:DD$1993),CONCATENATE(INT(B1246),", "),INT(B1246)),""),IF(C1246=VALUE(REPORTE!C$10),IF(SUM(DD1247:DD$1993),CONCATENATE(INT(B1246),", "),INT(B1246)),""))</f>
        <v>#VALUE!</v>
      </c>
      <c r="DH1246" s="5"/>
      <c r="DI1246" s="5"/>
      <c r="DJ1246" s="5"/>
      <c r="DK1246" s="5"/>
    </row>
    <row r="1247" spans="1:115">
      <c r="A1247" s="4"/>
      <c r="B1247" s="3"/>
      <c r="H1247" s="5" t="str">
        <f>IF(F1247="","",IFERROR(CONCATENATE("PEUA",VLOOKUP(ESTADO,REPORTE!AV1247:AW1278,2,0),CLAVE_DISTRITO,CLAVE_CADER,IFERROR(VLOOKUP(DAY(F1247),$BN$3:$BO$11,2,0),DAY(F1247)),IFERROR(VLOOKUP(MONTH(F1247),$BN$3:$BO$11,2,0),MONTH(F1247)),YEAR(F1247),G1247),""))</f>
        <v/>
      </c>
      <c r="L1247" s="4" t="str">
        <f>IFERROR(IF(VLOOKUP(J1247,J$2:L1246,4,0)=0,"",VLOOKUP(J1247,J$2:L1246,4,0)),"")</f>
        <v/>
      </c>
      <c r="M1247" s="4" t="str">
        <f>IFERROR(IF(VLOOKUP(J1247,J$2:M1246,5,0)=0,"",VLOOKUP(J1247,J$2:M1246,5,0)),"")</f>
        <v/>
      </c>
      <c r="S1247"/>
      <c r="AC1247" s="2" t="str">
        <f>IFERROR(IF(INDEX(AC$1:AC1246,MATCH(J1247,J$1:J1246,0),1)=0,"",INDEX(AC$1:AC1246,MATCH(J1247,J$1:J1246,0),1)),"")</f>
        <v/>
      </c>
      <c r="AD1247" s="2" t="str">
        <f>IFERROR(IF(INDEX(AD$1:AD1246,MATCH(J1247,J$1:J1246,0),1)=0,"",INDEX(AD$1:AD1246,MATCH(J1247,J$1:J1246,0),1)),"")</f>
        <v/>
      </c>
      <c r="AE1247" s="2" t="str">
        <f>IFERROR(IF(INDEX(AE$1:AE1246,MATCH(J1247,J$1:J1246,0),1)=0,"",INDEX(AE$1:AE1246,MATCH(J1247,J$1:J1246,0),1)),"")</f>
        <v/>
      </c>
      <c r="BH1247" s="7" t="str">
        <f t="shared" ca="1" si="217"/>
        <v/>
      </c>
      <c r="BI1247" s="4" t="str">
        <f t="shared" si="223"/>
        <v/>
      </c>
      <c r="BJ1247" s="123" t="str">
        <f t="shared" si="218"/>
        <v/>
      </c>
      <c r="BK1247" s="140" t="str">
        <f t="shared" si="222"/>
        <v/>
      </c>
      <c r="BP1247" s="5"/>
      <c r="BR1247" s="4"/>
      <c r="BT1247" s="5"/>
      <c r="BU1247" s="5"/>
      <c r="BV1247" s="5" t="str">
        <f>IF(B1247="","",IF(BQ1247="",1+(MAX(BV$2:BV1246)),""))</f>
        <v/>
      </c>
      <c r="BW1247" s="5" t="str">
        <f t="shared" si="219"/>
        <v/>
      </c>
      <c r="BX1247" s="5" t="str">
        <f t="shared" si="220"/>
        <v/>
      </c>
      <c r="BY1247" s="14" t="str">
        <f t="shared" si="221"/>
        <v/>
      </c>
      <c r="BZ1247" s="28"/>
      <c r="DD1247" s="5" t="e">
        <f>IF(REPORTE!AH$2="si",IF(C1247=VALUE(REPORTE!C$11),IF(SUM(DD1248:DD$1993),CONCATENATE(INT(B1247),", "),INT(B1247)),""),IF(C1247=VALUE(REPORTE!C$10),IF(SUM(DD1248:DD$1993),CONCATENATE(INT(B1247),", "),INT(B1247)),""))</f>
        <v>#VALUE!</v>
      </c>
      <c r="DH1247" s="5"/>
      <c r="DI1247" s="5"/>
      <c r="DJ1247" s="5"/>
      <c r="DK1247" s="5"/>
    </row>
    <row r="1248" spans="1:115">
      <c r="A1248" s="4"/>
      <c r="B1248" s="3"/>
      <c r="H1248" s="5" t="str">
        <f>IF(F1248="","",IFERROR(CONCATENATE("PEUA",VLOOKUP(ESTADO,REPORTE!AV1248:AW1279,2,0),CLAVE_DISTRITO,CLAVE_CADER,IFERROR(VLOOKUP(DAY(F1248),$BN$3:$BO$11,2,0),DAY(F1248)),IFERROR(VLOOKUP(MONTH(F1248),$BN$3:$BO$11,2,0),MONTH(F1248)),YEAR(F1248),G1248),""))</f>
        <v/>
      </c>
      <c r="L1248" s="4" t="str">
        <f>IFERROR(IF(VLOOKUP(J1248,J$2:L1247,4,0)=0,"",VLOOKUP(J1248,J$2:L1247,4,0)),"")</f>
        <v/>
      </c>
      <c r="M1248" s="4" t="str">
        <f>IFERROR(IF(VLOOKUP(J1248,J$2:M1247,5,0)=0,"",VLOOKUP(J1248,J$2:M1247,5,0)),"")</f>
        <v/>
      </c>
      <c r="S1248"/>
      <c r="AC1248" s="2" t="str">
        <f>IFERROR(IF(INDEX(AC$1:AC1247,MATCH(J1248,J$1:J1247,0),1)=0,"",INDEX(AC$1:AC1247,MATCH(J1248,J$1:J1247,0),1)),"")</f>
        <v/>
      </c>
      <c r="AD1248" s="2" t="str">
        <f>IFERROR(IF(INDEX(AD$1:AD1247,MATCH(J1248,J$1:J1247,0),1)=0,"",INDEX(AD$1:AD1247,MATCH(J1248,J$1:J1247,0),1)),"")</f>
        <v/>
      </c>
      <c r="AE1248" s="2" t="str">
        <f>IFERROR(IF(INDEX(AE$1:AE1247,MATCH(J1248,J$1:J1247,0),1)=0,"",INDEX(AE$1:AE1247,MATCH(J1248,J$1:J1247,0),1)),"")</f>
        <v/>
      </c>
      <c r="BH1248" s="7" t="str">
        <f t="shared" ca="1" si="217"/>
        <v/>
      </c>
      <c r="BI1248" s="4" t="str">
        <f t="shared" si="223"/>
        <v/>
      </c>
      <c r="BJ1248" s="123" t="str">
        <f t="shared" si="218"/>
        <v/>
      </c>
      <c r="BK1248" s="140" t="str">
        <f t="shared" si="222"/>
        <v/>
      </c>
      <c r="BP1248" s="5"/>
      <c r="BR1248" s="4"/>
      <c r="BT1248" s="5"/>
      <c r="BU1248" s="5"/>
      <c r="BV1248" s="5" t="str">
        <f>IF(B1248="","",IF(BQ1248="",1+(MAX(BV$2:BV1247)),""))</f>
        <v/>
      </c>
      <c r="BW1248" s="5" t="str">
        <f t="shared" si="219"/>
        <v/>
      </c>
      <c r="BX1248" s="5" t="str">
        <f t="shared" si="220"/>
        <v/>
      </c>
      <c r="BY1248" s="14" t="str">
        <f t="shared" si="221"/>
        <v/>
      </c>
      <c r="BZ1248" s="28"/>
      <c r="DD1248" s="5" t="e">
        <f>IF(REPORTE!AH$2="si",IF(C1248=VALUE(REPORTE!C$11),IF(SUM(DD1249:DD$1993),CONCATENATE(INT(B1248),", "),INT(B1248)),""),IF(C1248=VALUE(REPORTE!C$10),IF(SUM(DD1249:DD$1993),CONCATENATE(INT(B1248),", "),INT(B1248)),""))</f>
        <v>#VALUE!</v>
      </c>
      <c r="DH1248" s="5"/>
      <c r="DI1248" s="5"/>
      <c r="DJ1248" s="5"/>
      <c r="DK1248" s="5"/>
    </row>
    <row r="1249" spans="1:115">
      <c r="A1249" s="4"/>
      <c r="B1249" s="3"/>
      <c r="H1249" s="5" t="str">
        <f>IF(F1249="","",IFERROR(CONCATENATE("PEUA",VLOOKUP(ESTADO,REPORTE!AV1249:AW1280,2,0),CLAVE_DISTRITO,CLAVE_CADER,IFERROR(VLOOKUP(DAY(F1249),$BN$3:$BO$11,2,0),DAY(F1249)),IFERROR(VLOOKUP(MONTH(F1249),$BN$3:$BO$11,2,0),MONTH(F1249)),YEAR(F1249),G1249),""))</f>
        <v/>
      </c>
      <c r="L1249" s="4" t="str">
        <f>IFERROR(IF(VLOOKUP(J1249,J$2:L1248,4,0)=0,"",VLOOKUP(J1249,J$2:L1248,4,0)),"")</f>
        <v/>
      </c>
      <c r="M1249" s="4" t="str">
        <f>IFERROR(IF(VLOOKUP(J1249,J$2:M1248,5,0)=0,"",VLOOKUP(J1249,J$2:M1248,5,0)),"")</f>
        <v/>
      </c>
      <c r="S1249"/>
      <c r="AC1249" s="2" t="str">
        <f>IFERROR(IF(INDEX(AC$1:AC1248,MATCH(J1249,J$1:J1248,0),1)=0,"",INDEX(AC$1:AC1248,MATCH(J1249,J$1:J1248,0),1)),"")</f>
        <v/>
      </c>
      <c r="AD1249" s="2" t="str">
        <f>IFERROR(IF(INDEX(AD$1:AD1248,MATCH(J1249,J$1:J1248,0),1)=0,"",INDEX(AD$1:AD1248,MATCH(J1249,J$1:J1248,0),1)),"")</f>
        <v/>
      </c>
      <c r="AE1249" s="2" t="str">
        <f>IFERROR(IF(INDEX(AE$1:AE1248,MATCH(J1249,J$1:J1248,0),1)=0,"",INDEX(AE$1:AE1248,MATCH(J1249,J$1:J1248,0),1)),"")</f>
        <v/>
      </c>
      <c r="BH1249" s="7" t="str">
        <f t="shared" ca="1" si="217"/>
        <v/>
      </c>
      <c r="BI1249" s="4" t="str">
        <f t="shared" si="223"/>
        <v/>
      </c>
      <c r="BJ1249" s="123" t="str">
        <f t="shared" si="218"/>
        <v/>
      </c>
      <c r="BK1249" s="140" t="str">
        <f t="shared" si="222"/>
        <v/>
      </c>
      <c r="BP1249" s="5"/>
      <c r="BR1249" s="4"/>
      <c r="BT1249" s="5"/>
      <c r="BU1249" s="5"/>
      <c r="BV1249" s="5" t="str">
        <f>IF(B1249="","",IF(BQ1249="",1+(MAX(BV$2:BV1248)),""))</f>
        <v/>
      </c>
      <c r="BW1249" s="5" t="str">
        <f t="shared" si="219"/>
        <v/>
      </c>
      <c r="BX1249" s="5" t="str">
        <f t="shared" si="220"/>
        <v/>
      </c>
      <c r="BY1249" s="14" t="str">
        <f t="shared" si="221"/>
        <v/>
      </c>
      <c r="BZ1249" s="28"/>
      <c r="DD1249" s="5" t="e">
        <f>IF(REPORTE!AH$2="si",IF(C1249=VALUE(REPORTE!C$11),IF(SUM(DD1250:DD$1993),CONCATENATE(INT(B1249),", "),INT(B1249)),""),IF(C1249=VALUE(REPORTE!C$10),IF(SUM(DD1250:DD$1993),CONCATENATE(INT(B1249),", "),INT(B1249)),""))</f>
        <v>#VALUE!</v>
      </c>
      <c r="DH1249" s="5"/>
      <c r="DI1249" s="5"/>
      <c r="DJ1249" s="5"/>
      <c r="DK1249" s="5"/>
    </row>
    <row r="1250" spans="1:115">
      <c r="A1250" s="4"/>
      <c r="B1250" s="3"/>
      <c r="H1250" s="5" t="str">
        <f>IF(F1250="","",IFERROR(CONCATENATE("PEUA",VLOOKUP(ESTADO,REPORTE!AV1250:AW1281,2,0),CLAVE_DISTRITO,CLAVE_CADER,IFERROR(VLOOKUP(DAY(F1250),$BN$3:$BO$11,2,0),DAY(F1250)),IFERROR(VLOOKUP(MONTH(F1250),$BN$3:$BO$11,2,0),MONTH(F1250)),YEAR(F1250),G1250),""))</f>
        <v/>
      </c>
      <c r="L1250" s="4" t="str">
        <f>IFERROR(IF(VLOOKUP(J1250,J$2:L1249,4,0)=0,"",VLOOKUP(J1250,J$2:L1249,4,0)),"")</f>
        <v/>
      </c>
      <c r="M1250" s="4" t="str">
        <f>IFERROR(IF(VLOOKUP(J1250,J$2:M1249,5,0)=0,"",VLOOKUP(J1250,J$2:M1249,5,0)),"")</f>
        <v/>
      </c>
      <c r="S1250"/>
      <c r="AC1250" s="2" t="str">
        <f>IFERROR(IF(INDEX(AC$1:AC1249,MATCH(J1250,J$1:J1249,0),1)=0,"",INDEX(AC$1:AC1249,MATCH(J1250,J$1:J1249,0),1)),"")</f>
        <v/>
      </c>
      <c r="AD1250" s="2" t="str">
        <f>IFERROR(IF(INDEX(AD$1:AD1249,MATCH(J1250,J$1:J1249,0),1)=0,"",INDEX(AD$1:AD1249,MATCH(J1250,J$1:J1249,0),1)),"")</f>
        <v/>
      </c>
      <c r="AE1250" s="2" t="str">
        <f>IFERROR(IF(INDEX(AE$1:AE1249,MATCH(J1250,J$1:J1249,0),1)=0,"",INDEX(AE$1:AE1249,MATCH(J1250,J$1:J1249,0),1)),"")</f>
        <v/>
      </c>
      <c r="BH1250" s="7" t="str">
        <f t="shared" ca="1" si="217"/>
        <v/>
      </c>
      <c r="BI1250" s="4" t="str">
        <f t="shared" si="223"/>
        <v/>
      </c>
      <c r="BJ1250" s="123" t="str">
        <f t="shared" si="218"/>
        <v/>
      </c>
      <c r="BK1250" s="140" t="str">
        <f t="shared" si="222"/>
        <v/>
      </c>
      <c r="BP1250" s="5"/>
      <c r="BR1250" s="4"/>
      <c r="BT1250" s="5"/>
      <c r="BU1250" s="5"/>
      <c r="BV1250" s="5" t="str">
        <f>IF(B1250="","",IF(BQ1250="",1+(MAX(BV$2:BV1249)),""))</f>
        <v/>
      </c>
      <c r="BW1250" s="5" t="str">
        <f t="shared" si="219"/>
        <v/>
      </c>
      <c r="BX1250" s="5" t="str">
        <f t="shared" si="220"/>
        <v/>
      </c>
      <c r="BY1250" s="14" t="str">
        <f t="shared" si="221"/>
        <v/>
      </c>
      <c r="BZ1250" s="28"/>
      <c r="DD1250" s="5" t="e">
        <f>IF(REPORTE!AH$2="si",IF(C1250=VALUE(REPORTE!C$11),IF(SUM(DD1251:DD$1993),CONCATENATE(INT(B1250),", "),INT(B1250)),""),IF(C1250=VALUE(REPORTE!C$10),IF(SUM(DD1251:DD$1993),CONCATENATE(INT(B1250),", "),INT(B1250)),""))</f>
        <v>#VALUE!</v>
      </c>
      <c r="DH1250" s="5"/>
      <c r="DI1250" s="5"/>
      <c r="DJ1250" s="5"/>
      <c r="DK1250" s="5"/>
    </row>
    <row r="1251" spans="1:115">
      <c r="A1251" s="4"/>
      <c r="B1251" s="3"/>
      <c r="H1251" s="5" t="str">
        <f>IF(F1251="","",IFERROR(CONCATENATE("PEUA",VLOOKUP(ESTADO,REPORTE!AV1251:AW1282,2,0),CLAVE_DISTRITO,CLAVE_CADER,IFERROR(VLOOKUP(DAY(F1251),$BN$3:$BO$11,2,0),DAY(F1251)),IFERROR(VLOOKUP(MONTH(F1251),$BN$3:$BO$11,2,0),MONTH(F1251)),YEAR(F1251),G1251),""))</f>
        <v/>
      </c>
      <c r="L1251" s="4" t="str">
        <f>IFERROR(IF(VLOOKUP(J1251,J$2:L1250,4,0)=0,"",VLOOKUP(J1251,J$2:L1250,4,0)),"")</f>
        <v/>
      </c>
      <c r="M1251" s="4" t="str">
        <f>IFERROR(IF(VLOOKUP(J1251,J$2:M1250,5,0)=0,"",VLOOKUP(J1251,J$2:M1250,5,0)),"")</f>
        <v/>
      </c>
      <c r="S1251"/>
      <c r="AC1251" s="2" t="str">
        <f>IFERROR(IF(INDEX(AC$1:AC1250,MATCH(J1251,J$1:J1250,0),1)=0,"",INDEX(AC$1:AC1250,MATCH(J1251,J$1:J1250,0),1)),"")</f>
        <v/>
      </c>
      <c r="AD1251" s="2" t="str">
        <f>IFERROR(IF(INDEX(AD$1:AD1250,MATCH(J1251,J$1:J1250,0),1)=0,"",INDEX(AD$1:AD1250,MATCH(J1251,J$1:J1250,0),1)),"")</f>
        <v/>
      </c>
      <c r="AE1251" s="2" t="str">
        <f>IFERROR(IF(INDEX(AE$1:AE1250,MATCH(J1251,J$1:J1250,0),1)=0,"",INDEX(AE$1:AE1250,MATCH(J1251,J$1:J1250,0),1)),"")</f>
        <v/>
      </c>
      <c r="BH1251" s="7" t="str">
        <f t="shared" ca="1" si="217"/>
        <v/>
      </c>
      <c r="BI1251" s="4" t="str">
        <f t="shared" si="223"/>
        <v/>
      </c>
      <c r="BJ1251" s="123" t="str">
        <f t="shared" si="218"/>
        <v/>
      </c>
      <c r="BK1251" s="140" t="str">
        <f t="shared" si="222"/>
        <v/>
      </c>
      <c r="BP1251" s="5"/>
      <c r="BR1251" s="4"/>
      <c r="BT1251" s="5"/>
      <c r="BU1251" s="5"/>
      <c r="BV1251" s="5" t="str">
        <f>IF(B1251="","",IF(BQ1251="",1+(MAX(BV$2:BV1250)),""))</f>
        <v/>
      </c>
      <c r="BW1251" s="5" t="str">
        <f t="shared" si="219"/>
        <v/>
      </c>
      <c r="BX1251" s="5" t="str">
        <f t="shared" si="220"/>
        <v/>
      </c>
      <c r="BY1251" s="14" t="str">
        <f t="shared" si="221"/>
        <v/>
      </c>
      <c r="BZ1251" s="28"/>
      <c r="DD1251" s="5" t="e">
        <f>IF(REPORTE!AH$2="si",IF(C1251=VALUE(REPORTE!C$11),IF(SUM(DD1252:DD$1993),CONCATENATE(INT(B1251),", "),INT(B1251)),""),IF(C1251=VALUE(REPORTE!C$10),IF(SUM(DD1252:DD$1993),CONCATENATE(INT(B1251),", "),INT(B1251)),""))</f>
        <v>#VALUE!</v>
      </c>
      <c r="DH1251" s="5"/>
      <c r="DI1251" s="5"/>
      <c r="DJ1251" s="5"/>
      <c r="DK1251" s="5"/>
    </row>
    <row r="1252" spans="1:115">
      <c r="A1252" s="4"/>
      <c r="B1252" s="3"/>
      <c r="H1252" s="5" t="str">
        <f>IF(F1252="","",IFERROR(CONCATENATE("PEUA",VLOOKUP(ESTADO,REPORTE!AV1252:AW1283,2,0),CLAVE_DISTRITO,CLAVE_CADER,IFERROR(VLOOKUP(DAY(F1252),$BN$3:$BO$11,2,0),DAY(F1252)),IFERROR(VLOOKUP(MONTH(F1252),$BN$3:$BO$11,2,0),MONTH(F1252)),YEAR(F1252),G1252),""))</f>
        <v/>
      </c>
      <c r="L1252" s="4" t="str">
        <f>IFERROR(IF(VLOOKUP(J1252,J$2:L1251,4,0)=0,"",VLOOKUP(J1252,J$2:L1251,4,0)),"")</f>
        <v/>
      </c>
      <c r="M1252" s="4" t="str">
        <f>IFERROR(IF(VLOOKUP(J1252,J$2:M1251,5,0)=0,"",VLOOKUP(J1252,J$2:M1251,5,0)),"")</f>
        <v/>
      </c>
      <c r="S1252"/>
      <c r="AC1252" s="2" t="str">
        <f>IFERROR(IF(INDEX(AC$1:AC1251,MATCH(J1252,J$1:J1251,0),1)=0,"",INDEX(AC$1:AC1251,MATCH(J1252,J$1:J1251,0),1)),"")</f>
        <v/>
      </c>
      <c r="AD1252" s="2" t="str">
        <f>IFERROR(IF(INDEX(AD$1:AD1251,MATCH(J1252,J$1:J1251,0),1)=0,"",INDEX(AD$1:AD1251,MATCH(J1252,J$1:J1251,0),1)),"")</f>
        <v/>
      </c>
      <c r="AE1252" s="2" t="str">
        <f>IFERROR(IF(INDEX(AE$1:AE1251,MATCH(J1252,J$1:J1251,0),1)=0,"",INDEX(AE$1:AE1251,MATCH(J1252,J$1:J1251,0),1)),"")</f>
        <v/>
      </c>
      <c r="BH1252" s="7" t="str">
        <f t="shared" ca="1" si="217"/>
        <v/>
      </c>
      <c r="BI1252" s="4" t="str">
        <f t="shared" si="223"/>
        <v/>
      </c>
      <c r="BJ1252" s="123" t="str">
        <f t="shared" si="218"/>
        <v/>
      </c>
      <c r="BK1252" s="140" t="str">
        <f t="shared" si="222"/>
        <v/>
      </c>
      <c r="BP1252" s="5"/>
      <c r="BR1252" s="4"/>
      <c r="BT1252" s="5"/>
      <c r="BU1252" s="5"/>
      <c r="BV1252" s="5" t="str">
        <f>IF(B1252="","",IF(BQ1252="",1+(MAX(BV$2:BV1251)),""))</f>
        <v/>
      </c>
      <c r="BW1252" s="5" t="str">
        <f t="shared" si="219"/>
        <v/>
      </c>
      <c r="BX1252" s="5" t="str">
        <f t="shared" si="220"/>
        <v/>
      </c>
      <c r="BY1252" s="14" t="str">
        <f t="shared" si="221"/>
        <v/>
      </c>
      <c r="BZ1252" s="28"/>
      <c r="DD1252" s="5" t="e">
        <f>IF(REPORTE!AH$2="si",IF(C1252=VALUE(REPORTE!C$11),IF(SUM(DD1253:DD$1993),CONCATENATE(INT(B1252),", "),INT(B1252)),""),IF(C1252=VALUE(REPORTE!C$10),IF(SUM(DD1253:DD$1993),CONCATENATE(INT(B1252),", "),INT(B1252)),""))</f>
        <v>#VALUE!</v>
      </c>
      <c r="DH1252" s="5"/>
      <c r="DI1252" s="5"/>
      <c r="DJ1252" s="5"/>
      <c r="DK1252" s="5"/>
    </row>
    <row r="1253" spans="1:115">
      <c r="A1253" s="4"/>
      <c r="B1253" s="3"/>
      <c r="H1253" s="5" t="str">
        <f>IF(F1253="","",IFERROR(CONCATENATE("PEUA",VLOOKUP(ESTADO,REPORTE!AV1253:AW1284,2,0),CLAVE_DISTRITO,CLAVE_CADER,IFERROR(VLOOKUP(DAY(F1253),$BN$3:$BO$11,2,0),DAY(F1253)),IFERROR(VLOOKUP(MONTH(F1253),$BN$3:$BO$11,2,0),MONTH(F1253)),YEAR(F1253),G1253),""))</f>
        <v/>
      </c>
      <c r="L1253" s="4" t="str">
        <f>IFERROR(IF(VLOOKUP(J1253,J$2:L1252,4,0)=0,"",VLOOKUP(J1253,J$2:L1252,4,0)),"")</f>
        <v/>
      </c>
      <c r="M1253" s="4" t="str">
        <f>IFERROR(IF(VLOOKUP(J1253,J$2:M1252,5,0)=0,"",VLOOKUP(J1253,J$2:M1252,5,0)),"")</f>
        <v/>
      </c>
      <c r="S1253"/>
      <c r="AC1253" s="2" t="str">
        <f>IFERROR(IF(INDEX(AC$1:AC1252,MATCH(J1253,J$1:J1252,0),1)=0,"",INDEX(AC$1:AC1252,MATCH(J1253,J$1:J1252,0),1)),"")</f>
        <v/>
      </c>
      <c r="AD1253" s="2" t="str">
        <f>IFERROR(IF(INDEX(AD$1:AD1252,MATCH(J1253,J$1:J1252,0),1)=0,"",INDEX(AD$1:AD1252,MATCH(J1253,J$1:J1252,0),1)),"")</f>
        <v/>
      </c>
      <c r="AE1253" s="2" t="str">
        <f>IFERROR(IF(INDEX(AE$1:AE1252,MATCH(J1253,J$1:J1252,0),1)=0,"",INDEX(AE$1:AE1252,MATCH(J1253,J$1:J1252,0),1)),"")</f>
        <v/>
      </c>
      <c r="BH1253" s="7" t="str">
        <f t="shared" ca="1" si="217"/>
        <v/>
      </c>
      <c r="BI1253" s="4" t="str">
        <f t="shared" si="223"/>
        <v/>
      </c>
      <c r="BJ1253" s="123" t="str">
        <f t="shared" si="218"/>
        <v/>
      </c>
      <c r="BK1253" s="140" t="str">
        <f t="shared" si="222"/>
        <v/>
      </c>
      <c r="BP1253" s="5"/>
      <c r="BR1253" s="4"/>
      <c r="BT1253" s="5"/>
      <c r="BU1253" s="5"/>
      <c r="BV1253" s="5" t="str">
        <f>IF(B1253="","",IF(BQ1253="",1+(MAX(BV$2:BV1252)),""))</f>
        <v/>
      </c>
      <c r="BW1253" s="5" t="str">
        <f t="shared" si="219"/>
        <v/>
      </c>
      <c r="BX1253" s="5" t="str">
        <f t="shared" si="220"/>
        <v/>
      </c>
      <c r="BY1253" s="14" t="str">
        <f t="shared" si="221"/>
        <v/>
      </c>
      <c r="BZ1253" s="28"/>
      <c r="DD1253" s="5" t="e">
        <f>IF(REPORTE!AH$2="si",IF(C1253=VALUE(REPORTE!C$11),IF(SUM(DD1254:DD$1993),CONCATENATE(INT(B1253),", "),INT(B1253)),""),IF(C1253=VALUE(REPORTE!C$10),IF(SUM(DD1254:DD$1993),CONCATENATE(INT(B1253),", "),INT(B1253)),""))</f>
        <v>#VALUE!</v>
      </c>
      <c r="DH1253" s="5"/>
      <c r="DI1253" s="5"/>
      <c r="DJ1253" s="5"/>
      <c r="DK1253" s="5"/>
    </row>
    <row r="1254" spans="1:115">
      <c r="A1254" s="4"/>
      <c r="B1254" s="3"/>
      <c r="H1254" s="5" t="str">
        <f>IF(F1254="","",IFERROR(CONCATENATE("PEUA",VLOOKUP(ESTADO,REPORTE!AV1254:AW1285,2,0),CLAVE_DISTRITO,CLAVE_CADER,IFERROR(VLOOKUP(DAY(F1254),$BN$3:$BO$11,2,0),DAY(F1254)),IFERROR(VLOOKUP(MONTH(F1254),$BN$3:$BO$11,2,0),MONTH(F1254)),YEAR(F1254),G1254),""))</f>
        <v/>
      </c>
      <c r="L1254" s="4" t="str">
        <f>IFERROR(IF(VLOOKUP(J1254,J$2:L1253,4,0)=0,"",VLOOKUP(J1254,J$2:L1253,4,0)),"")</f>
        <v/>
      </c>
      <c r="M1254" s="4" t="str">
        <f>IFERROR(IF(VLOOKUP(J1254,J$2:M1253,5,0)=0,"",VLOOKUP(J1254,J$2:M1253,5,0)),"")</f>
        <v/>
      </c>
      <c r="S1254"/>
      <c r="AC1254" s="2" t="str">
        <f>IFERROR(IF(INDEX(AC$1:AC1253,MATCH(J1254,J$1:J1253,0),1)=0,"",INDEX(AC$1:AC1253,MATCH(J1254,J$1:J1253,0),1)),"")</f>
        <v/>
      </c>
      <c r="AD1254" s="2" t="str">
        <f>IFERROR(IF(INDEX(AD$1:AD1253,MATCH(J1254,J$1:J1253,0),1)=0,"",INDEX(AD$1:AD1253,MATCH(J1254,J$1:J1253,0),1)),"")</f>
        <v/>
      </c>
      <c r="AE1254" s="2" t="str">
        <f>IFERROR(IF(INDEX(AE$1:AE1253,MATCH(J1254,J$1:J1253,0),1)=0,"",INDEX(AE$1:AE1253,MATCH(J1254,J$1:J1253,0),1)),"")</f>
        <v/>
      </c>
      <c r="BH1254" s="7" t="str">
        <f t="shared" ca="1" si="217"/>
        <v/>
      </c>
      <c r="BI1254" s="4" t="str">
        <f t="shared" si="223"/>
        <v/>
      </c>
      <c r="BJ1254" s="123" t="str">
        <f t="shared" si="218"/>
        <v/>
      </c>
      <c r="BK1254" s="140" t="str">
        <f t="shared" si="222"/>
        <v/>
      </c>
      <c r="BP1254" s="5"/>
      <c r="BR1254" s="4"/>
      <c r="BT1254" s="5"/>
      <c r="BU1254" s="5"/>
      <c r="BV1254" s="5" t="str">
        <f>IF(B1254="","",IF(BQ1254="",1+(MAX(BV$2:BV1253)),""))</f>
        <v/>
      </c>
      <c r="BW1254" s="5" t="str">
        <f t="shared" si="219"/>
        <v/>
      </c>
      <c r="BX1254" s="5" t="str">
        <f t="shared" si="220"/>
        <v/>
      </c>
      <c r="BY1254" s="14" t="str">
        <f t="shared" si="221"/>
        <v/>
      </c>
      <c r="BZ1254" s="28"/>
      <c r="DD1254" s="5" t="e">
        <f>IF(REPORTE!AH$2="si",IF(C1254=VALUE(REPORTE!C$11),IF(SUM(DD1255:DD$1993),CONCATENATE(INT(B1254),", "),INT(B1254)),""),IF(C1254=VALUE(REPORTE!C$10),IF(SUM(DD1255:DD$1993),CONCATENATE(INT(B1254),", "),INT(B1254)),""))</f>
        <v>#VALUE!</v>
      </c>
      <c r="DH1254" s="5"/>
      <c r="DI1254" s="5"/>
      <c r="DJ1254" s="5"/>
      <c r="DK1254" s="5"/>
    </row>
    <row r="1255" spans="1:115">
      <c r="A1255" s="4"/>
      <c r="B1255" s="3"/>
      <c r="H1255" s="5" t="str">
        <f>IF(F1255="","",IFERROR(CONCATENATE("PEUA",VLOOKUP(ESTADO,REPORTE!AV1255:AW1286,2,0),CLAVE_DISTRITO,CLAVE_CADER,IFERROR(VLOOKUP(DAY(F1255),$BN$3:$BO$11,2,0),DAY(F1255)),IFERROR(VLOOKUP(MONTH(F1255),$BN$3:$BO$11,2,0),MONTH(F1255)),YEAR(F1255),G1255),""))</f>
        <v/>
      </c>
      <c r="L1255" s="4" t="str">
        <f>IFERROR(IF(VLOOKUP(J1255,J$2:L1254,4,0)=0,"",VLOOKUP(J1255,J$2:L1254,4,0)),"")</f>
        <v/>
      </c>
      <c r="M1255" s="4" t="str">
        <f>IFERROR(IF(VLOOKUP(J1255,J$2:M1254,5,0)=0,"",VLOOKUP(J1255,J$2:M1254,5,0)),"")</f>
        <v/>
      </c>
      <c r="S1255"/>
      <c r="AC1255" s="2" t="str">
        <f>IFERROR(IF(INDEX(AC$1:AC1254,MATCH(J1255,J$1:J1254,0),1)=0,"",INDEX(AC$1:AC1254,MATCH(J1255,J$1:J1254,0),1)),"")</f>
        <v/>
      </c>
      <c r="AD1255" s="2" t="str">
        <f>IFERROR(IF(INDEX(AD$1:AD1254,MATCH(J1255,J$1:J1254,0),1)=0,"",INDEX(AD$1:AD1254,MATCH(J1255,J$1:J1254,0),1)),"")</f>
        <v/>
      </c>
      <c r="AE1255" s="2" t="str">
        <f>IFERROR(IF(INDEX(AE$1:AE1254,MATCH(J1255,J$1:J1254,0),1)=0,"",INDEX(AE$1:AE1254,MATCH(J1255,J$1:J1254,0),1)),"")</f>
        <v/>
      </c>
      <c r="BH1255" s="7" t="str">
        <f t="shared" ca="1" si="217"/>
        <v/>
      </c>
      <c r="BI1255" s="4" t="str">
        <f t="shared" si="223"/>
        <v/>
      </c>
      <c r="BJ1255" s="123" t="str">
        <f t="shared" si="218"/>
        <v/>
      </c>
      <c r="BK1255" s="140" t="str">
        <f t="shared" si="222"/>
        <v/>
      </c>
      <c r="BP1255" s="5"/>
      <c r="BR1255" s="4"/>
      <c r="BT1255" s="5"/>
      <c r="BU1255" s="5"/>
      <c r="BV1255" s="5" t="str">
        <f>IF(B1255="","",IF(BQ1255="",1+(MAX(BV$2:BV1254)),""))</f>
        <v/>
      </c>
      <c r="BW1255" s="5" t="str">
        <f t="shared" si="219"/>
        <v/>
      </c>
      <c r="BX1255" s="5" t="str">
        <f t="shared" si="220"/>
        <v/>
      </c>
      <c r="BY1255" s="14" t="str">
        <f t="shared" si="221"/>
        <v/>
      </c>
      <c r="BZ1255" s="28"/>
      <c r="DD1255" s="5" t="e">
        <f>IF(REPORTE!AH$2="si",IF(C1255=VALUE(REPORTE!C$11),IF(SUM(DD1256:DD$1993),CONCATENATE(INT(B1255),", "),INT(B1255)),""),IF(C1255=VALUE(REPORTE!C$10),IF(SUM(DD1256:DD$1993),CONCATENATE(INT(B1255),", "),INT(B1255)),""))</f>
        <v>#VALUE!</v>
      </c>
      <c r="DH1255" s="5"/>
      <c r="DI1255" s="5"/>
      <c r="DJ1255" s="5"/>
      <c r="DK1255" s="5"/>
    </row>
    <row r="1256" spans="1:115">
      <c r="A1256" s="4"/>
      <c r="B1256" s="3"/>
      <c r="H1256" s="5" t="str">
        <f>IF(F1256="","",IFERROR(CONCATENATE("PEUA",VLOOKUP(ESTADO,REPORTE!AV1256:AW1287,2,0),CLAVE_DISTRITO,CLAVE_CADER,IFERROR(VLOOKUP(DAY(F1256),$BN$3:$BO$11,2,0),DAY(F1256)),IFERROR(VLOOKUP(MONTH(F1256),$BN$3:$BO$11,2,0),MONTH(F1256)),YEAR(F1256),G1256),""))</f>
        <v/>
      </c>
      <c r="L1256" s="4" t="str">
        <f>IFERROR(IF(VLOOKUP(J1256,J$2:L1255,4,0)=0,"",VLOOKUP(J1256,J$2:L1255,4,0)),"")</f>
        <v/>
      </c>
      <c r="M1256" s="4" t="str">
        <f>IFERROR(IF(VLOOKUP(J1256,J$2:M1255,5,0)=0,"",VLOOKUP(J1256,J$2:M1255,5,0)),"")</f>
        <v/>
      </c>
      <c r="S1256"/>
      <c r="AC1256" s="2" t="str">
        <f>IFERROR(IF(INDEX(AC$1:AC1255,MATCH(J1256,J$1:J1255,0),1)=0,"",INDEX(AC$1:AC1255,MATCH(J1256,J$1:J1255,0),1)),"")</f>
        <v/>
      </c>
      <c r="AD1256" s="2" t="str">
        <f>IFERROR(IF(INDEX(AD$1:AD1255,MATCH(J1256,J$1:J1255,0),1)=0,"",INDEX(AD$1:AD1255,MATCH(J1256,J$1:J1255,0),1)),"")</f>
        <v/>
      </c>
      <c r="AE1256" s="2" t="str">
        <f>IFERROR(IF(INDEX(AE$1:AE1255,MATCH(J1256,J$1:J1255,0),1)=0,"",INDEX(AE$1:AE1255,MATCH(J1256,J$1:J1255,0),1)),"")</f>
        <v/>
      </c>
      <c r="BH1256" s="7" t="str">
        <f t="shared" ca="1" si="217"/>
        <v/>
      </c>
      <c r="BI1256" s="4" t="str">
        <f t="shared" si="223"/>
        <v/>
      </c>
      <c r="BJ1256" s="123" t="str">
        <f t="shared" si="218"/>
        <v/>
      </c>
      <c r="BK1256" s="140" t="str">
        <f t="shared" si="222"/>
        <v/>
      </c>
      <c r="BP1256" s="5"/>
      <c r="BR1256" s="4"/>
      <c r="BT1256" s="5"/>
      <c r="BU1256" s="5"/>
      <c r="BV1256" s="5" t="str">
        <f>IF(B1256="","",IF(BQ1256="",1+(MAX(BV$2:BV1255)),""))</f>
        <v/>
      </c>
      <c r="BW1256" s="5" t="str">
        <f t="shared" si="219"/>
        <v/>
      </c>
      <c r="BX1256" s="5" t="str">
        <f t="shared" si="220"/>
        <v/>
      </c>
      <c r="BY1256" s="14" t="str">
        <f t="shared" si="221"/>
        <v/>
      </c>
      <c r="BZ1256" s="28"/>
      <c r="DD1256" s="5" t="e">
        <f>IF(REPORTE!AH$2="si",IF(C1256=VALUE(REPORTE!C$11),IF(SUM(DD1257:DD$1993),CONCATENATE(INT(B1256),", "),INT(B1256)),""),IF(C1256=VALUE(REPORTE!C$10),IF(SUM(DD1257:DD$1993),CONCATENATE(INT(B1256),", "),INT(B1256)),""))</f>
        <v>#VALUE!</v>
      </c>
      <c r="DH1256" s="5"/>
      <c r="DI1256" s="5"/>
      <c r="DJ1256" s="5"/>
      <c r="DK1256" s="5"/>
    </row>
    <row r="1257" spans="1:115">
      <c r="A1257" s="4"/>
      <c r="B1257" s="3"/>
      <c r="H1257" s="5" t="str">
        <f>IF(F1257="","",IFERROR(CONCATENATE("PEUA",VLOOKUP(ESTADO,REPORTE!AV1257:AW1288,2,0),CLAVE_DISTRITO,CLAVE_CADER,IFERROR(VLOOKUP(DAY(F1257),$BN$3:$BO$11,2,0),DAY(F1257)),IFERROR(VLOOKUP(MONTH(F1257),$BN$3:$BO$11,2,0),MONTH(F1257)),YEAR(F1257),G1257),""))</f>
        <v/>
      </c>
      <c r="L1257" s="4" t="str">
        <f>IFERROR(IF(VLOOKUP(J1257,J$2:L1256,4,0)=0,"",VLOOKUP(J1257,J$2:L1256,4,0)),"")</f>
        <v/>
      </c>
      <c r="M1257" s="4" t="str">
        <f>IFERROR(IF(VLOOKUP(J1257,J$2:M1256,5,0)=0,"",VLOOKUP(J1257,J$2:M1256,5,0)),"")</f>
        <v/>
      </c>
      <c r="S1257"/>
      <c r="AC1257" s="2" t="str">
        <f>IFERROR(IF(INDEX(AC$1:AC1256,MATCH(J1257,J$1:J1256,0),1)=0,"",INDEX(AC$1:AC1256,MATCH(J1257,J$1:J1256,0),1)),"")</f>
        <v/>
      </c>
      <c r="AD1257" s="2" t="str">
        <f>IFERROR(IF(INDEX(AD$1:AD1256,MATCH(J1257,J$1:J1256,0),1)=0,"",INDEX(AD$1:AD1256,MATCH(J1257,J$1:J1256,0),1)),"")</f>
        <v/>
      </c>
      <c r="AE1257" s="2" t="str">
        <f>IFERROR(IF(INDEX(AE$1:AE1256,MATCH(J1257,J$1:J1256,0),1)=0,"",INDEX(AE$1:AE1256,MATCH(J1257,J$1:J1256,0),1)),"")</f>
        <v/>
      </c>
      <c r="BH1257" s="7" t="str">
        <f t="shared" ca="1" si="217"/>
        <v/>
      </c>
      <c r="BI1257" s="4" t="str">
        <f t="shared" si="223"/>
        <v/>
      </c>
      <c r="BJ1257" s="123" t="str">
        <f t="shared" si="218"/>
        <v/>
      </c>
      <c r="BK1257" s="140" t="str">
        <f t="shared" si="222"/>
        <v/>
      </c>
      <c r="BP1257" s="5"/>
      <c r="BR1257" s="4"/>
      <c r="BT1257" s="5"/>
      <c r="BU1257" s="5"/>
      <c r="BV1257" s="5" t="str">
        <f>IF(B1257="","",IF(BQ1257="",1+(MAX(BV$2:BV1256)),""))</f>
        <v/>
      </c>
      <c r="BW1257" s="5" t="str">
        <f t="shared" si="219"/>
        <v/>
      </c>
      <c r="BX1257" s="5" t="str">
        <f t="shared" si="220"/>
        <v/>
      </c>
      <c r="BY1257" s="14" t="str">
        <f t="shared" si="221"/>
        <v/>
      </c>
      <c r="BZ1257" s="28"/>
      <c r="DD1257" s="5" t="e">
        <f>IF(REPORTE!AH$2="si",IF(C1257=VALUE(REPORTE!C$11),IF(SUM(DD1258:DD$1993),CONCATENATE(INT(B1257),", "),INT(B1257)),""),IF(C1257=VALUE(REPORTE!C$10),IF(SUM(DD1258:DD$1993),CONCATENATE(INT(B1257),", "),INT(B1257)),""))</f>
        <v>#VALUE!</v>
      </c>
      <c r="DH1257" s="5"/>
      <c r="DI1257" s="5"/>
      <c r="DJ1257" s="5"/>
      <c r="DK1257" s="5"/>
    </row>
    <row r="1258" spans="1:115">
      <c r="A1258" s="4"/>
      <c r="B1258" s="3"/>
      <c r="H1258" s="5" t="str">
        <f>IF(F1258="","",IFERROR(CONCATENATE("PEUA",VLOOKUP(ESTADO,REPORTE!AV1258:AW1289,2,0),CLAVE_DISTRITO,CLAVE_CADER,IFERROR(VLOOKUP(DAY(F1258),$BN$3:$BO$11,2,0),DAY(F1258)),IFERROR(VLOOKUP(MONTH(F1258),$BN$3:$BO$11,2,0),MONTH(F1258)),YEAR(F1258),G1258),""))</f>
        <v/>
      </c>
      <c r="L1258" s="4" t="str">
        <f>IFERROR(IF(VLOOKUP(J1258,J$2:L1257,4,0)=0,"",VLOOKUP(J1258,J$2:L1257,4,0)),"")</f>
        <v/>
      </c>
      <c r="M1258" s="4" t="str">
        <f>IFERROR(IF(VLOOKUP(J1258,J$2:M1257,5,0)=0,"",VLOOKUP(J1258,J$2:M1257,5,0)),"")</f>
        <v/>
      </c>
      <c r="S1258"/>
      <c r="AC1258" s="2" t="str">
        <f>IFERROR(IF(INDEX(AC$1:AC1257,MATCH(J1258,J$1:J1257,0),1)=0,"",INDEX(AC$1:AC1257,MATCH(J1258,J$1:J1257,0),1)),"")</f>
        <v/>
      </c>
      <c r="AD1258" s="2" t="str">
        <f>IFERROR(IF(INDEX(AD$1:AD1257,MATCH(J1258,J$1:J1257,0),1)=0,"",INDEX(AD$1:AD1257,MATCH(J1258,J$1:J1257,0),1)),"")</f>
        <v/>
      </c>
      <c r="AE1258" s="2" t="str">
        <f>IFERROR(IF(INDEX(AE$1:AE1257,MATCH(J1258,J$1:J1257,0),1)=0,"",INDEX(AE$1:AE1257,MATCH(J1258,J$1:J1257,0),1)),"")</f>
        <v/>
      </c>
      <c r="BH1258" s="7" t="str">
        <f t="shared" ca="1" si="217"/>
        <v/>
      </c>
      <c r="BI1258" s="4" t="str">
        <f t="shared" si="223"/>
        <v/>
      </c>
      <c r="BJ1258" s="123" t="str">
        <f t="shared" si="218"/>
        <v/>
      </c>
      <c r="BK1258" s="140" t="str">
        <f t="shared" si="222"/>
        <v/>
      </c>
      <c r="BP1258" s="5"/>
      <c r="BR1258" s="4"/>
      <c r="BT1258" s="5"/>
      <c r="BU1258" s="5"/>
      <c r="BV1258" s="5" t="str">
        <f>IF(B1258="","",IF(BQ1258="",1+(MAX(BV$2:BV1257)),""))</f>
        <v/>
      </c>
      <c r="BW1258" s="5" t="str">
        <f t="shared" si="219"/>
        <v/>
      </c>
      <c r="BX1258" s="5" t="str">
        <f t="shared" si="220"/>
        <v/>
      </c>
      <c r="BY1258" s="14" t="str">
        <f t="shared" si="221"/>
        <v/>
      </c>
      <c r="BZ1258" s="28"/>
      <c r="DD1258" s="5" t="e">
        <f>IF(REPORTE!AH$2="si",IF(C1258=VALUE(REPORTE!C$11),IF(SUM(DD1259:DD$1993),CONCATENATE(INT(B1258),", "),INT(B1258)),""),IF(C1258=VALUE(REPORTE!C$10),IF(SUM(DD1259:DD$1993),CONCATENATE(INT(B1258),", "),INT(B1258)),""))</f>
        <v>#VALUE!</v>
      </c>
      <c r="DH1258" s="5"/>
      <c r="DI1258" s="5"/>
      <c r="DJ1258" s="5"/>
      <c r="DK1258" s="5"/>
    </row>
    <row r="1259" spans="1:115">
      <c r="A1259" s="4"/>
      <c r="B1259" s="3"/>
      <c r="H1259" s="5" t="str">
        <f>IF(F1259="","",IFERROR(CONCATENATE("PEUA",VLOOKUP(ESTADO,REPORTE!AV1259:AW1290,2,0),CLAVE_DISTRITO,CLAVE_CADER,IFERROR(VLOOKUP(DAY(F1259),$BN$3:$BO$11,2,0),DAY(F1259)),IFERROR(VLOOKUP(MONTH(F1259),$BN$3:$BO$11,2,0),MONTH(F1259)),YEAR(F1259),G1259),""))</f>
        <v/>
      </c>
      <c r="L1259" s="4" t="str">
        <f>IFERROR(IF(VLOOKUP(J1259,J$2:L1258,4,0)=0,"",VLOOKUP(J1259,J$2:L1258,4,0)),"")</f>
        <v/>
      </c>
      <c r="M1259" s="4" t="str">
        <f>IFERROR(IF(VLOOKUP(J1259,J$2:M1258,5,0)=0,"",VLOOKUP(J1259,J$2:M1258,5,0)),"")</f>
        <v/>
      </c>
      <c r="S1259"/>
      <c r="AC1259" s="2" t="str">
        <f>IFERROR(IF(INDEX(AC$1:AC1258,MATCH(J1259,J$1:J1258,0),1)=0,"",INDEX(AC$1:AC1258,MATCH(J1259,J$1:J1258,0),1)),"")</f>
        <v/>
      </c>
      <c r="AD1259" s="2" t="str">
        <f>IFERROR(IF(INDEX(AD$1:AD1258,MATCH(J1259,J$1:J1258,0),1)=0,"",INDEX(AD$1:AD1258,MATCH(J1259,J$1:J1258,0),1)),"")</f>
        <v/>
      </c>
      <c r="AE1259" s="2" t="str">
        <f>IFERROR(IF(INDEX(AE$1:AE1258,MATCH(J1259,J$1:J1258,0),1)=0,"",INDEX(AE$1:AE1258,MATCH(J1259,J$1:J1258,0),1)),"")</f>
        <v/>
      </c>
      <c r="BH1259" s="7" t="str">
        <f t="shared" ca="1" si="217"/>
        <v/>
      </c>
      <c r="BI1259" s="4" t="str">
        <f t="shared" si="223"/>
        <v/>
      </c>
      <c r="BJ1259" s="123" t="str">
        <f t="shared" si="218"/>
        <v/>
      </c>
      <c r="BK1259" s="140" t="str">
        <f t="shared" si="222"/>
        <v/>
      </c>
      <c r="BP1259" s="5"/>
      <c r="BR1259" s="4"/>
      <c r="BT1259" s="5"/>
      <c r="BU1259" s="5"/>
      <c r="BV1259" s="5" t="str">
        <f>IF(B1259="","",IF(BQ1259="",1+(MAX(BV$2:BV1258)),""))</f>
        <v/>
      </c>
      <c r="BW1259" s="5" t="str">
        <f t="shared" si="219"/>
        <v/>
      </c>
      <c r="BX1259" s="5" t="str">
        <f t="shared" si="220"/>
        <v/>
      </c>
      <c r="BY1259" s="14" t="str">
        <f t="shared" si="221"/>
        <v/>
      </c>
      <c r="BZ1259" s="28"/>
      <c r="DD1259" s="5" t="e">
        <f>IF(REPORTE!AH$2="si",IF(C1259=VALUE(REPORTE!C$11),IF(SUM(DD1260:DD$1993),CONCATENATE(INT(B1259),", "),INT(B1259)),""),IF(C1259=VALUE(REPORTE!C$10),IF(SUM(DD1260:DD$1993),CONCATENATE(INT(B1259),", "),INT(B1259)),""))</f>
        <v>#VALUE!</v>
      </c>
      <c r="DH1259" s="5"/>
      <c r="DI1259" s="5"/>
      <c r="DJ1259" s="5"/>
      <c r="DK1259" s="5"/>
    </row>
    <row r="1260" spans="1:115">
      <c r="A1260" s="4"/>
      <c r="B1260" s="3"/>
      <c r="H1260" s="5" t="str">
        <f>IF(F1260="","",IFERROR(CONCATENATE("PEUA",VLOOKUP(ESTADO,REPORTE!AV1260:AW1291,2,0),CLAVE_DISTRITO,CLAVE_CADER,IFERROR(VLOOKUP(DAY(F1260),$BN$3:$BO$11,2,0),DAY(F1260)),IFERROR(VLOOKUP(MONTH(F1260),$BN$3:$BO$11,2,0),MONTH(F1260)),YEAR(F1260),G1260),""))</f>
        <v/>
      </c>
      <c r="L1260" s="4" t="str">
        <f>IFERROR(IF(VLOOKUP(J1260,J$2:L1259,4,0)=0,"",VLOOKUP(J1260,J$2:L1259,4,0)),"")</f>
        <v/>
      </c>
      <c r="M1260" s="4" t="str">
        <f>IFERROR(IF(VLOOKUP(J1260,J$2:M1259,5,0)=0,"",VLOOKUP(J1260,J$2:M1259,5,0)),"")</f>
        <v/>
      </c>
      <c r="S1260"/>
      <c r="AC1260" s="2" t="str">
        <f>IFERROR(IF(INDEX(AC$1:AC1259,MATCH(J1260,J$1:J1259,0),1)=0,"",INDEX(AC$1:AC1259,MATCH(J1260,J$1:J1259,0),1)),"")</f>
        <v/>
      </c>
      <c r="AD1260" s="2" t="str">
        <f>IFERROR(IF(INDEX(AD$1:AD1259,MATCH(J1260,J$1:J1259,0),1)=0,"",INDEX(AD$1:AD1259,MATCH(J1260,J$1:J1259,0),1)),"")</f>
        <v/>
      </c>
      <c r="AE1260" s="2" t="str">
        <f>IFERROR(IF(INDEX(AE$1:AE1259,MATCH(J1260,J$1:J1259,0),1)=0,"",INDEX(AE$1:AE1259,MATCH(J1260,J$1:J1259,0),1)),"")</f>
        <v/>
      </c>
      <c r="BH1260" s="7" t="str">
        <f t="shared" ca="1" si="217"/>
        <v/>
      </c>
      <c r="BI1260" s="4" t="str">
        <f t="shared" si="223"/>
        <v/>
      </c>
      <c r="BJ1260" s="123" t="str">
        <f t="shared" si="218"/>
        <v/>
      </c>
      <c r="BK1260" s="140" t="str">
        <f t="shared" si="222"/>
        <v/>
      </c>
      <c r="BP1260" s="5"/>
      <c r="BR1260" s="4"/>
      <c r="BT1260" s="5"/>
      <c r="BU1260" s="5"/>
      <c r="BV1260" s="5" t="str">
        <f>IF(B1260="","",IF(BQ1260="",1+(MAX(BV$2:BV1259)),""))</f>
        <v/>
      </c>
      <c r="BW1260" s="5" t="str">
        <f t="shared" si="219"/>
        <v/>
      </c>
      <c r="BX1260" s="5" t="str">
        <f t="shared" si="220"/>
        <v/>
      </c>
      <c r="BY1260" s="14" t="str">
        <f t="shared" si="221"/>
        <v/>
      </c>
      <c r="BZ1260" s="28"/>
      <c r="DD1260" s="5" t="e">
        <f>IF(REPORTE!AH$2="si",IF(C1260=VALUE(REPORTE!C$11),IF(SUM(DD1261:DD$1993),CONCATENATE(INT(B1260),", "),INT(B1260)),""),IF(C1260=VALUE(REPORTE!C$10),IF(SUM(DD1261:DD$1993),CONCATENATE(INT(B1260),", "),INT(B1260)),""))</f>
        <v>#VALUE!</v>
      </c>
      <c r="DH1260" s="5"/>
      <c r="DI1260" s="5"/>
      <c r="DJ1260" s="5"/>
      <c r="DK1260" s="5"/>
    </row>
    <row r="1261" spans="1:115">
      <c r="A1261" s="4"/>
      <c r="B1261" s="3"/>
      <c r="H1261" s="5" t="str">
        <f>IF(F1261="","",IFERROR(CONCATENATE("PEUA",VLOOKUP(ESTADO,REPORTE!AV1261:AW1292,2,0),CLAVE_DISTRITO,CLAVE_CADER,IFERROR(VLOOKUP(DAY(F1261),$BN$3:$BO$11,2,0),DAY(F1261)),IFERROR(VLOOKUP(MONTH(F1261),$BN$3:$BO$11,2,0),MONTH(F1261)),YEAR(F1261),G1261),""))</f>
        <v/>
      </c>
      <c r="L1261" s="4" t="str">
        <f>IFERROR(IF(VLOOKUP(J1261,J$2:L1260,4,0)=0,"",VLOOKUP(J1261,J$2:L1260,4,0)),"")</f>
        <v/>
      </c>
      <c r="M1261" s="4" t="str">
        <f>IFERROR(IF(VLOOKUP(J1261,J$2:M1260,5,0)=0,"",VLOOKUP(J1261,J$2:M1260,5,0)),"")</f>
        <v/>
      </c>
      <c r="S1261"/>
      <c r="AC1261" s="2" t="str">
        <f>IFERROR(IF(INDEX(AC$1:AC1260,MATCH(J1261,J$1:J1260,0),1)=0,"",INDEX(AC$1:AC1260,MATCH(J1261,J$1:J1260,0),1)),"")</f>
        <v/>
      </c>
      <c r="AD1261" s="2" t="str">
        <f>IFERROR(IF(INDEX(AD$1:AD1260,MATCH(J1261,J$1:J1260,0),1)=0,"",INDEX(AD$1:AD1260,MATCH(J1261,J$1:J1260,0),1)),"")</f>
        <v/>
      </c>
      <c r="AE1261" s="2" t="str">
        <f>IFERROR(IF(INDEX(AE$1:AE1260,MATCH(J1261,J$1:J1260,0),1)=0,"",INDEX(AE$1:AE1260,MATCH(J1261,J$1:J1260,0),1)),"")</f>
        <v/>
      </c>
      <c r="BH1261" s="7" t="str">
        <f t="shared" ca="1" si="217"/>
        <v/>
      </c>
      <c r="BI1261" s="4" t="str">
        <f t="shared" si="223"/>
        <v/>
      </c>
      <c r="BJ1261" s="123" t="str">
        <f t="shared" si="218"/>
        <v/>
      </c>
      <c r="BK1261" s="140" t="str">
        <f t="shared" si="222"/>
        <v/>
      </c>
      <c r="BP1261" s="5"/>
      <c r="BR1261" s="4"/>
      <c r="BT1261" s="5"/>
      <c r="BU1261" s="5"/>
      <c r="BV1261" s="5" t="str">
        <f>IF(B1261="","",IF(BQ1261="",1+(MAX(BV$2:BV1260)),""))</f>
        <v/>
      </c>
      <c r="BW1261" s="5" t="str">
        <f t="shared" si="219"/>
        <v/>
      </c>
      <c r="BX1261" s="5" t="str">
        <f t="shared" si="220"/>
        <v/>
      </c>
      <c r="BY1261" s="14" t="str">
        <f t="shared" si="221"/>
        <v/>
      </c>
      <c r="BZ1261" s="28"/>
      <c r="DD1261" s="5" t="e">
        <f>IF(REPORTE!AH$2="si",IF(C1261=VALUE(REPORTE!C$11),IF(SUM(DD1262:DD$1993),CONCATENATE(INT(B1261),", "),INT(B1261)),""),IF(C1261=VALUE(REPORTE!C$10),IF(SUM(DD1262:DD$1993),CONCATENATE(INT(B1261),", "),INT(B1261)),""))</f>
        <v>#VALUE!</v>
      </c>
      <c r="DH1261" s="5"/>
      <c r="DI1261" s="5"/>
      <c r="DJ1261" s="5"/>
      <c r="DK1261" s="5"/>
    </row>
    <row r="1262" spans="1:115">
      <c r="A1262" s="4"/>
      <c r="B1262" s="3"/>
      <c r="H1262" s="5" t="str">
        <f>IF(F1262="","",IFERROR(CONCATENATE("PEUA",VLOOKUP(ESTADO,REPORTE!AV1262:AW1293,2,0),CLAVE_DISTRITO,CLAVE_CADER,IFERROR(VLOOKUP(DAY(F1262),$BN$3:$BO$11,2,0),DAY(F1262)),IFERROR(VLOOKUP(MONTH(F1262),$BN$3:$BO$11,2,0),MONTH(F1262)),YEAR(F1262),G1262),""))</f>
        <v/>
      </c>
      <c r="L1262" s="4" t="str">
        <f>IFERROR(IF(VLOOKUP(J1262,J$2:L1261,4,0)=0,"",VLOOKUP(J1262,J$2:L1261,4,0)),"")</f>
        <v/>
      </c>
      <c r="M1262" s="4" t="str">
        <f>IFERROR(IF(VLOOKUP(J1262,J$2:M1261,5,0)=0,"",VLOOKUP(J1262,J$2:M1261,5,0)),"")</f>
        <v/>
      </c>
      <c r="S1262"/>
      <c r="AC1262" s="2" t="str">
        <f>IFERROR(IF(INDEX(AC$1:AC1261,MATCH(J1262,J$1:J1261,0),1)=0,"",INDEX(AC$1:AC1261,MATCH(J1262,J$1:J1261,0),1)),"")</f>
        <v/>
      </c>
      <c r="AD1262" s="2" t="str">
        <f>IFERROR(IF(INDEX(AD$1:AD1261,MATCH(J1262,J$1:J1261,0),1)=0,"",INDEX(AD$1:AD1261,MATCH(J1262,J$1:J1261,0),1)),"")</f>
        <v/>
      </c>
      <c r="AE1262" s="2" t="str">
        <f>IFERROR(IF(INDEX(AE$1:AE1261,MATCH(J1262,J$1:J1261,0),1)=0,"",INDEX(AE$1:AE1261,MATCH(J1262,J$1:J1261,0),1)),"")</f>
        <v/>
      </c>
      <c r="BH1262" s="7" t="str">
        <f t="shared" ca="1" si="217"/>
        <v/>
      </c>
      <c r="BI1262" s="4" t="str">
        <f t="shared" si="223"/>
        <v/>
      </c>
      <c r="BJ1262" s="123" t="str">
        <f t="shared" si="218"/>
        <v/>
      </c>
      <c r="BK1262" s="140" t="str">
        <f t="shared" si="222"/>
        <v/>
      </c>
      <c r="BP1262" s="5"/>
      <c r="BR1262" s="4"/>
      <c r="BT1262" s="5"/>
      <c r="BU1262" s="5"/>
      <c r="BV1262" s="5" t="str">
        <f>IF(B1262="","",IF(BQ1262="",1+(MAX(BV$2:BV1261)),""))</f>
        <v/>
      </c>
      <c r="BW1262" s="5" t="str">
        <f t="shared" si="219"/>
        <v/>
      </c>
      <c r="BX1262" s="5" t="str">
        <f t="shared" si="220"/>
        <v/>
      </c>
      <c r="BY1262" s="14" t="str">
        <f t="shared" si="221"/>
        <v/>
      </c>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c r="A1263" s="4"/>
      <c r="B1263" s="3"/>
      <c r="H1263" s="5" t="str">
        <f>IF(F1263="","",IFERROR(CONCATENATE("PEUA",VLOOKUP(ESTADO,REPORTE!AV1263:AW1294,2,0),CLAVE_DISTRITO,CLAVE_CADER,IFERROR(VLOOKUP(DAY(F1263),$BN$3:$BO$11,2,0),DAY(F1263)),IFERROR(VLOOKUP(MONTH(F1263),$BN$3:$BO$11,2,0),MONTH(F1263)),YEAR(F1263),G1263),""))</f>
        <v/>
      </c>
      <c r="L1263" s="4" t="str">
        <f>IFERROR(IF(VLOOKUP(J1263,J$2:L1262,4,0)=0,"",VLOOKUP(J1263,J$2:L1262,4,0)),"")</f>
        <v/>
      </c>
      <c r="M1263" s="4" t="str">
        <f>IFERROR(IF(VLOOKUP(J1263,J$2:M1262,5,0)=0,"",VLOOKUP(J1263,J$2:M1262,5,0)),"")</f>
        <v/>
      </c>
      <c r="S1263"/>
      <c r="AC1263" s="2" t="str">
        <f>IFERROR(IF(INDEX(AC$1:AC1262,MATCH(J1263,J$1:J1262,0),1)=0,"",INDEX(AC$1:AC1262,MATCH(J1263,J$1:J1262,0),1)),"")</f>
        <v/>
      </c>
      <c r="AD1263" s="2" t="str">
        <f>IFERROR(IF(INDEX(AD$1:AD1262,MATCH(J1263,J$1:J1262,0),1)=0,"",INDEX(AD$1:AD1262,MATCH(J1263,J$1:J1262,0),1)),"")</f>
        <v/>
      </c>
      <c r="AE1263" s="2" t="str">
        <f>IFERROR(IF(INDEX(AE$1:AE1262,MATCH(J1263,J$1:J1262,0),1)=0,"",INDEX(AE$1:AE1262,MATCH(J1263,J$1:J1262,0),1)),"")</f>
        <v/>
      </c>
      <c r="BH1263" s="7" t="str">
        <f t="shared" ca="1" si="217"/>
        <v/>
      </c>
      <c r="BI1263" s="4" t="str">
        <f t="shared" si="223"/>
        <v/>
      </c>
      <c r="BJ1263" s="123" t="str">
        <f t="shared" si="218"/>
        <v/>
      </c>
      <c r="BK1263" s="140" t="str">
        <f t="shared" si="222"/>
        <v/>
      </c>
      <c r="BP1263" s="5"/>
      <c r="BR1263" s="4"/>
      <c r="BT1263" s="5"/>
      <c r="BU1263" s="5"/>
      <c r="BV1263" s="5" t="str">
        <f>IF(B1263="","",IF(BQ1263="",1+(MAX(BV$2:BV1262)),""))</f>
        <v/>
      </c>
      <c r="BW1263" s="5" t="str">
        <f t="shared" si="219"/>
        <v/>
      </c>
      <c r="BX1263" s="5" t="str">
        <f t="shared" si="220"/>
        <v/>
      </c>
      <c r="BY1263" s="14" t="str">
        <f t="shared" si="221"/>
        <v/>
      </c>
      <c r="BZ1263" s="28"/>
      <c r="DD1263" s="5" t="e">
        <f>IF(REPORTE!AH$2="si",IF(C1263=VALUE(REPORTE!C$11),IF(SUM(DD1264:DD$1993),CONCATENATE(INT(B1263),", "),INT(B1263)),""),IF(C1263=VALUE(REPORTE!C$10),IF(SUM(DD1264:DD$1993),CONCATENATE(INT(B1263),", "),INT(B1263)),""))</f>
        <v>#VALUE!</v>
      </c>
      <c r="DH1263" s="5"/>
      <c r="DI1263" s="5"/>
      <c r="DJ1263" s="5"/>
      <c r="DK1263" s="5"/>
    </row>
    <row r="1264" spans="1:115">
      <c r="A1264" s="4"/>
      <c r="B1264" s="3"/>
      <c r="H1264" s="5" t="str">
        <f>IF(F1264="","",IFERROR(CONCATENATE("PEUA",VLOOKUP(ESTADO,REPORTE!AV1264:AW1295,2,0),CLAVE_DISTRITO,CLAVE_CADER,IFERROR(VLOOKUP(DAY(F1264),$BN$3:$BO$11,2,0),DAY(F1264)),IFERROR(VLOOKUP(MONTH(F1264),$BN$3:$BO$11,2,0),MONTH(F1264)),YEAR(F1264),G1264),""))</f>
        <v/>
      </c>
      <c r="L1264" s="4" t="str">
        <f>IFERROR(IF(VLOOKUP(J1264,J$2:L1263,4,0)=0,"",VLOOKUP(J1264,J$2:L1263,4,0)),"")</f>
        <v/>
      </c>
      <c r="M1264" s="4" t="str">
        <f>IFERROR(IF(VLOOKUP(J1264,J$2:M1263,5,0)=0,"",VLOOKUP(J1264,J$2:M1263,5,0)),"")</f>
        <v/>
      </c>
      <c r="S1264"/>
      <c r="AC1264" s="2" t="str">
        <f>IFERROR(IF(INDEX(AC$1:AC1263,MATCH(J1264,J$1:J1263,0),1)=0,"",INDEX(AC$1:AC1263,MATCH(J1264,J$1:J1263,0),1)),"")</f>
        <v/>
      </c>
      <c r="AD1264" s="2" t="str">
        <f>IFERROR(IF(INDEX(AD$1:AD1263,MATCH(J1264,J$1:J1263,0),1)=0,"",INDEX(AD$1:AD1263,MATCH(J1264,J$1:J1263,0),1)),"")</f>
        <v/>
      </c>
      <c r="AE1264" s="2" t="str">
        <f>IFERROR(IF(INDEX(AE$1:AE1263,MATCH(J1264,J$1:J1263,0),1)=0,"",INDEX(AE$1:AE1263,MATCH(J1264,J$1:J1263,0),1)),"")</f>
        <v/>
      </c>
      <c r="BH1264" s="7" t="str">
        <f t="shared" ca="1" si="217"/>
        <v/>
      </c>
      <c r="BI1264" s="4" t="str">
        <f t="shared" si="223"/>
        <v/>
      </c>
      <c r="BJ1264" s="123" t="str">
        <f t="shared" si="218"/>
        <v/>
      </c>
      <c r="BK1264" s="140" t="str">
        <f t="shared" si="222"/>
        <v/>
      </c>
      <c r="BP1264" s="5"/>
      <c r="BR1264" s="4"/>
      <c r="BT1264" s="5"/>
      <c r="BU1264" s="5"/>
      <c r="BV1264" s="5" t="str">
        <f>IF(B1264="","",IF(BQ1264="",1+(MAX(BV$2:BV1263)),""))</f>
        <v/>
      </c>
      <c r="BW1264" s="5" t="str">
        <f t="shared" si="219"/>
        <v/>
      </c>
      <c r="BX1264" s="5" t="str">
        <f t="shared" si="220"/>
        <v/>
      </c>
      <c r="BY1264" s="14" t="str">
        <f t="shared" si="221"/>
        <v/>
      </c>
      <c r="BZ1264" s="28"/>
      <c r="DD1264" s="5" t="e">
        <f>IF(REPORTE!AH$2="si",IF(C1264=VALUE(REPORTE!C$11),IF(SUM(DD1265:DD$1993),CONCATENATE(INT(B1264),", "),INT(B1264)),""),IF(C1264=VALUE(REPORTE!C$10),IF(SUM(DD1265:DD$1993),CONCATENATE(INT(B1264),", "),INT(B1264)),""))</f>
        <v>#VALUE!</v>
      </c>
      <c r="DH1264" s="5"/>
      <c r="DI1264" s="5"/>
      <c r="DJ1264" s="5"/>
      <c r="DK1264" s="5"/>
    </row>
    <row r="1265" spans="1:115">
      <c r="A1265" s="4"/>
      <c r="B1265" s="3"/>
      <c r="H1265" s="5" t="str">
        <f>IF(F1265="","",IFERROR(CONCATENATE("PEUA",VLOOKUP(ESTADO,REPORTE!AV1265:AW1296,2,0),CLAVE_DISTRITO,CLAVE_CADER,IFERROR(VLOOKUP(DAY(F1265),$BN$3:$BO$11,2,0),DAY(F1265)),IFERROR(VLOOKUP(MONTH(F1265),$BN$3:$BO$11,2,0),MONTH(F1265)),YEAR(F1265),G1265),""))</f>
        <v/>
      </c>
      <c r="L1265" s="4" t="str">
        <f>IFERROR(IF(VLOOKUP(J1265,J$2:L1264,4,0)=0,"",VLOOKUP(J1265,J$2:L1264,4,0)),"")</f>
        <v/>
      </c>
      <c r="M1265" s="4" t="str">
        <f>IFERROR(IF(VLOOKUP(J1265,J$2:M1264,5,0)=0,"",VLOOKUP(J1265,J$2:M1264,5,0)),"")</f>
        <v/>
      </c>
      <c r="S1265"/>
      <c r="AC1265" s="2" t="str">
        <f>IFERROR(IF(INDEX(AC$1:AC1264,MATCH(J1265,J$1:J1264,0),1)=0,"",INDEX(AC$1:AC1264,MATCH(J1265,J$1:J1264,0),1)),"")</f>
        <v/>
      </c>
      <c r="AD1265" s="2" t="str">
        <f>IFERROR(IF(INDEX(AD$1:AD1264,MATCH(J1265,J$1:J1264,0),1)=0,"",INDEX(AD$1:AD1264,MATCH(J1265,J$1:J1264,0),1)),"")</f>
        <v/>
      </c>
      <c r="AE1265" s="2" t="str">
        <f>IFERROR(IF(INDEX(AE$1:AE1264,MATCH(J1265,J$1:J1264,0),1)=0,"",INDEX(AE$1:AE1264,MATCH(J1265,J$1:J1264,0),1)),"")</f>
        <v/>
      </c>
      <c r="BH1265" s="7" t="str">
        <f t="shared" ca="1" si="217"/>
        <v/>
      </c>
      <c r="BI1265" s="4" t="str">
        <f t="shared" si="223"/>
        <v/>
      </c>
      <c r="BJ1265" s="123" t="str">
        <f t="shared" si="218"/>
        <v/>
      </c>
      <c r="BK1265" s="140" t="str">
        <f t="shared" si="222"/>
        <v/>
      </c>
      <c r="BP1265" s="5"/>
      <c r="BR1265" s="4"/>
      <c r="BT1265" s="5"/>
      <c r="BU1265" s="5"/>
      <c r="BV1265" s="5" t="str">
        <f>IF(B1265="","",IF(BQ1265="",1+(MAX(BV$2:BV1264)),""))</f>
        <v/>
      </c>
      <c r="BW1265" s="5" t="str">
        <f t="shared" si="219"/>
        <v/>
      </c>
      <c r="BX1265" s="5" t="str">
        <f t="shared" si="220"/>
        <v/>
      </c>
      <c r="BY1265" s="14" t="str">
        <f t="shared" si="221"/>
        <v/>
      </c>
      <c r="BZ1265" s="28"/>
      <c r="DD1265" s="5" t="e">
        <f>IF(REPORTE!AH$2="si",IF(C1265=VALUE(REPORTE!C$11),IF(SUM(DD1266:DD$1993),CONCATENATE(INT(B1265),", "),INT(B1265)),""),IF(C1265=VALUE(REPORTE!C$10),IF(SUM(DD1266:DD$1993),CONCATENATE(INT(B1265),", "),INT(B1265)),""))</f>
        <v>#VALUE!</v>
      </c>
      <c r="DH1265" s="5"/>
      <c r="DI1265" s="5"/>
      <c r="DJ1265" s="5"/>
      <c r="DK1265" s="5"/>
    </row>
    <row r="1266" spans="1:115">
      <c r="A1266" s="4"/>
      <c r="B1266" s="3"/>
      <c r="H1266" s="5" t="str">
        <f>IF(F1266="","",IFERROR(CONCATENATE("PEUA",VLOOKUP(ESTADO,REPORTE!AV1266:AW1297,2,0),CLAVE_DISTRITO,CLAVE_CADER,IFERROR(VLOOKUP(DAY(F1266),$BN$3:$BO$11,2,0),DAY(F1266)),IFERROR(VLOOKUP(MONTH(F1266),$BN$3:$BO$11,2,0),MONTH(F1266)),YEAR(F1266),G1266),""))</f>
        <v/>
      </c>
      <c r="L1266" s="4" t="str">
        <f>IFERROR(IF(VLOOKUP(J1266,J$2:L1265,4,0)=0,"",VLOOKUP(J1266,J$2:L1265,4,0)),"")</f>
        <v/>
      </c>
      <c r="M1266" s="4" t="str">
        <f>IFERROR(IF(VLOOKUP(J1266,J$2:M1265,5,0)=0,"",VLOOKUP(J1266,J$2:M1265,5,0)),"")</f>
        <v/>
      </c>
      <c r="S1266"/>
      <c r="AC1266" s="2" t="str">
        <f>IFERROR(IF(INDEX(AC$1:AC1265,MATCH(J1266,J$1:J1265,0),1)=0,"",INDEX(AC$1:AC1265,MATCH(J1266,J$1:J1265,0),1)),"")</f>
        <v/>
      </c>
      <c r="AD1266" s="2" t="str">
        <f>IFERROR(IF(INDEX(AD$1:AD1265,MATCH(J1266,J$1:J1265,0),1)=0,"",INDEX(AD$1:AD1265,MATCH(J1266,J$1:J1265,0),1)),"")</f>
        <v/>
      </c>
      <c r="AE1266" s="2" t="str">
        <f>IFERROR(IF(INDEX(AE$1:AE1265,MATCH(J1266,J$1:J1265,0),1)=0,"",INDEX(AE$1:AE1265,MATCH(J1266,J$1:J1265,0),1)),"")</f>
        <v/>
      </c>
      <c r="BH1266" s="7" t="str">
        <f t="shared" ca="1" si="217"/>
        <v/>
      </c>
      <c r="BI1266" s="4" t="str">
        <f t="shared" si="223"/>
        <v/>
      </c>
      <c r="BJ1266" s="123" t="str">
        <f t="shared" si="218"/>
        <v/>
      </c>
      <c r="BK1266" s="140" t="str">
        <f t="shared" si="222"/>
        <v/>
      </c>
      <c r="BP1266" s="5"/>
      <c r="BR1266" s="4"/>
      <c r="BT1266" s="5"/>
      <c r="BU1266" s="5"/>
      <c r="BV1266" s="5" t="str">
        <f>IF(B1266="","",IF(BQ1266="",1+(MAX(BV$2:BV1265)),""))</f>
        <v/>
      </c>
      <c r="BW1266" s="5" t="str">
        <f t="shared" si="219"/>
        <v/>
      </c>
      <c r="BX1266" s="5" t="str">
        <f t="shared" si="220"/>
        <v/>
      </c>
      <c r="BY1266" s="14" t="str">
        <f t="shared" si="221"/>
        <v/>
      </c>
      <c r="BZ1266" s="28"/>
      <c r="DD1266" s="5" t="e">
        <f>IF(REPORTE!AH$2="si",IF(C1266=VALUE(REPORTE!C$11),IF(SUM(DD1267:DD$1993),CONCATENATE(INT(B1266),", "),INT(B1266)),""),IF(C1266=VALUE(REPORTE!C$10),IF(SUM(DD1267:DD$1993),CONCATENATE(INT(B1266),", "),INT(B1266)),""))</f>
        <v>#VALUE!</v>
      </c>
      <c r="DH1266" s="5"/>
      <c r="DI1266" s="5"/>
      <c r="DJ1266" s="5"/>
      <c r="DK1266" s="5"/>
    </row>
    <row r="1267" spans="1:115">
      <c r="A1267" s="4"/>
      <c r="B1267" s="3"/>
      <c r="H1267" s="5" t="str">
        <f>IF(F1267="","",IFERROR(CONCATENATE("PEUA",VLOOKUP(ESTADO,REPORTE!AV1267:AW1298,2,0),CLAVE_DISTRITO,CLAVE_CADER,IFERROR(VLOOKUP(DAY(F1267),$BN$3:$BO$11,2,0),DAY(F1267)),IFERROR(VLOOKUP(MONTH(F1267),$BN$3:$BO$11,2,0),MONTH(F1267)),YEAR(F1267),G1267),""))</f>
        <v/>
      </c>
      <c r="L1267" s="4" t="str">
        <f>IFERROR(IF(VLOOKUP(J1267,J$2:L1266,4,0)=0,"",VLOOKUP(J1267,J$2:L1266,4,0)),"")</f>
        <v/>
      </c>
      <c r="M1267" s="4" t="str">
        <f>IFERROR(IF(VLOOKUP(J1267,J$2:M1266,5,0)=0,"",VLOOKUP(J1267,J$2:M1266,5,0)),"")</f>
        <v/>
      </c>
      <c r="S1267"/>
      <c r="AC1267" s="2" t="str">
        <f>IFERROR(IF(INDEX(AC$1:AC1266,MATCH(J1267,J$1:J1266,0),1)=0,"",INDEX(AC$1:AC1266,MATCH(J1267,J$1:J1266,0),1)),"")</f>
        <v/>
      </c>
      <c r="AD1267" s="2" t="str">
        <f>IFERROR(IF(INDEX(AD$1:AD1266,MATCH(J1267,J$1:J1266,0),1)=0,"",INDEX(AD$1:AD1266,MATCH(J1267,J$1:J1266,0),1)),"")</f>
        <v/>
      </c>
      <c r="AE1267" s="2" t="str">
        <f>IFERROR(IF(INDEX(AE$1:AE1266,MATCH(J1267,J$1:J1266,0),1)=0,"",INDEX(AE$1:AE1266,MATCH(J1267,J$1:J1266,0),1)),"")</f>
        <v/>
      </c>
      <c r="BH1267" s="7" t="str">
        <f t="shared" ca="1" si="217"/>
        <v/>
      </c>
      <c r="BI1267" s="4" t="str">
        <f t="shared" si="223"/>
        <v/>
      </c>
      <c r="BJ1267" s="123" t="str">
        <f t="shared" si="218"/>
        <v/>
      </c>
      <c r="BK1267" s="140" t="str">
        <f t="shared" si="222"/>
        <v/>
      </c>
      <c r="BP1267" s="5"/>
      <c r="BR1267" s="4"/>
      <c r="BT1267" s="5"/>
      <c r="BU1267" s="5"/>
      <c r="BV1267" s="5" t="str">
        <f>IF(B1267="","",IF(BQ1267="",1+(MAX(BV$2:BV1266)),""))</f>
        <v/>
      </c>
      <c r="BW1267" s="5" t="str">
        <f t="shared" si="219"/>
        <v/>
      </c>
      <c r="BX1267" s="5" t="str">
        <f t="shared" si="220"/>
        <v/>
      </c>
      <c r="BY1267" s="14" t="str">
        <f t="shared" si="221"/>
        <v/>
      </c>
      <c r="BZ1267" s="28"/>
      <c r="DD1267" s="5" t="e">
        <f>IF(REPORTE!AH$2="si",IF(C1267=VALUE(REPORTE!C$11),IF(SUM(DD1268:DD$1993),CONCATENATE(INT(B1267),", "),INT(B1267)),""),IF(C1267=VALUE(REPORTE!C$10),IF(SUM(DD1268:DD$1993),CONCATENATE(INT(B1267),", "),INT(B1267)),""))</f>
        <v>#VALUE!</v>
      </c>
      <c r="DH1267" s="5"/>
      <c r="DI1267" s="5"/>
      <c r="DJ1267" s="5"/>
      <c r="DK1267" s="5"/>
    </row>
    <row r="1268" spans="1:115">
      <c r="A1268" s="4"/>
      <c r="B1268" s="3"/>
      <c r="H1268" s="5" t="str">
        <f>IF(F1268="","",IFERROR(CONCATENATE("PEUA",VLOOKUP(ESTADO,REPORTE!AV1268:AW1299,2,0),CLAVE_DISTRITO,CLAVE_CADER,IFERROR(VLOOKUP(DAY(F1268),$BN$3:$BO$11,2,0),DAY(F1268)),IFERROR(VLOOKUP(MONTH(F1268),$BN$3:$BO$11,2,0),MONTH(F1268)),YEAR(F1268),G1268),""))</f>
        <v/>
      </c>
      <c r="L1268" s="4" t="str">
        <f>IFERROR(IF(VLOOKUP(J1268,J$2:L1267,4,0)=0,"",VLOOKUP(J1268,J$2:L1267,4,0)),"")</f>
        <v/>
      </c>
      <c r="M1268" s="4" t="str">
        <f>IFERROR(IF(VLOOKUP(J1268,J$2:M1267,5,0)=0,"",VLOOKUP(J1268,J$2:M1267,5,0)),"")</f>
        <v/>
      </c>
      <c r="S1268"/>
      <c r="AC1268" s="2" t="str">
        <f>IFERROR(IF(INDEX(AC$1:AC1267,MATCH(J1268,J$1:J1267,0),1)=0,"",INDEX(AC$1:AC1267,MATCH(J1268,J$1:J1267,0),1)),"")</f>
        <v/>
      </c>
      <c r="AD1268" s="2" t="str">
        <f>IFERROR(IF(INDEX(AD$1:AD1267,MATCH(J1268,J$1:J1267,0),1)=0,"",INDEX(AD$1:AD1267,MATCH(J1268,J$1:J1267,0),1)),"")</f>
        <v/>
      </c>
      <c r="AE1268" s="2" t="str">
        <f>IFERROR(IF(INDEX(AE$1:AE1267,MATCH(J1268,J$1:J1267,0),1)=0,"",INDEX(AE$1:AE1267,MATCH(J1268,J$1:J1267,0),1)),"")</f>
        <v/>
      </c>
      <c r="BH1268" s="7" t="str">
        <f t="shared" ca="1" si="217"/>
        <v/>
      </c>
      <c r="BI1268" s="4" t="str">
        <f t="shared" si="223"/>
        <v/>
      </c>
      <c r="BJ1268" s="123" t="str">
        <f t="shared" si="218"/>
        <v/>
      </c>
      <c r="BK1268" s="140" t="str">
        <f t="shared" si="222"/>
        <v/>
      </c>
      <c r="BP1268" s="5"/>
      <c r="BR1268" s="4"/>
      <c r="BT1268" s="5"/>
      <c r="BU1268" s="5"/>
      <c r="BV1268" s="5" t="str">
        <f>IF(B1268="","",IF(BQ1268="",1+(MAX(BV$2:BV1267)),""))</f>
        <v/>
      </c>
      <c r="BW1268" s="5" t="str">
        <f t="shared" si="219"/>
        <v/>
      </c>
      <c r="BX1268" s="5" t="str">
        <f t="shared" si="220"/>
        <v/>
      </c>
      <c r="BY1268" s="14" t="str">
        <f t="shared" si="221"/>
        <v/>
      </c>
      <c r="BZ1268" s="28"/>
      <c r="DD1268" s="5" t="e">
        <f>IF(REPORTE!AH$2="si",IF(C1268=VALUE(REPORTE!C$11),IF(SUM(DD1269:DD$1993),CONCATENATE(INT(B1268),", "),INT(B1268)),""),IF(C1268=VALUE(REPORTE!C$10),IF(SUM(DD1269:DD$1993),CONCATENATE(INT(B1268),", "),INT(B1268)),""))</f>
        <v>#VALUE!</v>
      </c>
      <c r="DH1268" s="5"/>
      <c r="DI1268" s="5"/>
      <c r="DJ1268" s="5"/>
      <c r="DK1268" s="5"/>
    </row>
    <row r="1269" spans="1:115">
      <c r="A1269" s="4"/>
      <c r="B1269" s="3"/>
      <c r="H1269" s="5" t="str">
        <f>IF(F1269="","",IFERROR(CONCATENATE("PEUA",VLOOKUP(ESTADO,REPORTE!AV1269:AW1300,2,0),CLAVE_DISTRITO,CLAVE_CADER,IFERROR(VLOOKUP(DAY(F1269),$BN$3:$BO$11,2,0),DAY(F1269)),IFERROR(VLOOKUP(MONTH(F1269),$BN$3:$BO$11,2,0),MONTH(F1269)),YEAR(F1269),G1269),""))</f>
        <v/>
      </c>
      <c r="L1269" s="4" t="str">
        <f>IFERROR(IF(VLOOKUP(J1269,J$2:L1268,4,0)=0,"",VLOOKUP(J1269,J$2:L1268,4,0)),"")</f>
        <v/>
      </c>
      <c r="M1269" s="4" t="str">
        <f>IFERROR(IF(VLOOKUP(J1269,J$2:M1268,5,0)=0,"",VLOOKUP(J1269,J$2:M1268,5,0)),"")</f>
        <v/>
      </c>
      <c r="S1269"/>
      <c r="AC1269" s="2" t="str">
        <f>IFERROR(IF(INDEX(AC$1:AC1268,MATCH(J1269,J$1:J1268,0),1)=0,"",INDEX(AC$1:AC1268,MATCH(J1269,J$1:J1268,0),1)),"")</f>
        <v/>
      </c>
      <c r="AD1269" s="2" t="str">
        <f>IFERROR(IF(INDEX(AD$1:AD1268,MATCH(J1269,J$1:J1268,0),1)=0,"",INDEX(AD$1:AD1268,MATCH(J1269,J$1:J1268,0),1)),"")</f>
        <v/>
      </c>
      <c r="AE1269" s="2" t="str">
        <f>IFERROR(IF(INDEX(AE$1:AE1268,MATCH(J1269,J$1:J1268,0),1)=0,"",INDEX(AE$1:AE1268,MATCH(J1269,J$1:J1268,0),1)),"")</f>
        <v/>
      </c>
      <c r="BH1269" s="7" t="str">
        <f t="shared" ca="1" si="217"/>
        <v/>
      </c>
      <c r="BI1269" s="4" t="str">
        <f t="shared" si="223"/>
        <v/>
      </c>
      <c r="BJ1269" s="123" t="str">
        <f t="shared" si="218"/>
        <v/>
      </c>
      <c r="BK1269" s="140" t="str">
        <f t="shared" si="222"/>
        <v/>
      </c>
      <c r="BP1269" s="5"/>
      <c r="BR1269" s="4"/>
      <c r="BT1269" s="5"/>
      <c r="BU1269" s="5"/>
      <c r="BV1269" s="5" t="str">
        <f>IF(B1269="","",IF(BQ1269="",1+(MAX(BV$2:BV1268)),""))</f>
        <v/>
      </c>
      <c r="BW1269" s="5" t="str">
        <f t="shared" si="219"/>
        <v/>
      </c>
      <c r="BX1269" s="5" t="str">
        <f t="shared" si="220"/>
        <v/>
      </c>
      <c r="BY1269" s="14" t="str">
        <f t="shared" si="221"/>
        <v/>
      </c>
      <c r="BZ1269" s="28"/>
      <c r="DD1269" s="5" t="e">
        <f>IF(REPORTE!AH$2="si",IF(C1269=VALUE(REPORTE!C$11),IF(SUM(DD1270:DD$1993),CONCATENATE(INT(B1269),", "),INT(B1269)),""),IF(C1269=VALUE(REPORTE!C$10),IF(SUM(DD1270:DD$1993),CONCATENATE(INT(B1269),", "),INT(B1269)),""))</f>
        <v>#VALUE!</v>
      </c>
      <c r="DH1269" s="5"/>
      <c r="DI1269" s="5"/>
      <c r="DJ1269" s="5"/>
      <c r="DK1269" s="5"/>
    </row>
    <row r="1270" spans="1:115">
      <c r="A1270" s="4"/>
      <c r="B1270" s="3"/>
      <c r="H1270" s="5" t="str">
        <f>IF(F1270="","",IFERROR(CONCATENATE("PEUA",VLOOKUP(ESTADO,REPORTE!AV1270:AW1301,2,0),CLAVE_DISTRITO,CLAVE_CADER,IFERROR(VLOOKUP(DAY(F1270),$BN$3:$BO$11,2,0),DAY(F1270)),IFERROR(VLOOKUP(MONTH(F1270),$BN$3:$BO$11,2,0),MONTH(F1270)),YEAR(F1270),G1270),""))</f>
        <v/>
      </c>
      <c r="L1270" s="4" t="str">
        <f>IFERROR(IF(VLOOKUP(J1270,J$2:L1269,4,0)=0,"",VLOOKUP(J1270,J$2:L1269,4,0)),"")</f>
        <v/>
      </c>
      <c r="M1270" s="4" t="str">
        <f>IFERROR(IF(VLOOKUP(J1270,J$2:M1269,5,0)=0,"",VLOOKUP(J1270,J$2:M1269,5,0)),"")</f>
        <v/>
      </c>
      <c r="S1270"/>
      <c r="AC1270" s="2" t="str">
        <f>IFERROR(IF(INDEX(AC$1:AC1269,MATCH(J1270,J$1:J1269,0),1)=0,"",INDEX(AC$1:AC1269,MATCH(J1270,J$1:J1269,0),1)),"")</f>
        <v/>
      </c>
      <c r="AD1270" s="2" t="str">
        <f>IFERROR(IF(INDEX(AD$1:AD1269,MATCH(J1270,J$1:J1269,0),1)=0,"",INDEX(AD$1:AD1269,MATCH(J1270,J$1:J1269,0),1)),"")</f>
        <v/>
      </c>
      <c r="AE1270" s="2" t="str">
        <f>IFERROR(IF(INDEX(AE$1:AE1269,MATCH(J1270,J$1:J1269,0),1)=0,"",INDEX(AE$1:AE1269,MATCH(J1270,J$1:J1269,0),1)),"")</f>
        <v/>
      </c>
      <c r="BH1270" s="7" t="str">
        <f t="shared" ca="1" si="217"/>
        <v/>
      </c>
      <c r="BI1270" s="4" t="str">
        <f t="shared" si="223"/>
        <v/>
      </c>
      <c r="BJ1270" s="123" t="str">
        <f t="shared" si="218"/>
        <v/>
      </c>
      <c r="BK1270" s="140" t="str">
        <f t="shared" si="222"/>
        <v/>
      </c>
      <c r="BP1270" s="5"/>
      <c r="BR1270" s="4"/>
      <c r="BT1270" s="5"/>
      <c r="BU1270" s="5"/>
      <c r="BV1270" s="5" t="str">
        <f>IF(B1270="","",IF(BQ1270="",1+(MAX(BV$2:BV1269)),""))</f>
        <v/>
      </c>
      <c r="BW1270" s="5" t="str">
        <f t="shared" si="219"/>
        <v/>
      </c>
      <c r="BX1270" s="5" t="str">
        <f t="shared" si="220"/>
        <v/>
      </c>
      <c r="BY1270" s="14" t="str">
        <f t="shared" si="221"/>
        <v/>
      </c>
      <c r="BZ1270" s="28"/>
      <c r="DD1270" s="5" t="e">
        <f>IF(REPORTE!AH$2="si",IF(C1270=VALUE(REPORTE!C$11),IF(SUM(DD1271:DD$1993),CONCATENATE(INT(B1270),", "),INT(B1270)),""),IF(C1270=VALUE(REPORTE!C$10),IF(SUM(DD1271:DD$1993),CONCATENATE(INT(B1270),", "),INT(B1270)),""))</f>
        <v>#VALUE!</v>
      </c>
      <c r="DH1270" s="5"/>
      <c r="DI1270" s="5"/>
      <c r="DJ1270" s="5"/>
      <c r="DK1270" s="5"/>
    </row>
    <row r="1271" spans="1:115">
      <c r="A1271" s="4"/>
      <c r="B1271" s="3"/>
      <c r="H1271" s="5" t="str">
        <f>IF(F1271="","",IFERROR(CONCATENATE("PEUA",VLOOKUP(ESTADO,REPORTE!AV1271:AW1302,2,0),CLAVE_DISTRITO,CLAVE_CADER,IFERROR(VLOOKUP(DAY(F1271),$BN$3:$BO$11,2,0),DAY(F1271)),IFERROR(VLOOKUP(MONTH(F1271),$BN$3:$BO$11,2,0),MONTH(F1271)),YEAR(F1271),G1271),""))</f>
        <v/>
      </c>
      <c r="L1271" s="4" t="str">
        <f>IFERROR(IF(VLOOKUP(J1271,J$2:L1270,4,0)=0,"",VLOOKUP(J1271,J$2:L1270,4,0)),"")</f>
        <v/>
      </c>
      <c r="M1271" s="4" t="str">
        <f>IFERROR(IF(VLOOKUP(J1271,J$2:M1270,5,0)=0,"",VLOOKUP(J1271,J$2:M1270,5,0)),"")</f>
        <v/>
      </c>
      <c r="S1271"/>
      <c r="AC1271" s="2" t="str">
        <f>IFERROR(IF(INDEX(AC$1:AC1270,MATCH(J1271,J$1:J1270,0),1)=0,"",INDEX(AC$1:AC1270,MATCH(J1271,J$1:J1270,0),1)),"")</f>
        <v/>
      </c>
      <c r="AD1271" s="2" t="str">
        <f>IFERROR(IF(INDEX(AD$1:AD1270,MATCH(J1271,J$1:J1270,0),1)=0,"",INDEX(AD$1:AD1270,MATCH(J1271,J$1:J1270,0),1)),"")</f>
        <v/>
      </c>
      <c r="AE1271" s="2" t="str">
        <f>IFERROR(IF(INDEX(AE$1:AE1270,MATCH(J1271,J$1:J1270,0),1)=0,"",INDEX(AE$1:AE1270,MATCH(J1271,J$1:J1270,0),1)),"")</f>
        <v/>
      </c>
      <c r="BH1271" s="7" t="str">
        <f t="shared" ca="1" si="217"/>
        <v/>
      </c>
      <c r="BI1271" s="4" t="str">
        <f t="shared" si="223"/>
        <v/>
      </c>
      <c r="BJ1271" s="123" t="str">
        <f t="shared" si="218"/>
        <v/>
      </c>
      <c r="BK1271" s="140" t="str">
        <f t="shared" si="222"/>
        <v/>
      </c>
      <c r="BP1271" s="5"/>
      <c r="BR1271" s="4"/>
      <c r="BT1271" s="5"/>
      <c r="BU1271" s="5"/>
      <c r="BV1271" s="5" t="str">
        <f>IF(B1271="","",IF(BQ1271="",1+(MAX(BV$2:BV1270)),""))</f>
        <v/>
      </c>
      <c r="BW1271" s="5" t="str">
        <f t="shared" si="219"/>
        <v/>
      </c>
      <c r="BX1271" s="5" t="str">
        <f t="shared" si="220"/>
        <v/>
      </c>
      <c r="BY1271" s="14" t="str">
        <f t="shared" si="221"/>
        <v/>
      </c>
      <c r="BZ1271" s="28"/>
      <c r="DD1271" s="5" t="e">
        <f>IF(REPORTE!AH$2="si",IF(C1271=VALUE(REPORTE!C$11),IF(SUM(DD1272:DD$1993),CONCATENATE(INT(B1271),", "),INT(B1271)),""),IF(C1271=VALUE(REPORTE!C$10),IF(SUM(DD1272:DD$1993),CONCATENATE(INT(B1271),", "),INT(B1271)),""))</f>
        <v>#VALUE!</v>
      </c>
      <c r="DH1271" s="5"/>
      <c r="DI1271" s="5"/>
      <c r="DJ1271" s="5"/>
      <c r="DK1271" s="5"/>
    </row>
    <row r="1272" spans="1:115">
      <c r="A1272" s="4"/>
      <c r="B1272" s="3"/>
      <c r="H1272" s="5" t="str">
        <f>IF(F1272="","",IFERROR(CONCATENATE("PEUA",VLOOKUP(ESTADO,REPORTE!AV1272:AW1303,2,0),CLAVE_DISTRITO,CLAVE_CADER,IFERROR(VLOOKUP(DAY(F1272),$BN$3:$BO$11,2,0),DAY(F1272)),IFERROR(VLOOKUP(MONTH(F1272),$BN$3:$BO$11,2,0),MONTH(F1272)),YEAR(F1272),G1272),""))</f>
        <v/>
      </c>
      <c r="L1272" s="4" t="str">
        <f>IFERROR(IF(VLOOKUP(J1272,J$2:L1271,4,0)=0,"",VLOOKUP(J1272,J$2:L1271,4,0)),"")</f>
        <v/>
      </c>
      <c r="M1272" s="4" t="str">
        <f>IFERROR(IF(VLOOKUP(J1272,J$2:M1271,5,0)=0,"",VLOOKUP(J1272,J$2:M1271,5,0)),"")</f>
        <v/>
      </c>
      <c r="S1272"/>
      <c r="AC1272" s="2" t="str">
        <f>IFERROR(IF(INDEX(AC$1:AC1271,MATCH(J1272,J$1:J1271,0),1)=0,"",INDEX(AC$1:AC1271,MATCH(J1272,J$1:J1271,0),1)),"")</f>
        <v/>
      </c>
      <c r="AD1272" s="2" t="str">
        <f>IFERROR(IF(INDEX(AD$1:AD1271,MATCH(J1272,J$1:J1271,0),1)=0,"",INDEX(AD$1:AD1271,MATCH(J1272,J$1:J1271,0),1)),"")</f>
        <v/>
      </c>
      <c r="AE1272" s="2" t="str">
        <f>IFERROR(IF(INDEX(AE$1:AE1271,MATCH(J1272,J$1:J1271,0),1)=0,"",INDEX(AE$1:AE1271,MATCH(J1272,J$1:J1271,0),1)),"")</f>
        <v/>
      </c>
      <c r="BH1272" s="7" t="str">
        <f t="shared" ca="1" si="217"/>
        <v/>
      </c>
      <c r="BI1272" s="4" t="str">
        <f t="shared" si="223"/>
        <v/>
      </c>
      <c r="BJ1272" s="123" t="str">
        <f t="shared" si="218"/>
        <v/>
      </c>
      <c r="BK1272" s="140" t="str">
        <f t="shared" si="222"/>
        <v/>
      </c>
      <c r="BP1272" s="5"/>
      <c r="BR1272" s="4"/>
      <c r="BT1272" s="5"/>
      <c r="BU1272" s="5"/>
      <c r="BV1272" s="5" t="str">
        <f>IF(B1272="","",IF(BQ1272="",1+(MAX(BV$2:BV1271)),""))</f>
        <v/>
      </c>
      <c r="BW1272" s="5" t="str">
        <f t="shared" si="219"/>
        <v/>
      </c>
      <c r="BX1272" s="5" t="str">
        <f t="shared" si="220"/>
        <v/>
      </c>
      <c r="BY1272" s="14" t="str">
        <f t="shared" si="221"/>
        <v/>
      </c>
      <c r="BZ1272" s="28"/>
      <c r="DD1272" s="5" t="e">
        <f>IF(REPORTE!AH$2="si",IF(C1272=VALUE(REPORTE!C$11),IF(SUM(DD1273:DD$1993),CONCATENATE(INT(B1272),", "),INT(B1272)),""),IF(C1272=VALUE(REPORTE!C$10),IF(SUM(DD1273:DD$1993),CONCATENATE(INT(B1272),", "),INT(B1272)),""))</f>
        <v>#VALUE!</v>
      </c>
      <c r="DH1272" s="5"/>
      <c r="DI1272" s="5"/>
      <c r="DJ1272" s="5"/>
      <c r="DK1272" s="5"/>
    </row>
    <row r="1273" spans="1:115">
      <c r="A1273" s="4"/>
      <c r="B1273" s="3"/>
      <c r="H1273" s="5" t="str">
        <f>IF(F1273="","",IFERROR(CONCATENATE("PEUA",VLOOKUP(ESTADO,REPORTE!AV1273:AW1304,2,0),CLAVE_DISTRITO,CLAVE_CADER,IFERROR(VLOOKUP(DAY(F1273),$BN$3:$BO$11,2,0),DAY(F1273)),IFERROR(VLOOKUP(MONTH(F1273),$BN$3:$BO$11,2,0),MONTH(F1273)),YEAR(F1273),G1273),""))</f>
        <v/>
      </c>
      <c r="L1273" s="4" t="str">
        <f>IFERROR(IF(VLOOKUP(J1273,J$2:L1272,4,0)=0,"",VLOOKUP(J1273,J$2:L1272,4,0)),"")</f>
        <v/>
      </c>
      <c r="M1273" s="4" t="str">
        <f>IFERROR(IF(VLOOKUP(J1273,J$2:M1272,5,0)=0,"",VLOOKUP(J1273,J$2:M1272,5,0)),"")</f>
        <v/>
      </c>
      <c r="S1273"/>
      <c r="AC1273" s="2" t="str">
        <f>IFERROR(IF(INDEX(AC$1:AC1272,MATCH(J1273,J$1:J1272,0),1)=0,"",INDEX(AC$1:AC1272,MATCH(J1273,J$1:J1272,0),1)),"")</f>
        <v/>
      </c>
      <c r="AD1273" s="2" t="str">
        <f>IFERROR(IF(INDEX(AD$1:AD1272,MATCH(J1273,J$1:J1272,0),1)=0,"",INDEX(AD$1:AD1272,MATCH(J1273,J$1:J1272,0),1)),"")</f>
        <v/>
      </c>
      <c r="AE1273" s="2" t="str">
        <f>IFERROR(IF(INDEX(AE$1:AE1272,MATCH(J1273,J$1:J1272,0),1)=0,"",INDEX(AE$1:AE1272,MATCH(J1273,J$1:J1272,0),1)),"")</f>
        <v/>
      </c>
      <c r="BH1273" s="7" t="str">
        <f t="shared" ca="1" si="217"/>
        <v/>
      </c>
      <c r="BI1273" s="4" t="str">
        <f t="shared" si="223"/>
        <v/>
      </c>
      <c r="BJ1273" s="123" t="str">
        <f t="shared" si="218"/>
        <v/>
      </c>
      <c r="BK1273" s="140" t="str">
        <f t="shared" si="222"/>
        <v/>
      </c>
      <c r="BP1273" s="5"/>
      <c r="BR1273" s="4"/>
      <c r="BT1273" s="5"/>
      <c r="BU1273" s="5"/>
      <c r="BV1273" s="5" t="str">
        <f>IF(B1273="","",IF(BQ1273="",1+(MAX(BV$2:BV1272)),""))</f>
        <v/>
      </c>
      <c r="BW1273" s="5" t="str">
        <f t="shared" si="219"/>
        <v/>
      </c>
      <c r="BX1273" s="5" t="str">
        <f t="shared" si="220"/>
        <v/>
      </c>
      <c r="BY1273" s="14" t="str">
        <f t="shared" si="221"/>
        <v/>
      </c>
      <c r="BZ1273" s="28"/>
      <c r="DD1273" s="5" t="e">
        <f>IF(REPORTE!AH$2="si",IF(C1273=VALUE(REPORTE!C$11),IF(SUM(DD1274:DD$1993),CONCATENATE(INT(B1273),", "),INT(B1273)),""),IF(C1273=VALUE(REPORTE!C$10),IF(SUM(DD1274:DD$1993),CONCATENATE(INT(B1273),", "),INT(B1273)),""))</f>
        <v>#VALUE!</v>
      </c>
      <c r="DH1273" s="5"/>
      <c r="DI1273" s="5"/>
      <c r="DJ1273" s="5"/>
      <c r="DK1273" s="5"/>
    </row>
    <row r="1274" spans="1:115">
      <c r="A1274" s="4"/>
      <c r="B1274" s="3"/>
      <c r="H1274" s="5" t="str">
        <f>IF(F1274="","",IFERROR(CONCATENATE("PEUA",VLOOKUP(ESTADO,REPORTE!AV1274:AW1305,2,0),CLAVE_DISTRITO,CLAVE_CADER,IFERROR(VLOOKUP(DAY(F1274),$BN$3:$BO$11,2,0),DAY(F1274)),IFERROR(VLOOKUP(MONTH(F1274),$BN$3:$BO$11,2,0),MONTH(F1274)),YEAR(F1274),G1274),""))</f>
        <v/>
      </c>
      <c r="L1274" s="4" t="str">
        <f>IFERROR(IF(VLOOKUP(J1274,J$2:L1273,4,0)=0,"",VLOOKUP(J1274,J$2:L1273,4,0)),"")</f>
        <v/>
      </c>
      <c r="M1274" s="4" t="str">
        <f>IFERROR(IF(VLOOKUP(J1274,J$2:M1273,5,0)=0,"",VLOOKUP(J1274,J$2:M1273,5,0)),"")</f>
        <v/>
      </c>
      <c r="S1274"/>
      <c r="AC1274" s="2" t="str">
        <f>IFERROR(IF(INDEX(AC$1:AC1273,MATCH(J1274,J$1:J1273,0),1)=0,"",INDEX(AC$1:AC1273,MATCH(J1274,J$1:J1273,0),1)),"")</f>
        <v/>
      </c>
      <c r="AD1274" s="2" t="str">
        <f>IFERROR(IF(INDEX(AD$1:AD1273,MATCH(J1274,J$1:J1273,0),1)=0,"",INDEX(AD$1:AD1273,MATCH(J1274,J$1:J1273,0),1)),"")</f>
        <v/>
      </c>
      <c r="AE1274" s="2" t="str">
        <f>IFERROR(IF(INDEX(AE$1:AE1273,MATCH(J1274,J$1:J1273,0),1)=0,"",INDEX(AE$1:AE1273,MATCH(J1274,J$1:J1273,0),1)),"")</f>
        <v/>
      </c>
      <c r="BH1274" s="7" t="str">
        <f t="shared" ca="1" si="217"/>
        <v/>
      </c>
      <c r="BI1274" s="4" t="str">
        <f t="shared" si="223"/>
        <v/>
      </c>
      <c r="BJ1274" s="123" t="str">
        <f t="shared" si="218"/>
        <v/>
      </c>
      <c r="BK1274" s="140" t="str">
        <f t="shared" si="222"/>
        <v/>
      </c>
      <c r="BP1274" s="5"/>
      <c r="BR1274" s="4"/>
      <c r="BT1274" s="5"/>
      <c r="BU1274" s="5"/>
      <c r="BV1274" s="5" t="str">
        <f>IF(B1274="","",IF(BQ1274="",1+(MAX(BV$2:BV1273)),""))</f>
        <v/>
      </c>
      <c r="BW1274" s="5" t="str">
        <f t="shared" si="219"/>
        <v/>
      </c>
      <c r="BX1274" s="5" t="str">
        <f t="shared" si="220"/>
        <v/>
      </c>
      <c r="BY1274" s="14" t="str">
        <f t="shared" si="221"/>
        <v/>
      </c>
      <c r="BZ1274" s="28"/>
      <c r="DD1274" s="5" t="e">
        <f>IF(REPORTE!AH$2="si",IF(C1274=VALUE(REPORTE!C$11),IF(SUM(DD1275:DD$1993),CONCATENATE(INT(B1274),", "),INT(B1274)),""),IF(C1274=VALUE(REPORTE!C$10),IF(SUM(DD1275:DD$1993),CONCATENATE(INT(B1274),", "),INT(B1274)),""))</f>
        <v>#VALUE!</v>
      </c>
      <c r="DH1274" s="5"/>
      <c r="DI1274" s="5"/>
      <c r="DJ1274" s="5"/>
      <c r="DK1274" s="5"/>
    </row>
    <row r="1275" spans="1:115">
      <c r="A1275" s="4"/>
      <c r="B1275" s="3"/>
      <c r="H1275" s="5" t="str">
        <f>IF(F1275="","",IFERROR(CONCATENATE("PEUA",VLOOKUP(ESTADO,REPORTE!AV1275:AW1306,2,0),CLAVE_DISTRITO,CLAVE_CADER,IFERROR(VLOOKUP(DAY(F1275),$BN$3:$BO$11,2,0),DAY(F1275)),IFERROR(VLOOKUP(MONTH(F1275),$BN$3:$BO$11,2,0),MONTH(F1275)),YEAR(F1275),G1275),""))</f>
        <v/>
      </c>
      <c r="L1275" s="4" t="str">
        <f>IFERROR(IF(VLOOKUP(J1275,J$2:L1274,4,0)=0,"",VLOOKUP(J1275,J$2:L1274,4,0)),"")</f>
        <v/>
      </c>
      <c r="M1275" s="4" t="str">
        <f>IFERROR(IF(VLOOKUP(J1275,J$2:M1274,5,0)=0,"",VLOOKUP(J1275,J$2:M1274,5,0)),"")</f>
        <v/>
      </c>
      <c r="S1275"/>
      <c r="AC1275" s="2" t="str">
        <f>IFERROR(IF(INDEX(AC$1:AC1274,MATCH(J1275,J$1:J1274,0),1)=0,"",INDEX(AC$1:AC1274,MATCH(J1275,J$1:J1274,0),1)),"")</f>
        <v/>
      </c>
      <c r="AD1275" s="2" t="str">
        <f>IFERROR(IF(INDEX(AD$1:AD1274,MATCH(J1275,J$1:J1274,0),1)=0,"",INDEX(AD$1:AD1274,MATCH(J1275,J$1:J1274,0),1)),"")</f>
        <v/>
      </c>
      <c r="AE1275" s="2" t="str">
        <f>IFERROR(IF(INDEX(AE$1:AE1274,MATCH(J1275,J$1:J1274,0),1)=0,"",INDEX(AE$1:AE1274,MATCH(J1275,J$1:J1274,0),1)),"")</f>
        <v/>
      </c>
      <c r="BH1275" s="7" t="str">
        <f t="shared" ca="1" si="217"/>
        <v/>
      </c>
      <c r="BI1275" s="4" t="str">
        <f t="shared" si="223"/>
        <v/>
      </c>
      <c r="BJ1275" s="123" t="str">
        <f t="shared" si="218"/>
        <v/>
      </c>
      <c r="BK1275" s="140" t="str">
        <f t="shared" si="222"/>
        <v/>
      </c>
      <c r="BP1275" s="5"/>
      <c r="BR1275" s="4"/>
      <c r="BT1275" s="5"/>
      <c r="BU1275" s="5"/>
      <c r="BV1275" s="5" t="str">
        <f>IF(B1275="","",IF(BQ1275="",1+(MAX(BV$2:BV1274)),""))</f>
        <v/>
      </c>
      <c r="BW1275" s="5" t="str">
        <f t="shared" si="219"/>
        <v/>
      </c>
      <c r="BX1275" s="5" t="str">
        <f t="shared" si="220"/>
        <v/>
      </c>
      <c r="BY1275" s="14" t="str">
        <f t="shared" si="221"/>
        <v/>
      </c>
      <c r="BZ1275" s="28"/>
      <c r="DD1275" s="5" t="e">
        <f>IF(REPORTE!AH$2="si",IF(C1275=VALUE(REPORTE!C$11),IF(SUM(DD1276:DD$1993),CONCATENATE(INT(B1275),", "),INT(B1275)),""),IF(C1275=VALUE(REPORTE!C$10),IF(SUM(DD1276:DD$1993),CONCATENATE(INT(B1275),", "),INT(B1275)),""))</f>
        <v>#VALUE!</v>
      </c>
      <c r="DH1275" s="5"/>
      <c r="DI1275" s="5"/>
      <c r="DJ1275" s="5"/>
      <c r="DK1275" s="5"/>
    </row>
    <row r="1276" spans="1:115">
      <c r="A1276" s="4"/>
      <c r="B1276" s="3"/>
      <c r="H1276" s="5" t="str">
        <f>IF(F1276="","",IFERROR(CONCATENATE("PEUA",VLOOKUP(ESTADO,REPORTE!AV1276:AW1307,2,0),CLAVE_DISTRITO,CLAVE_CADER,IFERROR(VLOOKUP(DAY(F1276),$BN$3:$BO$11,2,0),DAY(F1276)),IFERROR(VLOOKUP(MONTH(F1276),$BN$3:$BO$11,2,0),MONTH(F1276)),YEAR(F1276),G1276),""))</f>
        <v/>
      </c>
      <c r="L1276" s="4" t="str">
        <f>IFERROR(IF(VLOOKUP(J1276,J$2:L1275,4,0)=0,"",VLOOKUP(J1276,J$2:L1275,4,0)),"")</f>
        <v/>
      </c>
      <c r="M1276" s="4" t="str">
        <f>IFERROR(IF(VLOOKUP(J1276,J$2:M1275,5,0)=0,"",VLOOKUP(J1276,J$2:M1275,5,0)),"")</f>
        <v/>
      </c>
      <c r="S1276"/>
      <c r="AC1276" s="2" t="str">
        <f>IFERROR(IF(INDEX(AC$1:AC1275,MATCH(J1276,J$1:J1275,0),1)=0,"",INDEX(AC$1:AC1275,MATCH(J1276,J$1:J1275,0),1)),"")</f>
        <v/>
      </c>
      <c r="AD1276" s="2" t="str">
        <f>IFERROR(IF(INDEX(AD$1:AD1275,MATCH(J1276,J$1:J1275,0),1)=0,"",INDEX(AD$1:AD1275,MATCH(J1276,J$1:J1275,0),1)),"")</f>
        <v/>
      </c>
      <c r="AE1276" s="2" t="str">
        <f>IFERROR(IF(INDEX(AE$1:AE1275,MATCH(J1276,J$1:J1275,0),1)=0,"",INDEX(AE$1:AE1275,MATCH(J1276,J$1:J1275,0),1)),"")</f>
        <v/>
      </c>
      <c r="BH1276" s="7" t="str">
        <f t="shared" ca="1" si="217"/>
        <v/>
      </c>
      <c r="BI1276" s="4" t="str">
        <f t="shared" si="223"/>
        <v/>
      </c>
      <c r="BJ1276" s="123" t="str">
        <f t="shared" si="218"/>
        <v/>
      </c>
      <c r="BK1276" s="140" t="str">
        <f t="shared" si="222"/>
        <v/>
      </c>
      <c r="BP1276" s="5"/>
      <c r="BR1276" s="4"/>
      <c r="BT1276" s="5"/>
      <c r="BU1276" s="5"/>
      <c r="BV1276" s="5" t="str">
        <f>IF(B1276="","",IF(BQ1276="",1+(MAX(BV$2:BV1275)),""))</f>
        <v/>
      </c>
      <c r="BW1276" s="5" t="str">
        <f t="shared" si="219"/>
        <v/>
      </c>
      <c r="BX1276" s="5" t="str">
        <f t="shared" si="220"/>
        <v/>
      </c>
      <c r="BY1276" s="14" t="str">
        <f t="shared" si="221"/>
        <v/>
      </c>
      <c r="BZ1276" s="28"/>
      <c r="DD1276" s="5" t="e">
        <f>IF(REPORTE!AH$2="si",IF(C1276=VALUE(REPORTE!C$11),IF(SUM(DD1277:DD$1993),CONCATENATE(INT(B1276),", "),INT(B1276)),""),IF(C1276=VALUE(REPORTE!C$10),IF(SUM(DD1277:DD$1993),CONCATENATE(INT(B1276),", "),INT(B1276)),""))</f>
        <v>#VALUE!</v>
      </c>
      <c r="DH1276" s="5"/>
      <c r="DI1276" s="5"/>
      <c r="DJ1276" s="5"/>
      <c r="DK1276" s="5"/>
    </row>
    <row r="1277" spans="1:115">
      <c r="A1277" s="4"/>
      <c r="B1277" s="3"/>
      <c r="H1277" s="5" t="str">
        <f>IF(F1277="","",IFERROR(CONCATENATE("PEUA",VLOOKUP(ESTADO,REPORTE!AV1277:AW1308,2,0),CLAVE_DISTRITO,CLAVE_CADER,IFERROR(VLOOKUP(DAY(F1277),$BN$3:$BO$11,2,0),DAY(F1277)),IFERROR(VLOOKUP(MONTH(F1277),$BN$3:$BO$11,2,0),MONTH(F1277)),YEAR(F1277),G1277),""))</f>
        <v/>
      </c>
      <c r="L1277" s="4" t="str">
        <f>IFERROR(IF(VLOOKUP(J1277,J$2:L1276,4,0)=0,"",VLOOKUP(J1277,J$2:L1276,4,0)),"")</f>
        <v/>
      </c>
      <c r="M1277" s="4" t="str">
        <f>IFERROR(IF(VLOOKUP(J1277,J$2:M1276,5,0)=0,"",VLOOKUP(J1277,J$2:M1276,5,0)),"")</f>
        <v/>
      </c>
      <c r="S1277"/>
      <c r="AC1277" s="2" t="str">
        <f>IFERROR(IF(INDEX(AC$1:AC1276,MATCH(J1277,J$1:J1276,0),1)=0,"",INDEX(AC$1:AC1276,MATCH(J1277,J$1:J1276,0),1)),"")</f>
        <v/>
      </c>
      <c r="AD1277" s="2" t="str">
        <f>IFERROR(IF(INDEX(AD$1:AD1276,MATCH(J1277,J$1:J1276,0),1)=0,"",INDEX(AD$1:AD1276,MATCH(J1277,J$1:J1276,0),1)),"")</f>
        <v/>
      </c>
      <c r="AE1277" s="2" t="str">
        <f>IFERROR(IF(INDEX(AE$1:AE1276,MATCH(J1277,J$1:J1276,0),1)=0,"",INDEX(AE$1:AE1276,MATCH(J1277,J$1:J1276,0),1)),"")</f>
        <v/>
      </c>
      <c r="BH1277" s="7" t="str">
        <f t="shared" ca="1" si="217"/>
        <v/>
      </c>
      <c r="BI1277" s="4" t="str">
        <f t="shared" si="223"/>
        <v/>
      </c>
      <c r="BJ1277" s="123" t="str">
        <f t="shared" si="218"/>
        <v/>
      </c>
      <c r="BK1277" s="140" t="str">
        <f t="shared" si="222"/>
        <v/>
      </c>
      <c r="BP1277" s="5"/>
      <c r="BR1277" s="4"/>
      <c r="BT1277" s="5"/>
      <c r="BU1277" s="5"/>
      <c r="BV1277" s="5" t="str">
        <f>IF(B1277="","",IF(BQ1277="",1+(MAX(BV$2:BV1276)),""))</f>
        <v/>
      </c>
      <c r="BW1277" s="5" t="str">
        <f t="shared" si="219"/>
        <v/>
      </c>
      <c r="BX1277" s="5" t="str">
        <f t="shared" si="220"/>
        <v/>
      </c>
      <c r="BY1277" s="14" t="str">
        <f t="shared" si="221"/>
        <v/>
      </c>
      <c r="BZ1277" s="28"/>
      <c r="DD1277" s="5" t="e">
        <f>IF(REPORTE!AH$2="si",IF(C1277=VALUE(REPORTE!C$11),IF(SUM(DD1278:DD$1993),CONCATENATE(INT(B1277),", "),INT(B1277)),""),IF(C1277=VALUE(REPORTE!C$10),IF(SUM(DD1278:DD$1993),CONCATENATE(INT(B1277),", "),INT(B1277)),""))</f>
        <v>#VALUE!</v>
      </c>
      <c r="DH1277" s="5"/>
      <c r="DI1277" s="5"/>
      <c r="DJ1277" s="5"/>
      <c r="DK1277" s="5"/>
    </row>
    <row r="1278" spans="1:115">
      <c r="A1278" s="4"/>
      <c r="B1278" s="3"/>
      <c r="H1278" s="5" t="str">
        <f>IF(F1278="","",IFERROR(CONCATENATE("PEUA",VLOOKUP(ESTADO,REPORTE!AV1278:AW1309,2,0),CLAVE_DISTRITO,CLAVE_CADER,IFERROR(VLOOKUP(DAY(F1278),$BN$3:$BO$11,2,0),DAY(F1278)),IFERROR(VLOOKUP(MONTH(F1278),$BN$3:$BO$11,2,0),MONTH(F1278)),YEAR(F1278),G1278),""))</f>
        <v/>
      </c>
      <c r="L1278" s="4" t="str">
        <f>IFERROR(IF(VLOOKUP(J1278,J$2:L1277,4,0)=0,"",VLOOKUP(J1278,J$2:L1277,4,0)),"")</f>
        <v/>
      </c>
      <c r="M1278" s="4" t="str">
        <f>IFERROR(IF(VLOOKUP(J1278,J$2:M1277,5,0)=0,"",VLOOKUP(J1278,J$2:M1277,5,0)),"")</f>
        <v/>
      </c>
      <c r="S1278"/>
      <c r="AC1278" s="2" t="str">
        <f>IFERROR(IF(INDEX(AC$1:AC1277,MATCH(J1278,J$1:J1277,0),1)=0,"",INDEX(AC$1:AC1277,MATCH(J1278,J$1:J1277,0),1)),"")</f>
        <v/>
      </c>
      <c r="AD1278" s="2" t="str">
        <f>IFERROR(IF(INDEX(AD$1:AD1277,MATCH(J1278,J$1:J1277,0),1)=0,"",INDEX(AD$1:AD1277,MATCH(J1278,J$1:J1277,0),1)),"")</f>
        <v/>
      </c>
      <c r="AE1278" s="2" t="str">
        <f>IFERROR(IF(INDEX(AE$1:AE1277,MATCH(J1278,J$1:J1277,0),1)=0,"",INDEX(AE$1:AE1277,MATCH(J1278,J$1:J1277,0),1)),"")</f>
        <v/>
      </c>
      <c r="BH1278" s="7" t="str">
        <f t="shared" ca="1" si="217"/>
        <v/>
      </c>
      <c r="BI1278" s="4" t="str">
        <f t="shared" si="223"/>
        <v/>
      </c>
      <c r="BJ1278" s="123" t="str">
        <f t="shared" si="218"/>
        <v/>
      </c>
      <c r="BK1278" s="140" t="str">
        <f t="shared" si="222"/>
        <v/>
      </c>
      <c r="BP1278" s="5"/>
      <c r="BR1278" s="4"/>
      <c r="BT1278" s="5"/>
      <c r="BU1278" s="5"/>
      <c r="BV1278" s="5" t="str">
        <f>IF(B1278="","",IF(BQ1278="",1+(MAX(BV$2:BV1277)),""))</f>
        <v/>
      </c>
      <c r="BW1278" s="5" t="str">
        <f t="shared" si="219"/>
        <v/>
      </c>
      <c r="BX1278" s="5" t="str">
        <f t="shared" si="220"/>
        <v/>
      </c>
      <c r="BY1278" s="14" t="str">
        <f t="shared" si="221"/>
        <v/>
      </c>
      <c r="BZ1278" s="28"/>
      <c r="DD1278" s="5" t="e">
        <f>IF(REPORTE!AH$2="si",IF(C1278=VALUE(REPORTE!C$11),IF(SUM(DD1279:DD$1993),CONCATENATE(INT(B1278),", "),INT(B1278)),""),IF(C1278=VALUE(REPORTE!C$10),IF(SUM(DD1279:DD$1993),CONCATENATE(INT(B1278),", "),INT(B1278)),""))</f>
        <v>#VALUE!</v>
      </c>
      <c r="DH1278" s="5"/>
      <c r="DI1278" s="5"/>
      <c r="DJ1278" s="5"/>
      <c r="DK1278" s="5"/>
    </row>
    <row r="1279" spans="1:115">
      <c r="A1279" s="4"/>
      <c r="B1279" s="3"/>
      <c r="H1279" s="5" t="str">
        <f>IF(F1279="","",IFERROR(CONCATENATE("PEUA",VLOOKUP(ESTADO,REPORTE!AV1279:AW1310,2,0),CLAVE_DISTRITO,CLAVE_CADER,IFERROR(VLOOKUP(DAY(F1279),$BN$3:$BO$11,2,0),DAY(F1279)),IFERROR(VLOOKUP(MONTH(F1279),$BN$3:$BO$11,2,0),MONTH(F1279)),YEAR(F1279),G1279),""))</f>
        <v/>
      </c>
      <c r="L1279" s="4" t="str">
        <f>IFERROR(IF(VLOOKUP(J1279,J$2:L1278,4,0)=0,"",VLOOKUP(J1279,J$2:L1278,4,0)),"")</f>
        <v/>
      </c>
      <c r="M1279" s="4" t="str">
        <f>IFERROR(IF(VLOOKUP(J1279,J$2:M1278,5,0)=0,"",VLOOKUP(J1279,J$2:M1278,5,0)),"")</f>
        <v/>
      </c>
      <c r="S1279"/>
      <c r="AC1279" s="2" t="str">
        <f>IFERROR(IF(INDEX(AC$1:AC1278,MATCH(J1279,J$1:J1278,0),1)=0,"",INDEX(AC$1:AC1278,MATCH(J1279,J$1:J1278,0),1)),"")</f>
        <v/>
      </c>
      <c r="AD1279" s="2" t="str">
        <f>IFERROR(IF(INDEX(AD$1:AD1278,MATCH(J1279,J$1:J1278,0),1)=0,"",INDEX(AD$1:AD1278,MATCH(J1279,J$1:J1278,0),1)),"")</f>
        <v/>
      </c>
      <c r="AE1279" s="2" t="str">
        <f>IFERROR(IF(INDEX(AE$1:AE1278,MATCH(J1279,J$1:J1278,0),1)=0,"",INDEX(AE$1:AE1278,MATCH(J1279,J$1:J1278,0),1)),"")</f>
        <v/>
      </c>
      <c r="BH1279" s="7" t="str">
        <f t="shared" ca="1" si="217"/>
        <v/>
      </c>
      <c r="BI1279" s="4" t="str">
        <f t="shared" si="223"/>
        <v/>
      </c>
      <c r="BJ1279" s="123" t="str">
        <f t="shared" si="218"/>
        <v/>
      </c>
      <c r="BK1279" s="140" t="str">
        <f t="shared" si="222"/>
        <v/>
      </c>
      <c r="BP1279" s="5"/>
      <c r="BR1279" s="4"/>
      <c r="BT1279" s="5"/>
      <c r="BU1279" s="5"/>
      <c r="BV1279" s="5" t="str">
        <f>IF(B1279="","",IF(BQ1279="",1+(MAX(BV$2:BV1278)),""))</f>
        <v/>
      </c>
      <c r="BW1279" s="5" t="str">
        <f t="shared" si="219"/>
        <v/>
      </c>
      <c r="BX1279" s="5" t="str">
        <f t="shared" si="220"/>
        <v/>
      </c>
      <c r="BY1279" s="14" t="str">
        <f t="shared" si="221"/>
        <v/>
      </c>
      <c r="BZ1279" s="28"/>
      <c r="DD1279" s="5" t="e">
        <f>IF(REPORTE!AH$2="si",IF(C1279=VALUE(REPORTE!C$11),IF(SUM(DD1280:DD$1993),CONCATENATE(INT(B1279),", "),INT(B1279)),""),IF(C1279=VALUE(REPORTE!C$10),IF(SUM(DD1280:DD$1993),CONCATENATE(INT(B1279),", "),INT(B1279)),""))</f>
        <v>#VALUE!</v>
      </c>
      <c r="DH1279" s="5"/>
      <c r="DI1279" s="5"/>
      <c r="DJ1279" s="5"/>
      <c r="DK1279" s="5"/>
    </row>
    <row r="1280" spans="1:115">
      <c r="A1280" s="4"/>
      <c r="B1280" s="3"/>
      <c r="H1280" s="5" t="str">
        <f>IF(F1280="","",IFERROR(CONCATENATE("PEUA",VLOOKUP(ESTADO,REPORTE!AV1280:AW1311,2,0),CLAVE_DISTRITO,CLAVE_CADER,IFERROR(VLOOKUP(DAY(F1280),$BN$3:$BO$11,2,0),DAY(F1280)),IFERROR(VLOOKUP(MONTH(F1280),$BN$3:$BO$11,2,0),MONTH(F1280)),YEAR(F1280),G1280),""))</f>
        <v/>
      </c>
      <c r="L1280" s="4" t="str">
        <f>IFERROR(IF(VLOOKUP(J1280,J$2:L1279,4,0)=0,"",VLOOKUP(J1280,J$2:L1279,4,0)),"")</f>
        <v/>
      </c>
      <c r="M1280" s="4" t="str">
        <f>IFERROR(IF(VLOOKUP(J1280,J$2:M1279,5,0)=0,"",VLOOKUP(J1280,J$2:M1279,5,0)),"")</f>
        <v/>
      </c>
      <c r="S1280"/>
      <c r="AC1280" s="2" t="str">
        <f>IFERROR(IF(INDEX(AC$1:AC1279,MATCH(J1280,J$1:J1279,0),1)=0,"",INDEX(AC$1:AC1279,MATCH(J1280,J$1:J1279,0),1)),"")</f>
        <v/>
      </c>
      <c r="AD1280" s="2" t="str">
        <f>IFERROR(IF(INDEX(AD$1:AD1279,MATCH(J1280,J$1:J1279,0),1)=0,"",INDEX(AD$1:AD1279,MATCH(J1280,J$1:J1279,0),1)),"")</f>
        <v/>
      </c>
      <c r="AE1280" s="2" t="str">
        <f>IFERROR(IF(INDEX(AE$1:AE1279,MATCH(J1280,J$1:J1279,0),1)=0,"",INDEX(AE$1:AE1279,MATCH(J1280,J$1:J1279,0),1)),"")</f>
        <v/>
      </c>
      <c r="BH1280" s="7" t="str">
        <f t="shared" ca="1" si="217"/>
        <v/>
      </c>
      <c r="BI1280" s="4" t="str">
        <f t="shared" si="223"/>
        <v/>
      </c>
      <c r="BJ1280" s="123" t="str">
        <f t="shared" si="218"/>
        <v/>
      </c>
      <c r="BK1280" s="140" t="str">
        <f t="shared" si="222"/>
        <v/>
      </c>
      <c r="BP1280" s="5"/>
      <c r="BR1280" s="4"/>
      <c r="BT1280" s="5"/>
      <c r="BU1280" s="5"/>
      <c r="BV1280" s="5" t="str">
        <f>IF(B1280="","",IF(BQ1280="",1+(MAX(BV$2:BV1279)),""))</f>
        <v/>
      </c>
      <c r="BW1280" s="5" t="str">
        <f t="shared" si="219"/>
        <v/>
      </c>
      <c r="BX1280" s="5" t="str">
        <f t="shared" si="220"/>
        <v/>
      </c>
      <c r="BY1280" s="14" t="str">
        <f t="shared" si="221"/>
        <v/>
      </c>
      <c r="BZ1280" s="28"/>
      <c r="DD1280" s="5" t="e">
        <f>IF(REPORTE!AH$2="si",IF(C1280=VALUE(REPORTE!C$11),IF(SUM(DD1281:DD$1993),CONCATENATE(INT(B1280),", "),INT(B1280)),""),IF(C1280=VALUE(REPORTE!C$10),IF(SUM(DD1281:DD$1993),CONCATENATE(INT(B1280),", "),INT(B1280)),""))</f>
        <v>#VALUE!</v>
      </c>
      <c r="DH1280" s="5"/>
      <c r="DI1280" s="5"/>
      <c r="DJ1280" s="5"/>
      <c r="DK1280" s="5"/>
    </row>
    <row r="1281" spans="1:115">
      <c r="A1281" s="4"/>
      <c r="B1281" s="3"/>
      <c r="H1281" s="5" t="str">
        <f>IF(F1281="","",IFERROR(CONCATENATE("PEUA",VLOOKUP(ESTADO,REPORTE!AV1281:AW1312,2,0),CLAVE_DISTRITO,CLAVE_CADER,IFERROR(VLOOKUP(DAY(F1281),$BN$3:$BO$11,2,0),DAY(F1281)),IFERROR(VLOOKUP(MONTH(F1281),$BN$3:$BO$11,2,0),MONTH(F1281)),YEAR(F1281),G1281),""))</f>
        <v/>
      </c>
      <c r="L1281" s="4" t="str">
        <f>IFERROR(IF(VLOOKUP(J1281,J$2:L1280,4,0)=0,"",VLOOKUP(J1281,J$2:L1280,4,0)),"")</f>
        <v/>
      </c>
      <c r="M1281" s="4" t="str">
        <f>IFERROR(IF(VLOOKUP(J1281,J$2:M1280,5,0)=0,"",VLOOKUP(J1281,J$2:M1280,5,0)),"")</f>
        <v/>
      </c>
      <c r="S1281"/>
      <c r="AC1281" s="2" t="str">
        <f>IFERROR(IF(INDEX(AC$1:AC1280,MATCH(J1281,J$1:J1280,0),1)=0,"",INDEX(AC$1:AC1280,MATCH(J1281,J$1:J1280,0),1)),"")</f>
        <v/>
      </c>
      <c r="AD1281" s="2" t="str">
        <f>IFERROR(IF(INDEX(AD$1:AD1280,MATCH(J1281,J$1:J1280,0),1)=0,"",INDEX(AD$1:AD1280,MATCH(J1281,J$1:J1280,0),1)),"")</f>
        <v/>
      </c>
      <c r="AE1281" s="2" t="str">
        <f>IFERROR(IF(INDEX(AE$1:AE1280,MATCH(J1281,J$1:J1280,0),1)=0,"",INDEX(AE$1:AE1280,MATCH(J1281,J$1:J1280,0),1)),"")</f>
        <v/>
      </c>
      <c r="BH1281" s="7" t="str">
        <f t="shared" ca="1" si="217"/>
        <v/>
      </c>
      <c r="BI1281" s="4" t="str">
        <f t="shared" si="223"/>
        <v/>
      </c>
      <c r="BJ1281" s="123" t="str">
        <f t="shared" si="218"/>
        <v/>
      </c>
      <c r="BK1281" s="140" t="str">
        <f t="shared" si="222"/>
        <v/>
      </c>
      <c r="BP1281" s="5"/>
      <c r="BR1281" s="4"/>
      <c r="BT1281" s="5"/>
      <c r="BU1281" s="5"/>
      <c r="BV1281" s="5" t="str">
        <f>IF(B1281="","",IF(BQ1281="",1+(MAX(BV$2:BV1280)),""))</f>
        <v/>
      </c>
      <c r="BW1281" s="5" t="str">
        <f t="shared" si="219"/>
        <v/>
      </c>
      <c r="BX1281" s="5" t="str">
        <f t="shared" si="220"/>
        <v/>
      </c>
      <c r="BY1281" s="14" t="str">
        <f t="shared" si="221"/>
        <v/>
      </c>
      <c r="BZ1281" s="28"/>
      <c r="DD1281" s="5" t="e">
        <f>IF(REPORTE!AH$2="si",IF(C1281=VALUE(REPORTE!C$11),IF(SUM(DD1282:DD$1993),CONCATENATE(INT(B1281),", "),INT(B1281)),""),IF(C1281=VALUE(REPORTE!C$10),IF(SUM(DD1282:DD$1993),CONCATENATE(INT(B1281),", "),INT(B1281)),""))</f>
        <v>#VALUE!</v>
      </c>
      <c r="DH1281" s="5"/>
      <c r="DI1281" s="5"/>
      <c r="DJ1281" s="5"/>
      <c r="DK1281" s="5"/>
    </row>
    <row r="1282" spans="1:115">
      <c r="A1282" s="4"/>
      <c r="B1282" s="3"/>
      <c r="H1282" s="5" t="str">
        <f>IF(F1282="","",IFERROR(CONCATENATE("PEUA",VLOOKUP(ESTADO,REPORTE!AV1282:AW1313,2,0),CLAVE_DISTRITO,CLAVE_CADER,IFERROR(VLOOKUP(DAY(F1282),$BN$3:$BO$11,2,0),DAY(F1282)),IFERROR(VLOOKUP(MONTH(F1282),$BN$3:$BO$11,2,0),MONTH(F1282)),YEAR(F1282),G1282),""))</f>
        <v/>
      </c>
      <c r="L1282" s="4" t="str">
        <f>IFERROR(IF(VLOOKUP(J1282,J$2:L1281,4,0)=0,"",VLOOKUP(J1282,J$2:L1281,4,0)),"")</f>
        <v/>
      </c>
      <c r="M1282" s="4" t="str">
        <f>IFERROR(IF(VLOOKUP(J1282,J$2:M1281,5,0)=0,"",VLOOKUP(J1282,J$2:M1281,5,0)),"")</f>
        <v/>
      </c>
      <c r="S1282"/>
      <c r="AC1282" s="2" t="str">
        <f>IFERROR(IF(INDEX(AC$1:AC1281,MATCH(J1282,J$1:J1281,0),1)=0,"",INDEX(AC$1:AC1281,MATCH(J1282,J$1:J1281,0),1)),"")</f>
        <v/>
      </c>
      <c r="AD1282" s="2" t="str">
        <f>IFERROR(IF(INDEX(AD$1:AD1281,MATCH(J1282,J$1:J1281,0),1)=0,"",INDEX(AD$1:AD1281,MATCH(J1282,J$1:J1281,0),1)),"")</f>
        <v/>
      </c>
      <c r="AE1282" s="2" t="str">
        <f>IFERROR(IF(INDEX(AE$1:AE1281,MATCH(J1282,J$1:J1281,0),1)=0,"",INDEX(AE$1:AE1281,MATCH(J1282,J$1:J1281,0),1)),"")</f>
        <v/>
      </c>
      <c r="BH1282" s="7" t="str">
        <f t="shared" ref="BH1282:BH1345" ca="1" si="224">IFERROR(IF(BE1282="","",IF(BA1282=5,"",IF(BE1282-TODAY()&gt;0,"VIGENTE","VENCIDO"))),"")</f>
        <v/>
      </c>
      <c r="BI1282" s="4" t="str">
        <f t="shared" si="223"/>
        <v/>
      </c>
      <c r="BJ1282" s="123" t="str">
        <f t="shared" ref="BJ1282:BJ1345" si="225">IFERROR(IF(AA1282="","",AA1282/V1282),"")</f>
        <v/>
      </c>
      <c r="BK1282" s="140" t="str">
        <f t="shared" si="222"/>
        <v/>
      </c>
      <c r="BP1282" s="5"/>
      <c r="BR1282" s="4"/>
      <c r="BT1282" s="5"/>
      <c r="BU1282" s="5"/>
      <c r="BV1282" s="5" t="str">
        <f>IF(B1282="","",IF(BQ1282="",1+(MAX(BV$2:BV1281)),""))</f>
        <v/>
      </c>
      <c r="BW1282" s="5" t="str">
        <f t="shared" ref="BW1282:BW1345" si="226">IF(BV1282="","",Z1282)</f>
        <v/>
      </c>
      <c r="BX1282" s="5" t="str">
        <f t="shared" ref="BX1282:BX1345" si="227">IF(BV1282="","",H1282)</f>
        <v/>
      </c>
      <c r="BY1282" s="14" t="str">
        <f t="shared" ref="BY1282:BY1345" si="228">IF(BV1282="","",C1282)</f>
        <v/>
      </c>
      <c r="BZ1282" s="28"/>
      <c r="DD1282" s="5" t="e">
        <f>IF(REPORTE!AH$2="si",IF(C1282=VALUE(REPORTE!C$11),IF(SUM(DD1283:DD$1993),CONCATENATE(INT(B1282),", "),INT(B1282)),""),IF(C1282=VALUE(REPORTE!C$10),IF(SUM(DD1283:DD$1993),CONCATENATE(INT(B1282),", "),INT(B1282)),""))</f>
        <v>#VALUE!</v>
      </c>
      <c r="DH1282" s="5"/>
      <c r="DI1282" s="5"/>
      <c r="DJ1282" s="5"/>
      <c r="DK1282" s="5"/>
    </row>
    <row r="1283" spans="1:115">
      <c r="A1283" s="4"/>
      <c r="B1283" s="3"/>
      <c r="H1283" s="5" t="str">
        <f>IF(F1283="","",IFERROR(CONCATENATE("PEUA",VLOOKUP(ESTADO,REPORTE!AV1283:AW1314,2,0),CLAVE_DISTRITO,CLAVE_CADER,IFERROR(VLOOKUP(DAY(F1283),$BN$3:$BO$11,2,0),DAY(F1283)),IFERROR(VLOOKUP(MONTH(F1283),$BN$3:$BO$11,2,0),MONTH(F1283)),YEAR(F1283),G1283),""))</f>
        <v/>
      </c>
      <c r="L1283" s="4" t="str">
        <f>IFERROR(IF(VLOOKUP(J1283,J$2:L1282,4,0)=0,"",VLOOKUP(J1283,J$2:L1282,4,0)),"")</f>
        <v/>
      </c>
      <c r="M1283" s="4" t="str">
        <f>IFERROR(IF(VLOOKUP(J1283,J$2:M1282,5,0)=0,"",VLOOKUP(J1283,J$2:M1282,5,0)),"")</f>
        <v/>
      </c>
      <c r="S1283"/>
      <c r="AC1283" s="2" t="str">
        <f>IFERROR(IF(INDEX(AC$1:AC1282,MATCH(J1283,J$1:J1282,0),1)=0,"",INDEX(AC$1:AC1282,MATCH(J1283,J$1:J1282,0),1)),"")</f>
        <v/>
      </c>
      <c r="AD1283" s="2" t="str">
        <f>IFERROR(IF(INDEX(AD$1:AD1282,MATCH(J1283,J$1:J1282,0),1)=0,"",INDEX(AD$1:AD1282,MATCH(J1283,J$1:J1282,0),1)),"")</f>
        <v/>
      </c>
      <c r="AE1283" s="2" t="str">
        <f>IFERROR(IF(INDEX(AE$1:AE1282,MATCH(J1283,J$1:J1282,0),1)=0,"",INDEX(AE$1:AE1282,MATCH(J1283,J$1:J1282,0),1)),"")</f>
        <v/>
      </c>
      <c r="BH1283" s="7" t="str">
        <f t="shared" ca="1" si="224"/>
        <v/>
      </c>
      <c r="BI1283" s="4" t="str">
        <f t="shared" si="223"/>
        <v/>
      </c>
      <c r="BJ1283" s="123" t="str">
        <f t="shared" si="225"/>
        <v/>
      </c>
      <c r="BK1283" s="140" t="str">
        <f t="shared" ref="BK1283:BK1346" si="229">IFERROR(IF(AA1283/Z1283=0,"",AA1283/Z1283),"")</f>
        <v/>
      </c>
      <c r="BP1283" s="5"/>
      <c r="BR1283" s="4"/>
      <c r="BT1283" s="5"/>
      <c r="BU1283" s="5"/>
      <c r="BV1283" s="5" t="str">
        <f>IF(B1283="","",IF(BQ1283="",1+(MAX(BV$2:BV1282)),""))</f>
        <v/>
      </c>
      <c r="BW1283" s="5" t="str">
        <f t="shared" si="226"/>
        <v/>
      </c>
      <c r="BX1283" s="5" t="str">
        <f t="shared" si="227"/>
        <v/>
      </c>
      <c r="BY1283" s="14" t="str">
        <f t="shared" si="228"/>
        <v/>
      </c>
      <c r="BZ1283" s="28"/>
      <c r="DD1283" s="5" t="e">
        <f>IF(REPORTE!AH$2="si",IF(C1283=VALUE(REPORTE!C$11),IF(SUM(DD1284:DD$1993),CONCATENATE(INT(B1283),", "),INT(B1283)),""),IF(C1283=VALUE(REPORTE!C$10),IF(SUM(DD1284:DD$1993),CONCATENATE(INT(B1283),", "),INT(B1283)),""))</f>
        <v>#VALUE!</v>
      </c>
      <c r="DH1283" s="5"/>
      <c r="DI1283" s="5"/>
      <c r="DJ1283" s="5"/>
      <c r="DK1283" s="5"/>
    </row>
    <row r="1284" spans="1:115">
      <c r="A1284" s="4"/>
      <c r="B1284" s="3"/>
      <c r="H1284" s="5" t="str">
        <f>IF(F1284="","",IFERROR(CONCATENATE("PEUA",VLOOKUP(ESTADO,REPORTE!AV1284:AW1315,2,0),CLAVE_DISTRITO,CLAVE_CADER,IFERROR(VLOOKUP(DAY(F1284),$BN$3:$BO$11,2,0),DAY(F1284)),IFERROR(VLOOKUP(MONTH(F1284),$BN$3:$BO$11,2,0),MONTH(F1284)),YEAR(F1284),G1284),""))</f>
        <v/>
      </c>
      <c r="L1284" s="4" t="str">
        <f>IFERROR(IF(VLOOKUP(J1284,J$2:L1283,4,0)=0,"",VLOOKUP(J1284,J$2:L1283,4,0)),"")</f>
        <v/>
      </c>
      <c r="M1284" s="4" t="str">
        <f>IFERROR(IF(VLOOKUP(J1284,J$2:M1283,5,0)=0,"",VLOOKUP(J1284,J$2:M1283,5,0)),"")</f>
        <v/>
      </c>
      <c r="S1284"/>
      <c r="AC1284" s="2" t="str">
        <f>IFERROR(IF(INDEX(AC$1:AC1283,MATCH(J1284,J$1:J1283,0),1)=0,"",INDEX(AC$1:AC1283,MATCH(J1284,J$1:J1283,0),1)),"")</f>
        <v/>
      </c>
      <c r="AD1284" s="2" t="str">
        <f>IFERROR(IF(INDEX(AD$1:AD1283,MATCH(J1284,J$1:J1283,0),1)=0,"",INDEX(AD$1:AD1283,MATCH(J1284,J$1:J1283,0),1)),"")</f>
        <v/>
      </c>
      <c r="AE1284" s="2" t="str">
        <f>IFERROR(IF(INDEX(AE$1:AE1283,MATCH(J1284,J$1:J1283,0),1)=0,"",INDEX(AE$1:AE1283,MATCH(J1284,J$1:J1283,0),1)),"")</f>
        <v/>
      </c>
      <c r="BH1284" s="7" t="str">
        <f t="shared" ca="1" si="224"/>
        <v/>
      </c>
      <c r="BI1284" s="4" t="str">
        <f t="shared" si="223"/>
        <v/>
      </c>
      <c r="BJ1284" s="123" t="str">
        <f t="shared" si="225"/>
        <v/>
      </c>
      <c r="BK1284" s="140" t="str">
        <f t="shared" si="229"/>
        <v/>
      </c>
      <c r="BP1284" s="5"/>
      <c r="BR1284" s="4"/>
      <c r="BT1284" s="5"/>
      <c r="BU1284" s="5"/>
      <c r="BV1284" s="5" t="str">
        <f>IF(B1284="","",IF(BQ1284="",1+(MAX(BV$2:BV1283)),""))</f>
        <v/>
      </c>
      <c r="BW1284" s="5" t="str">
        <f t="shared" si="226"/>
        <v/>
      </c>
      <c r="BX1284" s="5" t="str">
        <f t="shared" si="227"/>
        <v/>
      </c>
      <c r="BY1284" s="14" t="str">
        <f t="shared" si="228"/>
        <v/>
      </c>
      <c r="BZ1284" s="28"/>
      <c r="DD1284" s="5" t="e">
        <f>IF(REPORTE!AH$2="si",IF(C1284=VALUE(REPORTE!C$11),IF(SUM(DD1285:DD$1993),CONCATENATE(INT(B1284),", "),INT(B1284)),""),IF(C1284=VALUE(REPORTE!C$10),IF(SUM(DD1285:DD$1993),CONCATENATE(INT(B1284),", "),INT(B1284)),""))</f>
        <v>#VALUE!</v>
      </c>
      <c r="DH1284" s="5"/>
      <c r="DI1284" s="5"/>
      <c r="DJ1284" s="5"/>
      <c r="DK1284" s="5"/>
    </row>
    <row r="1285" spans="1:115">
      <c r="A1285" s="4"/>
      <c r="B1285" s="3"/>
      <c r="H1285" s="5" t="str">
        <f>IF(F1285="","",IFERROR(CONCATENATE("PEUA",VLOOKUP(ESTADO,REPORTE!AV1285:AW1316,2,0),CLAVE_DISTRITO,CLAVE_CADER,IFERROR(VLOOKUP(DAY(F1285),$BN$3:$BO$11,2,0),DAY(F1285)),IFERROR(VLOOKUP(MONTH(F1285),$BN$3:$BO$11,2,0),MONTH(F1285)),YEAR(F1285),G1285),""))</f>
        <v/>
      </c>
      <c r="L1285" s="4" t="str">
        <f>IFERROR(IF(VLOOKUP(J1285,J$2:L1284,4,0)=0,"",VLOOKUP(J1285,J$2:L1284,4,0)),"")</f>
        <v/>
      </c>
      <c r="M1285" s="4" t="str">
        <f>IFERROR(IF(VLOOKUP(J1285,J$2:M1284,5,0)=0,"",VLOOKUP(J1285,J$2:M1284,5,0)),"")</f>
        <v/>
      </c>
      <c r="S1285"/>
      <c r="AC1285" s="2" t="str">
        <f>IFERROR(IF(INDEX(AC$1:AC1284,MATCH(J1285,J$1:J1284,0),1)=0,"",INDEX(AC$1:AC1284,MATCH(J1285,J$1:J1284,0),1)),"")</f>
        <v/>
      </c>
      <c r="AD1285" s="2" t="str">
        <f>IFERROR(IF(INDEX(AD$1:AD1284,MATCH(J1285,J$1:J1284,0),1)=0,"",INDEX(AD$1:AD1284,MATCH(J1285,J$1:J1284,0),1)),"")</f>
        <v/>
      </c>
      <c r="AE1285" s="2" t="str">
        <f>IFERROR(IF(INDEX(AE$1:AE1284,MATCH(J1285,J$1:J1284,0),1)=0,"",INDEX(AE$1:AE1284,MATCH(J1285,J$1:J1284,0),1)),"")</f>
        <v/>
      </c>
      <c r="BH1285" s="7" t="str">
        <f t="shared" ca="1" si="224"/>
        <v/>
      </c>
      <c r="BI1285" s="4" t="str">
        <f t="shared" si="223"/>
        <v/>
      </c>
      <c r="BJ1285" s="123" t="str">
        <f t="shared" si="225"/>
        <v/>
      </c>
      <c r="BK1285" s="140" t="str">
        <f t="shared" si="229"/>
        <v/>
      </c>
      <c r="BP1285" s="5"/>
      <c r="BR1285" s="4"/>
      <c r="BT1285" s="5"/>
      <c r="BU1285" s="5"/>
      <c r="BV1285" s="5" t="str">
        <f>IF(B1285="","",IF(BQ1285="",1+(MAX(BV$2:BV1284)),""))</f>
        <v/>
      </c>
      <c r="BW1285" s="5" t="str">
        <f t="shared" si="226"/>
        <v/>
      </c>
      <c r="BX1285" s="5" t="str">
        <f t="shared" si="227"/>
        <v/>
      </c>
      <c r="BY1285" s="14" t="str">
        <f t="shared" si="228"/>
        <v/>
      </c>
      <c r="BZ1285" s="28"/>
      <c r="DD1285" s="5" t="e">
        <f>IF(REPORTE!AH$2="si",IF(C1285=VALUE(REPORTE!C$11),IF(SUM(DD1286:DD$1993),CONCATENATE(INT(B1285),", "),INT(B1285)),""),IF(C1285=VALUE(REPORTE!C$10),IF(SUM(DD1286:DD$1993),CONCATENATE(INT(B1285),", "),INT(B1285)),""))</f>
        <v>#VALUE!</v>
      </c>
      <c r="DH1285" s="5"/>
      <c r="DI1285" s="5"/>
      <c r="DJ1285" s="5"/>
      <c r="DK1285" s="5"/>
    </row>
    <row r="1286" spans="1:115">
      <c r="A1286" s="4"/>
      <c r="B1286" s="3"/>
      <c r="H1286" s="5" t="str">
        <f>IF(F1286="","",IFERROR(CONCATENATE("PEUA",VLOOKUP(ESTADO,REPORTE!AV1286:AW1317,2,0),CLAVE_DISTRITO,CLAVE_CADER,IFERROR(VLOOKUP(DAY(F1286),$BN$3:$BO$11,2,0),DAY(F1286)),IFERROR(VLOOKUP(MONTH(F1286),$BN$3:$BO$11,2,0),MONTH(F1286)),YEAR(F1286),G1286),""))</f>
        <v/>
      </c>
      <c r="L1286" s="4" t="str">
        <f>IFERROR(IF(VLOOKUP(J1286,J$2:L1285,4,0)=0,"",VLOOKUP(J1286,J$2:L1285,4,0)),"")</f>
        <v/>
      </c>
      <c r="M1286" s="4" t="str">
        <f>IFERROR(IF(VLOOKUP(J1286,J$2:M1285,5,0)=0,"",VLOOKUP(J1286,J$2:M1285,5,0)),"")</f>
        <v/>
      </c>
      <c r="S1286"/>
      <c r="AC1286" s="2" t="str">
        <f>IFERROR(IF(INDEX(AC$1:AC1285,MATCH(J1286,J$1:J1285,0),1)=0,"",INDEX(AC$1:AC1285,MATCH(J1286,J$1:J1285,0),1)),"")</f>
        <v/>
      </c>
      <c r="AD1286" s="2" t="str">
        <f>IFERROR(IF(INDEX(AD$1:AD1285,MATCH(J1286,J$1:J1285,0),1)=0,"",INDEX(AD$1:AD1285,MATCH(J1286,J$1:J1285,0),1)),"")</f>
        <v/>
      </c>
      <c r="AE1286" s="2" t="str">
        <f>IFERROR(IF(INDEX(AE$1:AE1285,MATCH(J1286,J$1:J1285,0),1)=0,"",INDEX(AE$1:AE1285,MATCH(J1286,J$1:J1285,0),1)),"")</f>
        <v/>
      </c>
      <c r="BH1286" s="7" t="str">
        <f t="shared" ca="1" si="224"/>
        <v/>
      </c>
      <c r="BI1286" s="4" t="str">
        <f t="shared" si="223"/>
        <v/>
      </c>
      <c r="BJ1286" s="123" t="str">
        <f t="shared" si="225"/>
        <v/>
      </c>
      <c r="BK1286" s="140" t="str">
        <f t="shared" si="229"/>
        <v/>
      </c>
      <c r="BP1286" s="5"/>
      <c r="BR1286" s="4"/>
      <c r="BT1286" s="5"/>
      <c r="BU1286" s="5"/>
      <c r="BV1286" s="5" t="str">
        <f>IF(B1286="","",IF(BQ1286="",1+(MAX(BV$2:BV1285)),""))</f>
        <v/>
      </c>
      <c r="BW1286" s="5" t="str">
        <f t="shared" si="226"/>
        <v/>
      </c>
      <c r="BX1286" s="5" t="str">
        <f t="shared" si="227"/>
        <v/>
      </c>
      <c r="BY1286" s="14" t="str">
        <f t="shared" si="228"/>
        <v/>
      </c>
      <c r="BZ1286" s="28"/>
      <c r="DD1286" s="5" t="e">
        <f>IF(REPORTE!AH$2="si",IF(C1286=VALUE(REPORTE!C$11),IF(SUM(DD1287:DD$1993),CONCATENATE(INT(B1286),", "),INT(B1286)),""),IF(C1286=VALUE(REPORTE!C$10),IF(SUM(DD1287:DD$1993),CONCATENATE(INT(B1286),", "),INT(B1286)),""))</f>
        <v>#VALUE!</v>
      </c>
      <c r="DH1286" s="5"/>
      <c r="DI1286" s="5"/>
      <c r="DJ1286" s="5"/>
      <c r="DK1286" s="5"/>
    </row>
    <row r="1287" spans="1:115">
      <c r="A1287" s="4"/>
      <c r="B1287" s="3"/>
      <c r="H1287" s="5" t="str">
        <f>IF(F1287="","",IFERROR(CONCATENATE("PEUA",VLOOKUP(ESTADO,REPORTE!AV1287:AW1318,2,0),CLAVE_DISTRITO,CLAVE_CADER,IFERROR(VLOOKUP(DAY(F1287),$BN$3:$BO$11,2,0),DAY(F1287)),IFERROR(VLOOKUP(MONTH(F1287),$BN$3:$BO$11,2,0),MONTH(F1287)),YEAR(F1287),G1287),""))</f>
        <v/>
      </c>
      <c r="L1287" s="4" t="str">
        <f>IFERROR(IF(VLOOKUP(J1287,J$2:L1286,4,0)=0,"",VLOOKUP(J1287,J$2:L1286,4,0)),"")</f>
        <v/>
      </c>
      <c r="M1287" s="4" t="str">
        <f>IFERROR(IF(VLOOKUP(J1287,J$2:M1286,5,0)=0,"",VLOOKUP(J1287,J$2:M1286,5,0)),"")</f>
        <v/>
      </c>
      <c r="S1287"/>
      <c r="AC1287" s="2" t="str">
        <f>IFERROR(IF(INDEX(AC$1:AC1286,MATCH(J1287,J$1:J1286,0),1)=0,"",INDEX(AC$1:AC1286,MATCH(J1287,J$1:J1286,0),1)),"")</f>
        <v/>
      </c>
      <c r="AD1287" s="2" t="str">
        <f>IFERROR(IF(INDEX(AD$1:AD1286,MATCH(J1287,J$1:J1286,0),1)=0,"",INDEX(AD$1:AD1286,MATCH(J1287,J$1:J1286,0),1)),"")</f>
        <v/>
      </c>
      <c r="AE1287" s="2" t="str">
        <f>IFERROR(IF(INDEX(AE$1:AE1286,MATCH(J1287,J$1:J1286,0),1)=0,"",INDEX(AE$1:AE1286,MATCH(J1287,J$1:J1286,0),1)),"")</f>
        <v/>
      </c>
      <c r="BH1287" s="7" t="str">
        <f t="shared" ca="1" si="224"/>
        <v/>
      </c>
      <c r="BI1287" s="4" t="str">
        <f t="shared" si="223"/>
        <v/>
      </c>
      <c r="BJ1287" s="123" t="str">
        <f t="shared" si="225"/>
        <v/>
      </c>
      <c r="BK1287" s="140" t="str">
        <f t="shared" si="229"/>
        <v/>
      </c>
      <c r="BP1287" s="5"/>
      <c r="BR1287" s="4"/>
      <c r="BT1287" s="5"/>
      <c r="BU1287" s="5"/>
      <c r="BV1287" s="5" t="str">
        <f>IF(B1287="","",IF(BQ1287="",1+(MAX(BV$2:BV1286)),""))</f>
        <v/>
      </c>
      <c r="BW1287" s="5" t="str">
        <f t="shared" si="226"/>
        <v/>
      </c>
      <c r="BX1287" s="5" t="str">
        <f t="shared" si="227"/>
        <v/>
      </c>
      <c r="BY1287" s="14" t="str">
        <f t="shared" si="228"/>
        <v/>
      </c>
      <c r="BZ1287" s="28"/>
      <c r="DD1287" s="5" t="e">
        <f>IF(REPORTE!AH$2="si",IF(C1287=VALUE(REPORTE!C$11),IF(SUM(DD1288:DD$1993),CONCATENATE(INT(B1287),", "),INT(B1287)),""),IF(C1287=VALUE(REPORTE!C$10),IF(SUM(DD1288:DD$1993),CONCATENATE(INT(B1287),", "),INT(B1287)),""))</f>
        <v>#VALUE!</v>
      </c>
      <c r="DH1287" s="5"/>
      <c r="DI1287" s="5"/>
      <c r="DJ1287" s="5"/>
      <c r="DK1287" s="5"/>
    </row>
    <row r="1288" spans="1:115">
      <c r="A1288" s="4"/>
      <c r="B1288" s="3"/>
      <c r="H1288" s="5" t="str">
        <f>IF(F1288="","",IFERROR(CONCATENATE("PEUA",VLOOKUP(ESTADO,REPORTE!AV1288:AW1319,2,0),CLAVE_DISTRITO,CLAVE_CADER,IFERROR(VLOOKUP(DAY(F1288),$BN$3:$BO$11,2,0),DAY(F1288)),IFERROR(VLOOKUP(MONTH(F1288),$BN$3:$BO$11,2,0),MONTH(F1288)),YEAR(F1288),G1288),""))</f>
        <v/>
      </c>
      <c r="L1288" s="4" t="str">
        <f>IFERROR(IF(VLOOKUP(J1288,J$2:L1287,4,0)=0,"",VLOOKUP(J1288,J$2:L1287,4,0)),"")</f>
        <v/>
      </c>
      <c r="M1288" s="4" t="str">
        <f>IFERROR(IF(VLOOKUP(J1288,J$2:M1287,5,0)=0,"",VLOOKUP(J1288,J$2:M1287,5,0)),"")</f>
        <v/>
      </c>
      <c r="S1288"/>
      <c r="AC1288" s="2" t="str">
        <f>IFERROR(IF(INDEX(AC$1:AC1287,MATCH(J1288,J$1:J1287,0),1)=0,"",INDEX(AC$1:AC1287,MATCH(J1288,J$1:J1287,0),1)),"")</f>
        <v/>
      </c>
      <c r="AD1288" s="2" t="str">
        <f>IFERROR(IF(INDEX(AD$1:AD1287,MATCH(J1288,J$1:J1287,0),1)=0,"",INDEX(AD$1:AD1287,MATCH(J1288,J$1:J1287,0),1)),"")</f>
        <v/>
      </c>
      <c r="AE1288" s="2" t="str">
        <f>IFERROR(IF(INDEX(AE$1:AE1287,MATCH(J1288,J$1:J1287,0),1)=0,"",INDEX(AE$1:AE1287,MATCH(J1288,J$1:J1287,0),1)),"")</f>
        <v/>
      </c>
      <c r="BH1288" s="7" t="str">
        <f t="shared" ca="1" si="224"/>
        <v/>
      </c>
      <c r="BI1288" s="4" t="str">
        <f t="shared" si="223"/>
        <v/>
      </c>
      <c r="BJ1288" s="123" t="str">
        <f t="shared" si="225"/>
        <v/>
      </c>
      <c r="BK1288" s="140" t="str">
        <f t="shared" si="229"/>
        <v/>
      </c>
      <c r="BP1288" s="5"/>
      <c r="BR1288" s="4"/>
      <c r="BT1288" s="5"/>
      <c r="BU1288" s="5"/>
      <c r="BV1288" s="5" t="str">
        <f>IF(B1288="","",IF(BQ1288="",1+(MAX(BV$2:BV1287)),""))</f>
        <v/>
      </c>
      <c r="BW1288" s="5" t="str">
        <f t="shared" si="226"/>
        <v/>
      </c>
      <c r="BX1288" s="5" t="str">
        <f t="shared" si="227"/>
        <v/>
      </c>
      <c r="BY1288" s="14" t="str">
        <f t="shared" si="228"/>
        <v/>
      </c>
      <c r="BZ1288" s="28"/>
      <c r="DD1288" s="5" t="e">
        <f>IF(REPORTE!AH$2="si",IF(C1288=VALUE(REPORTE!C$11),IF(SUM(DD1289:DD$1993),CONCATENATE(INT(B1288),", "),INT(B1288)),""),IF(C1288=VALUE(REPORTE!C$10),IF(SUM(DD1289:DD$1993),CONCATENATE(INT(B1288),", "),INT(B1288)),""))</f>
        <v>#VALUE!</v>
      </c>
      <c r="DH1288" s="5"/>
      <c r="DI1288" s="5"/>
      <c r="DJ1288" s="5"/>
      <c r="DK1288" s="5"/>
    </row>
    <row r="1289" spans="1:115">
      <c r="A1289" s="4"/>
      <c r="B1289" s="3"/>
      <c r="H1289" s="5" t="str">
        <f>IF(F1289="","",IFERROR(CONCATENATE("PEUA",VLOOKUP(ESTADO,REPORTE!AV1289:AW1320,2,0),CLAVE_DISTRITO,CLAVE_CADER,IFERROR(VLOOKUP(DAY(F1289),$BN$3:$BO$11,2,0),DAY(F1289)),IFERROR(VLOOKUP(MONTH(F1289),$BN$3:$BO$11,2,0),MONTH(F1289)),YEAR(F1289),G1289),""))</f>
        <v/>
      </c>
      <c r="L1289" s="4" t="str">
        <f>IFERROR(IF(VLOOKUP(J1289,J$2:L1288,4,0)=0,"",VLOOKUP(J1289,J$2:L1288,4,0)),"")</f>
        <v/>
      </c>
      <c r="M1289" s="4" t="str">
        <f>IFERROR(IF(VLOOKUP(J1289,J$2:M1288,5,0)=0,"",VLOOKUP(J1289,J$2:M1288,5,0)),"")</f>
        <v/>
      </c>
      <c r="S1289"/>
      <c r="AC1289" s="2" t="str">
        <f>IFERROR(IF(INDEX(AC$1:AC1288,MATCH(J1289,J$1:J1288,0),1)=0,"",INDEX(AC$1:AC1288,MATCH(J1289,J$1:J1288,0),1)),"")</f>
        <v/>
      </c>
      <c r="AD1289" s="2" t="str">
        <f>IFERROR(IF(INDEX(AD$1:AD1288,MATCH(J1289,J$1:J1288,0),1)=0,"",INDEX(AD$1:AD1288,MATCH(J1289,J$1:J1288,0),1)),"")</f>
        <v/>
      </c>
      <c r="AE1289" s="2" t="str">
        <f>IFERROR(IF(INDEX(AE$1:AE1288,MATCH(J1289,J$1:J1288,0),1)=0,"",INDEX(AE$1:AE1288,MATCH(J1289,J$1:J1288,0),1)),"")</f>
        <v/>
      </c>
      <c r="BH1289" s="7" t="str">
        <f t="shared" ca="1" si="224"/>
        <v/>
      </c>
      <c r="BI1289" s="4" t="str">
        <f t="shared" si="223"/>
        <v/>
      </c>
      <c r="BJ1289" s="123" t="str">
        <f t="shared" si="225"/>
        <v/>
      </c>
      <c r="BK1289" s="140" t="str">
        <f t="shared" si="229"/>
        <v/>
      </c>
      <c r="BP1289" s="5"/>
      <c r="BR1289" s="4"/>
      <c r="BT1289" s="5"/>
      <c r="BU1289" s="5"/>
      <c r="BV1289" s="5" t="str">
        <f>IF(B1289="","",IF(BQ1289="",1+(MAX(BV$2:BV1288)),""))</f>
        <v/>
      </c>
      <c r="BW1289" s="5" t="str">
        <f t="shared" si="226"/>
        <v/>
      </c>
      <c r="BX1289" s="5" t="str">
        <f t="shared" si="227"/>
        <v/>
      </c>
      <c r="BY1289" s="14" t="str">
        <f t="shared" si="228"/>
        <v/>
      </c>
      <c r="BZ1289" s="28"/>
      <c r="DD1289" s="5" t="e">
        <f>IF(REPORTE!AH$2="si",IF(C1289=VALUE(REPORTE!C$11),IF(SUM(DD1290:DD$1993),CONCATENATE(INT(B1289),", "),INT(B1289)),""),IF(C1289=VALUE(REPORTE!C$10),IF(SUM(DD1290:DD$1993),CONCATENATE(INT(B1289),", "),INT(B1289)),""))</f>
        <v>#VALUE!</v>
      </c>
      <c r="DH1289" s="5"/>
      <c r="DI1289" s="5"/>
      <c r="DJ1289" s="5"/>
      <c r="DK1289" s="5"/>
    </row>
    <row r="1290" spans="1:115">
      <c r="A1290" s="4"/>
      <c r="B1290" s="3"/>
      <c r="H1290" s="5" t="str">
        <f>IF(F1290="","",IFERROR(CONCATENATE("PEUA",VLOOKUP(ESTADO,REPORTE!AV1290:AW1321,2,0),CLAVE_DISTRITO,CLAVE_CADER,IFERROR(VLOOKUP(DAY(F1290),$BN$3:$BO$11,2,0),DAY(F1290)),IFERROR(VLOOKUP(MONTH(F1290),$BN$3:$BO$11,2,0),MONTH(F1290)),YEAR(F1290),G1290),""))</f>
        <v/>
      </c>
      <c r="L1290" s="4" t="str">
        <f>IFERROR(IF(VLOOKUP(J1290,J$2:L1289,4,0)=0,"",VLOOKUP(J1290,J$2:L1289,4,0)),"")</f>
        <v/>
      </c>
      <c r="M1290" s="4" t="str">
        <f>IFERROR(IF(VLOOKUP(J1290,J$2:M1289,5,0)=0,"",VLOOKUP(J1290,J$2:M1289,5,0)),"")</f>
        <v/>
      </c>
      <c r="S1290"/>
      <c r="AC1290" s="2" t="str">
        <f>IFERROR(IF(INDEX(AC$1:AC1289,MATCH(J1290,J$1:J1289,0),1)=0,"",INDEX(AC$1:AC1289,MATCH(J1290,J$1:J1289,0),1)),"")</f>
        <v/>
      </c>
      <c r="AD1290" s="2" t="str">
        <f>IFERROR(IF(INDEX(AD$1:AD1289,MATCH(J1290,J$1:J1289,0),1)=0,"",INDEX(AD$1:AD1289,MATCH(J1290,J$1:J1289,0),1)),"")</f>
        <v/>
      </c>
      <c r="AE1290" s="2" t="str">
        <f>IFERROR(IF(INDEX(AE$1:AE1289,MATCH(J1290,J$1:J1289,0),1)=0,"",INDEX(AE$1:AE1289,MATCH(J1290,J$1:J1289,0),1)),"")</f>
        <v/>
      </c>
      <c r="BH1290" s="7" t="str">
        <f t="shared" ca="1" si="224"/>
        <v/>
      </c>
      <c r="BI1290" s="4" t="str">
        <f t="shared" si="223"/>
        <v/>
      </c>
      <c r="BJ1290" s="123" t="str">
        <f t="shared" si="225"/>
        <v/>
      </c>
      <c r="BK1290" s="140" t="str">
        <f t="shared" si="229"/>
        <v/>
      </c>
      <c r="BP1290" s="5"/>
      <c r="BR1290" s="4"/>
      <c r="BT1290" s="5"/>
      <c r="BU1290" s="5"/>
      <c r="BV1290" s="5" t="str">
        <f>IF(B1290="","",IF(BQ1290="",1+(MAX(BV$2:BV1289)),""))</f>
        <v/>
      </c>
      <c r="BW1290" s="5" t="str">
        <f t="shared" si="226"/>
        <v/>
      </c>
      <c r="BX1290" s="5" t="str">
        <f t="shared" si="227"/>
        <v/>
      </c>
      <c r="BY1290" s="14" t="str">
        <f t="shared" si="228"/>
        <v/>
      </c>
      <c r="BZ1290" s="28"/>
      <c r="DD1290" s="5" t="e">
        <f>IF(REPORTE!AH$2="si",IF(C1290=VALUE(REPORTE!C$11),IF(SUM(DD1291:DD$1993),CONCATENATE(INT(B1290),", "),INT(B1290)),""),IF(C1290=VALUE(REPORTE!C$10),IF(SUM(DD1291:DD$1993),CONCATENATE(INT(B1290),", "),INT(B1290)),""))</f>
        <v>#VALUE!</v>
      </c>
      <c r="DH1290" s="5"/>
      <c r="DI1290" s="5"/>
      <c r="DJ1290" s="5"/>
      <c r="DK1290" s="5"/>
    </row>
    <row r="1291" spans="1:115">
      <c r="A1291" s="4"/>
      <c r="B1291" s="3"/>
      <c r="H1291" s="5" t="str">
        <f>IF(F1291="","",IFERROR(CONCATENATE("PEUA",VLOOKUP(ESTADO,REPORTE!AV1291:AW1322,2,0),CLAVE_DISTRITO,CLAVE_CADER,IFERROR(VLOOKUP(DAY(F1291),$BN$3:$BO$11,2,0),DAY(F1291)),IFERROR(VLOOKUP(MONTH(F1291),$BN$3:$BO$11,2,0),MONTH(F1291)),YEAR(F1291),G1291),""))</f>
        <v/>
      </c>
      <c r="L1291" s="4" t="str">
        <f>IFERROR(IF(VLOOKUP(J1291,J$2:L1290,4,0)=0,"",VLOOKUP(J1291,J$2:L1290,4,0)),"")</f>
        <v/>
      </c>
      <c r="M1291" s="4" t="str">
        <f>IFERROR(IF(VLOOKUP(J1291,J$2:M1290,5,0)=0,"",VLOOKUP(J1291,J$2:M1290,5,0)),"")</f>
        <v/>
      </c>
      <c r="S1291"/>
      <c r="AC1291" s="2" t="str">
        <f>IFERROR(IF(INDEX(AC$1:AC1290,MATCH(J1291,J$1:J1290,0),1)=0,"",INDEX(AC$1:AC1290,MATCH(J1291,J$1:J1290,0),1)),"")</f>
        <v/>
      </c>
      <c r="AD1291" s="2" t="str">
        <f>IFERROR(IF(INDEX(AD$1:AD1290,MATCH(J1291,J$1:J1290,0),1)=0,"",INDEX(AD$1:AD1290,MATCH(J1291,J$1:J1290,0),1)),"")</f>
        <v/>
      </c>
      <c r="AE1291" s="2" t="str">
        <f>IFERROR(IF(INDEX(AE$1:AE1290,MATCH(J1291,J$1:J1290,0),1)=0,"",INDEX(AE$1:AE1290,MATCH(J1291,J$1:J1290,0),1)),"")</f>
        <v/>
      </c>
      <c r="BH1291" s="7" t="str">
        <f t="shared" ca="1" si="224"/>
        <v/>
      </c>
      <c r="BI1291" s="4" t="str">
        <f t="shared" si="223"/>
        <v/>
      </c>
      <c r="BJ1291" s="123" t="str">
        <f t="shared" si="225"/>
        <v/>
      </c>
      <c r="BK1291" s="140" t="str">
        <f t="shared" si="229"/>
        <v/>
      </c>
      <c r="BP1291" s="5"/>
      <c r="BR1291" s="4"/>
      <c r="BT1291" s="5"/>
      <c r="BU1291" s="5"/>
      <c r="BV1291" s="5" t="str">
        <f>IF(B1291="","",IF(BQ1291="",1+(MAX(BV$2:BV1290)),""))</f>
        <v/>
      </c>
      <c r="BW1291" s="5" t="str">
        <f t="shared" si="226"/>
        <v/>
      </c>
      <c r="BX1291" s="5" t="str">
        <f t="shared" si="227"/>
        <v/>
      </c>
      <c r="BY1291" s="14" t="str">
        <f t="shared" si="228"/>
        <v/>
      </c>
      <c r="BZ1291" s="28"/>
      <c r="DD1291" s="5" t="e">
        <f>IF(REPORTE!AH$2="si",IF(C1291=VALUE(REPORTE!C$11),IF(SUM(DD1292:DD$1993),CONCATENATE(INT(B1291),", "),INT(B1291)),""),IF(C1291=VALUE(REPORTE!C$10),IF(SUM(DD1292:DD$1993),CONCATENATE(INT(B1291),", "),INT(B1291)),""))</f>
        <v>#VALUE!</v>
      </c>
      <c r="DH1291" s="5"/>
      <c r="DI1291" s="5"/>
      <c r="DJ1291" s="5"/>
      <c r="DK1291" s="5"/>
    </row>
    <row r="1292" spans="1:115">
      <c r="A1292" s="4"/>
      <c r="B1292" s="3"/>
      <c r="H1292" s="5" t="str">
        <f>IF(F1292="","",IFERROR(CONCATENATE("PEUA",VLOOKUP(ESTADO,REPORTE!AV1292:AW1323,2,0),CLAVE_DISTRITO,CLAVE_CADER,IFERROR(VLOOKUP(DAY(F1292),$BN$3:$BO$11,2,0),DAY(F1292)),IFERROR(VLOOKUP(MONTH(F1292),$BN$3:$BO$11,2,0),MONTH(F1292)),YEAR(F1292),G1292),""))</f>
        <v/>
      </c>
      <c r="L1292" s="4" t="str">
        <f>IFERROR(IF(VLOOKUP(J1292,J$2:L1291,4,0)=0,"",VLOOKUP(J1292,J$2:L1291,4,0)),"")</f>
        <v/>
      </c>
      <c r="M1292" s="4" t="str">
        <f>IFERROR(IF(VLOOKUP(J1292,J$2:M1291,5,0)=0,"",VLOOKUP(J1292,J$2:M1291,5,0)),"")</f>
        <v/>
      </c>
      <c r="S1292"/>
      <c r="AC1292" s="2" t="str">
        <f>IFERROR(IF(INDEX(AC$1:AC1291,MATCH(J1292,J$1:J1291,0),1)=0,"",INDEX(AC$1:AC1291,MATCH(J1292,J$1:J1291,0),1)),"")</f>
        <v/>
      </c>
      <c r="AD1292" s="2" t="str">
        <f>IFERROR(IF(INDEX(AD$1:AD1291,MATCH(J1292,J$1:J1291,0),1)=0,"",INDEX(AD$1:AD1291,MATCH(J1292,J$1:J1291,0),1)),"")</f>
        <v/>
      </c>
      <c r="AE1292" s="2" t="str">
        <f>IFERROR(IF(INDEX(AE$1:AE1291,MATCH(J1292,J$1:J1291,0),1)=0,"",INDEX(AE$1:AE1291,MATCH(J1292,J$1:J1291,0),1)),"")</f>
        <v/>
      </c>
      <c r="BH1292" s="7" t="str">
        <f t="shared" ca="1" si="224"/>
        <v/>
      </c>
      <c r="BI1292" s="4" t="str">
        <f t="shared" si="223"/>
        <v/>
      </c>
      <c r="BJ1292" s="123" t="str">
        <f t="shared" si="225"/>
        <v/>
      </c>
      <c r="BK1292" s="140" t="str">
        <f t="shared" si="229"/>
        <v/>
      </c>
      <c r="BP1292" s="5"/>
      <c r="BR1292" s="4"/>
      <c r="BT1292" s="5"/>
      <c r="BU1292" s="5"/>
      <c r="BV1292" s="5" t="str">
        <f>IF(B1292="","",IF(BQ1292="",1+(MAX(BV$2:BV1291)),""))</f>
        <v/>
      </c>
      <c r="BW1292" s="5" t="str">
        <f t="shared" si="226"/>
        <v/>
      </c>
      <c r="BX1292" s="5" t="str">
        <f t="shared" si="227"/>
        <v/>
      </c>
      <c r="BY1292" s="14" t="str">
        <f t="shared" si="228"/>
        <v/>
      </c>
      <c r="BZ1292" s="28"/>
      <c r="DD1292" s="5" t="e">
        <f>IF(REPORTE!AH$2="si",IF(C1292=VALUE(REPORTE!C$11),IF(SUM(DD1293:DD$1993),CONCATENATE(INT(B1292),", "),INT(B1292)),""),IF(C1292=VALUE(REPORTE!C$10),IF(SUM(DD1293:DD$1993),CONCATENATE(INT(B1292),", "),INT(B1292)),""))</f>
        <v>#VALUE!</v>
      </c>
      <c r="DH1292" s="5"/>
      <c r="DI1292" s="5"/>
      <c r="DJ1292" s="5"/>
      <c r="DK1292" s="5"/>
    </row>
    <row r="1293" spans="1:115">
      <c r="A1293" s="4"/>
      <c r="B1293" s="3"/>
      <c r="H1293" s="5" t="str">
        <f>IF(F1293="","",IFERROR(CONCATENATE("PEUA",VLOOKUP(ESTADO,REPORTE!AV1293:AW1324,2,0),CLAVE_DISTRITO,CLAVE_CADER,IFERROR(VLOOKUP(DAY(F1293),$BN$3:$BO$11,2,0),DAY(F1293)),IFERROR(VLOOKUP(MONTH(F1293),$BN$3:$BO$11,2,0),MONTH(F1293)),YEAR(F1293),G1293),""))</f>
        <v/>
      </c>
      <c r="L1293" s="4" t="str">
        <f>IFERROR(IF(VLOOKUP(J1293,J$2:L1292,4,0)=0,"",VLOOKUP(J1293,J$2:L1292,4,0)),"")</f>
        <v/>
      </c>
      <c r="M1293" s="4" t="str">
        <f>IFERROR(IF(VLOOKUP(J1293,J$2:M1292,5,0)=0,"",VLOOKUP(J1293,J$2:M1292,5,0)),"")</f>
        <v/>
      </c>
      <c r="S1293"/>
      <c r="AC1293" s="2" t="str">
        <f>IFERROR(IF(INDEX(AC$1:AC1292,MATCH(J1293,J$1:J1292,0),1)=0,"",INDEX(AC$1:AC1292,MATCH(J1293,J$1:J1292,0),1)),"")</f>
        <v/>
      </c>
      <c r="AD1293" s="2" t="str">
        <f>IFERROR(IF(INDEX(AD$1:AD1292,MATCH(J1293,J$1:J1292,0),1)=0,"",INDEX(AD$1:AD1292,MATCH(J1293,J$1:J1292,0),1)),"")</f>
        <v/>
      </c>
      <c r="AE1293" s="2" t="str">
        <f>IFERROR(IF(INDEX(AE$1:AE1292,MATCH(J1293,J$1:J1292,0),1)=0,"",INDEX(AE$1:AE1292,MATCH(J1293,J$1:J1292,0),1)),"")</f>
        <v/>
      </c>
      <c r="BH1293" s="7" t="str">
        <f t="shared" ca="1" si="224"/>
        <v/>
      </c>
      <c r="BI1293" s="4" t="str">
        <f t="shared" si="223"/>
        <v/>
      </c>
      <c r="BJ1293" s="123" t="str">
        <f t="shared" si="225"/>
        <v/>
      </c>
      <c r="BK1293" s="140" t="str">
        <f t="shared" si="229"/>
        <v/>
      </c>
      <c r="BP1293" s="5"/>
      <c r="BR1293" s="4"/>
      <c r="BT1293" s="5"/>
      <c r="BU1293" s="5"/>
      <c r="BV1293" s="5" t="str">
        <f>IF(B1293="","",IF(BQ1293="",1+(MAX(BV$2:BV1292)),""))</f>
        <v/>
      </c>
      <c r="BW1293" s="5" t="str">
        <f t="shared" si="226"/>
        <v/>
      </c>
      <c r="BX1293" s="5" t="str">
        <f t="shared" si="227"/>
        <v/>
      </c>
      <c r="BY1293" s="14" t="str">
        <f t="shared" si="228"/>
        <v/>
      </c>
      <c r="BZ1293" s="28"/>
      <c r="DD1293" s="5" t="e">
        <f>IF(REPORTE!AH$2="si",IF(C1293=VALUE(REPORTE!C$11),IF(SUM(DD1294:DD$1993),CONCATENATE(INT(B1293),", "),INT(B1293)),""),IF(C1293=VALUE(REPORTE!C$10),IF(SUM(DD1294:DD$1993),CONCATENATE(INT(B1293),", "),INT(B1293)),""))</f>
        <v>#VALUE!</v>
      </c>
      <c r="DH1293" s="5"/>
      <c r="DI1293" s="5"/>
      <c r="DJ1293" s="5"/>
      <c r="DK1293" s="5"/>
    </row>
    <row r="1294" spans="1:115">
      <c r="A1294" s="4"/>
      <c r="B1294" s="3"/>
      <c r="H1294" s="5" t="str">
        <f>IF(F1294="","",IFERROR(CONCATENATE("PEUA",VLOOKUP(ESTADO,REPORTE!AV1294:AW1325,2,0),CLAVE_DISTRITO,CLAVE_CADER,IFERROR(VLOOKUP(DAY(F1294),$BN$3:$BO$11,2,0),DAY(F1294)),IFERROR(VLOOKUP(MONTH(F1294),$BN$3:$BO$11,2,0),MONTH(F1294)),YEAR(F1294),G1294),""))</f>
        <v/>
      </c>
      <c r="L1294" s="4" t="str">
        <f>IFERROR(IF(VLOOKUP(J1294,J$2:L1293,4,0)=0,"",VLOOKUP(J1294,J$2:L1293,4,0)),"")</f>
        <v/>
      </c>
      <c r="M1294" s="4" t="str">
        <f>IFERROR(IF(VLOOKUP(J1294,J$2:M1293,5,0)=0,"",VLOOKUP(J1294,J$2:M1293,5,0)),"")</f>
        <v/>
      </c>
      <c r="S1294"/>
      <c r="AC1294" s="2" t="str">
        <f>IFERROR(IF(INDEX(AC$1:AC1293,MATCH(J1294,J$1:J1293,0),1)=0,"",INDEX(AC$1:AC1293,MATCH(J1294,J$1:J1293,0),1)),"")</f>
        <v/>
      </c>
      <c r="AD1294" s="2" t="str">
        <f>IFERROR(IF(INDEX(AD$1:AD1293,MATCH(J1294,J$1:J1293,0),1)=0,"",INDEX(AD$1:AD1293,MATCH(J1294,J$1:J1293,0),1)),"")</f>
        <v/>
      </c>
      <c r="AE1294" s="2" t="str">
        <f>IFERROR(IF(INDEX(AE$1:AE1293,MATCH(J1294,J$1:J1293,0),1)=0,"",INDEX(AE$1:AE1293,MATCH(J1294,J$1:J1293,0),1)),"")</f>
        <v/>
      </c>
      <c r="BH1294" s="7" t="str">
        <f t="shared" ca="1" si="224"/>
        <v/>
      </c>
      <c r="BI1294" s="4" t="str">
        <f t="shared" si="223"/>
        <v/>
      </c>
      <c r="BJ1294" s="123" t="str">
        <f t="shared" si="225"/>
        <v/>
      </c>
      <c r="BK1294" s="140" t="str">
        <f t="shared" si="229"/>
        <v/>
      </c>
      <c r="BP1294" s="5"/>
      <c r="BR1294" s="4"/>
      <c r="BT1294" s="5"/>
      <c r="BU1294" s="5"/>
      <c r="BV1294" s="5" t="str">
        <f>IF(B1294="","",IF(BQ1294="",1+(MAX(BV$2:BV1293)),""))</f>
        <v/>
      </c>
      <c r="BW1294" s="5" t="str">
        <f t="shared" si="226"/>
        <v/>
      </c>
      <c r="BX1294" s="5" t="str">
        <f t="shared" si="227"/>
        <v/>
      </c>
      <c r="BY1294" s="14" t="str">
        <f t="shared" si="228"/>
        <v/>
      </c>
      <c r="BZ1294" s="28"/>
      <c r="DD1294" s="5" t="e">
        <f>IF(REPORTE!AH$2="si",IF(C1294=VALUE(REPORTE!C$11),IF(SUM(DD1295:DD$1993),CONCATENATE(INT(B1294),", "),INT(B1294)),""),IF(C1294=VALUE(REPORTE!C$10),IF(SUM(DD1295:DD$1993),CONCATENATE(INT(B1294),", "),INT(B1294)),""))</f>
        <v>#VALUE!</v>
      </c>
      <c r="DH1294" s="5"/>
      <c r="DI1294" s="5"/>
      <c r="DJ1294" s="5"/>
      <c r="DK1294" s="5"/>
    </row>
    <row r="1295" spans="1:115">
      <c r="A1295" s="4"/>
      <c r="B1295" s="3"/>
      <c r="H1295" s="5" t="str">
        <f>IF(F1295="","",IFERROR(CONCATENATE("PEUA",VLOOKUP(ESTADO,REPORTE!AV1295:AW1326,2,0),CLAVE_DISTRITO,CLAVE_CADER,IFERROR(VLOOKUP(DAY(F1295),$BN$3:$BO$11,2,0),DAY(F1295)),IFERROR(VLOOKUP(MONTH(F1295),$BN$3:$BO$11,2,0),MONTH(F1295)),YEAR(F1295),G1295),""))</f>
        <v/>
      </c>
      <c r="L1295" s="4" t="str">
        <f>IFERROR(IF(VLOOKUP(J1295,J$2:L1294,4,0)=0,"",VLOOKUP(J1295,J$2:L1294,4,0)),"")</f>
        <v/>
      </c>
      <c r="M1295" s="4" t="str">
        <f>IFERROR(IF(VLOOKUP(J1295,J$2:M1294,5,0)=0,"",VLOOKUP(J1295,J$2:M1294,5,0)),"")</f>
        <v/>
      </c>
      <c r="S1295"/>
      <c r="AC1295" s="2" t="str">
        <f>IFERROR(IF(INDEX(AC$1:AC1294,MATCH(J1295,J$1:J1294,0),1)=0,"",INDEX(AC$1:AC1294,MATCH(J1295,J$1:J1294,0),1)),"")</f>
        <v/>
      </c>
      <c r="AD1295" s="2" t="str">
        <f>IFERROR(IF(INDEX(AD$1:AD1294,MATCH(J1295,J$1:J1294,0),1)=0,"",INDEX(AD$1:AD1294,MATCH(J1295,J$1:J1294,0),1)),"")</f>
        <v/>
      </c>
      <c r="AE1295" s="2" t="str">
        <f>IFERROR(IF(INDEX(AE$1:AE1294,MATCH(J1295,J$1:J1294,0),1)=0,"",INDEX(AE$1:AE1294,MATCH(J1295,J$1:J1294,0),1)),"")</f>
        <v/>
      </c>
      <c r="BH1295" s="7" t="str">
        <f t="shared" ca="1" si="224"/>
        <v/>
      </c>
      <c r="BI1295" s="4" t="str">
        <f t="shared" si="223"/>
        <v/>
      </c>
      <c r="BJ1295" s="123" t="str">
        <f t="shared" si="225"/>
        <v/>
      </c>
      <c r="BK1295" s="140" t="str">
        <f t="shared" si="229"/>
        <v/>
      </c>
      <c r="BP1295" s="5"/>
      <c r="BR1295" s="4"/>
      <c r="BT1295" s="5"/>
      <c r="BU1295" s="5"/>
      <c r="BV1295" s="5" t="str">
        <f>IF(B1295="","",IF(BQ1295="",1+(MAX(BV$2:BV1294)),""))</f>
        <v/>
      </c>
      <c r="BW1295" s="5" t="str">
        <f t="shared" si="226"/>
        <v/>
      </c>
      <c r="BX1295" s="5" t="str">
        <f t="shared" si="227"/>
        <v/>
      </c>
      <c r="BY1295" s="14" t="str">
        <f t="shared" si="228"/>
        <v/>
      </c>
      <c r="BZ1295" s="28"/>
      <c r="DD1295" s="5" t="e">
        <f>IF(REPORTE!AH$2="si",IF(C1295=VALUE(REPORTE!C$11),IF(SUM(DD1296:DD$1993),CONCATENATE(INT(B1295),", "),INT(B1295)),""),IF(C1295=VALUE(REPORTE!C$10),IF(SUM(DD1296:DD$1993),CONCATENATE(INT(B1295),", "),INT(B1295)),""))</f>
        <v>#VALUE!</v>
      </c>
      <c r="DH1295" s="5"/>
      <c r="DI1295" s="5"/>
      <c r="DJ1295" s="5"/>
      <c r="DK1295" s="5"/>
    </row>
    <row r="1296" spans="1:115">
      <c r="A1296" s="4"/>
      <c r="B1296" s="3"/>
      <c r="H1296" s="5" t="str">
        <f>IF(F1296="","",IFERROR(CONCATENATE("PEUA",VLOOKUP(ESTADO,REPORTE!AV1296:AW1327,2,0),CLAVE_DISTRITO,CLAVE_CADER,IFERROR(VLOOKUP(DAY(F1296),$BN$3:$BO$11,2,0),DAY(F1296)),IFERROR(VLOOKUP(MONTH(F1296),$BN$3:$BO$11,2,0),MONTH(F1296)),YEAR(F1296),G1296),""))</f>
        <v/>
      </c>
      <c r="L1296" s="4" t="str">
        <f>IFERROR(IF(VLOOKUP(J1296,J$2:L1295,4,0)=0,"",VLOOKUP(J1296,J$2:L1295,4,0)),"")</f>
        <v/>
      </c>
      <c r="M1296" s="4" t="str">
        <f>IFERROR(IF(VLOOKUP(J1296,J$2:M1295,5,0)=0,"",VLOOKUP(J1296,J$2:M1295,5,0)),"")</f>
        <v/>
      </c>
      <c r="S1296"/>
      <c r="AC1296" s="2" t="str">
        <f>IFERROR(IF(INDEX(AC$1:AC1295,MATCH(J1296,J$1:J1295,0),1)=0,"",INDEX(AC$1:AC1295,MATCH(J1296,J$1:J1295,0),1)),"")</f>
        <v/>
      </c>
      <c r="AD1296" s="2" t="str">
        <f>IFERROR(IF(INDEX(AD$1:AD1295,MATCH(J1296,J$1:J1295,0),1)=0,"",INDEX(AD$1:AD1295,MATCH(J1296,J$1:J1295,0),1)),"")</f>
        <v/>
      </c>
      <c r="AE1296" s="2" t="str">
        <f>IFERROR(IF(INDEX(AE$1:AE1295,MATCH(J1296,J$1:J1295,0),1)=0,"",INDEX(AE$1:AE1295,MATCH(J1296,J$1:J1295,0),1)),"")</f>
        <v/>
      </c>
      <c r="BH1296" s="7" t="str">
        <f t="shared" ca="1" si="224"/>
        <v/>
      </c>
      <c r="BI1296" s="4" t="str">
        <f t="shared" si="223"/>
        <v/>
      </c>
      <c r="BJ1296" s="123" t="str">
        <f t="shared" si="225"/>
        <v/>
      </c>
      <c r="BK1296" s="140" t="str">
        <f t="shared" si="229"/>
        <v/>
      </c>
      <c r="BP1296" s="5"/>
      <c r="BR1296" s="4"/>
      <c r="BT1296" s="5"/>
      <c r="BU1296" s="5"/>
      <c r="BV1296" s="5" t="str">
        <f>IF(B1296="","",IF(BQ1296="",1+(MAX(BV$2:BV1295)),""))</f>
        <v/>
      </c>
      <c r="BW1296" s="5" t="str">
        <f t="shared" si="226"/>
        <v/>
      </c>
      <c r="BX1296" s="5" t="str">
        <f t="shared" si="227"/>
        <v/>
      </c>
      <c r="BY1296" s="14" t="str">
        <f t="shared" si="228"/>
        <v/>
      </c>
      <c r="BZ1296" s="28"/>
      <c r="DD1296" s="5" t="e">
        <f>IF(REPORTE!AH$2="si",IF(C1296=VALUE(REPORTE!C$11),IF(SUM(DD1297:DD$1993),CONCATENATE(INT(B1296),", "),INT(B1296)),""),IF(C1296=VALUE(REPORTE!C$10),IF(SUM(DD1297:DD$1993),CONCATENATE(INT(B1296),", "),INT(B1296)),""))</f>
        <v>#VALUE!</v>
      </c>
      <c r="DH1296" s="5"/>
      <c r="DI1296" s="5"/>
      <c r="DJ1296" s="5"/>
      <c r="DK1296" s="5"/>
    </row>
    <row r="1297" spans="1:115">
      <c r="A1297" s="4"/>
      <c r="B1297" s="3"/>
      <c r="H1297" s="5" t="str">
        <f>IF(F1297="","",IFERROR(CONCATENATE("PEUA",VLOOKUP(ESTADO,REPORTE!AV1297:AW1328,2,0),CLAVE_DISTRITO,CLAVE_CADER,IFERROR(VLOOKUP(DAY(F1297),$BN$3:$BO$11,2,0),DAY(F1297)),IFERROR(VLOOKUP(MONTH(F1297),$BN$3:$BO$11,2,0),MONTH(F1297)),YEAR(F1297),G1297),""))</f>
        <v/>
      </c>
      <c r="L1297" s="4" t="str">
        <f>IFERROR(IF(VLOOKUP(J1297,J$2:L1296,4,0)=0,"",VLOOKUP(J1297,J$2:L1296,4,0)),"")</f>
        <v/>
      </c>
      <c r="M1297" s="4" t="str">
        <f>IFERROR(IF(VLOOKUP(J1297,J$2:M1296,5,0)=0,"",VLOOKUP(J1297,J$2:M1296,5,0)),"")</f>
        <v/>
      </c>
      <c r="S1297"/>
      <c r="AC1297" s="2" t="str">
        <f>IFERROR(IF(INDEX(AC$1:AC1296,MATCH(J1297,J$1:J1296,0),1)=0,"",INDEX(AC$1:AC1296,MATCH(J1297,J$1:J1296,0),1)),"")</f>
        <v/>
      </c>
      <c r="AD1297" s="2" t="str">
        <f>IFERROR(IF(INDEX(AD$1:AD1296,MATCH(J1297,J$1:J1296,0),1)=0,"",INDEX(AD$1:AD1296,MATCH(J1297,J$1:J1296,0),1)),"")</f>
        <v/>
      </c>
      <c r="AE1297" s="2" t="str">
        <f>IFERROR(IF(INDEX(AE$1:AE1296,MATCH(J1297,J$1:J1296,0),1)=0,"",INDEX(AE$1:AE1296,MATCH(J1297,J$1:J1296,0),1)),"")</f>
        <v/>
      </c>
      <c r="BH1297" s="7" t="str">
        <f t="shared" ca="1" si="224"/>
        <v/>
      </c>
      <c r="BI1297" s="4" t="str">
        <f t="shared" si="223"/>
        <v/>
      </c>
      <c r="BJ1297" s="123" t="str">
        <f t="shared" si="225"/>
        <v/>
      </c>
      <c r="BK1297" s="140" t="str">
        <f t="shared" si="229"/>
        <v/>
      </c>
      <c r="BP1297" s="5"/>
      <c r="BR1297" s="4"/>
      <c r="BT1297" s="5"/>
      <c r="BU1297" s="5"/>
      <c r="BV1297" s="5" t="str">
        <f>IF(B1297="","",IF(BQ1297="",1+(MAX(BV$2:BV1296)),""))</f>
        <v/>
      </c>
      <c r="BW1297" s="5" t="str">
        <f t="shared" si="226"/>
        <v/>
      </c>
      <c r="BX1297" s="5" t="str">
        <f t="shared" si="227"/>
        <v/>
      </c>
      <c r="BY1297" s="14" t="str">
        <f t="shared" si="228"/>
        <v/>
      </c>
      <c r="BZ1297" s="28"/>
      <c r="DD1297" s="5" t="e">
        <f>IF(REPORTE!AH$2="si",IF(C1297=VALUE(REPORTE!C$11),IF(SUM(DD1298:DD$1993),CONCATENATE(INT(B1297),", "),INT(B1297)),""),IF(C1297=VALUE(REPORTE!C$10),IF(SUM(DD1298:DD$1993),CONCATENATE(INT(B1297),", "),INT(B1297)),""))</f>
        <v>#VALUE!</v>
      </c>
      <c r="DH1297" s="5"/>
      <c r="DI1297" s="5"/>
      <c r="DJ1297" s="5"/>
      <c r="DK1297" s="5"/>
    </row>
    <row r="1298" spans="1:115">
      <c r="A1298" s="4"/>
      <c r="B1298" s="3"/>
      <c r="H1298" s="5" t="str">
        <f>IF(F1298="","",IFERROR(CONCATENATE("PEUA",VLOOKUP(ESTADO,REPORTE!AV1298:AW1329,2,0),CLAVE_DISTRITO,CLAVE_CADER,IFERROR(VLOOKUP(DAY(F1298),$BN$3:$BO$11,2,0),DAY(F1298)),IFERROR(VLOOKUP(MONTH(F1298),$BN$3:$BO$11,2,0),MONTH(F1298)),YEAR(F1298),G1298),""))</f>
        <v/>
      </c>
      <c r="L1298" s="4" t="str">
        <f>IFERROR(IF(VLOOKUP(J1298,J$2:L1297,4,0)=0,"",VLOOKUP(J1298,J$2:L1297,4,0)),"")</f>
        <v/>
      </c>
      <c r="M1298" s="4" t="str">
        <f>IFERROR(IF(VLOOKUP(J1298,J$2:M1297,5,0)=0,"",VLOOKUP(J1298,J$2:M1297,5,0)),"")</f>
        <v/>
      </c>
      <c r="S1298"/>
      <c r="AC1298" s="2" t="str">
        <f>IFERROR(IF(INDEX(AC$1:AC1297,MATCH(J1298,J$1:J1297,0),1)=0,"",INDEX(AC$1:AC1297,MATCH(J1298,J$1:J1297,0),1)),"")</f>
        <v/>
      </c>
      <c r="AD1298" s="2" t="str">
        <f>IFERROR(IF(INDEX(AD$1:AD1297,MATCH(J1298,J$1:J1297,0),1)=0,"",INDEX(AD$1:AD1297,MATCH(J1298,J$1:J1297,0),1)),"")</f>
        <v/>
      </c>
      <c r="AE1298" s="2" t="str">
        <f>IFERROR(IF(INDEX(AE$1:AE1297,MATCH(J1298,J$1:J1297,0),1)=0,"",INDEX(AE$1:AE1297,MATCH(J1298,J$1:J1297,0),1)),"")</f>
        <v/>
      </c>
      <c r="BH1298" s="7" t="str">
        <f t="shared" ca="1" si="224"/>
        <v/>
      </c>
      <c r="BI1298" s="4" t="str">
        <f t="shared" si="223"/>
        <v/>
      </c>
      <c r="BJ1298" s="123" t="str">
        <f t="shared" si="225"/>
        <v/>
      </c>
      <c r="BK1298" s="140" t="str">
        <f t="shared" si="229"/>
        <v/>
      </c>
      <c r="BP1298" s="5"/>
      <c r="BR1298" s="4"/>
      <c r="BT1298" s="5"/>
      <c r="BU1298" s="5"/>
      <c r="BV1298" s="5" t="str">
        <f>IF(B1298="","",IF(BQ1298="",1+(MAX(BV$2:BV1297)),""))</f>
        <v/>
      </c>
      <c r="BW1298" s="5" t="str">
        <f t="shared" si="226"/>
        <v/>
      </c>
      <c r="BX1298" s="5" t="str">
        <f t="shared" si="227"/>
        <v/>
      </c>
      <c r="BY1298" s="14" t="str">
        <f t="shared" si="228"/>
        <v/>
      </c>
      <c r="BZ1298" s="28"/>
      <c r="DD1298" s="5" t="e">
        <f>IF(REPORTE!AH$2="si",IF(C1298=VALUE(REPORTE!C$11),IF(SUM(DD1299:DD$1993),CONCATENATE(INT(B1298),", "),INT(B1298)),""),IF(C1298=VALUE(REPORTE!C$10),IF(SUM(DD1299:DD$1993),CONCATENATE(INT(B1298),", "),INT(B1298)),""))</f>
        <v>#VALUE!</v>
      </c>
      <c r="DH1298" s="5"/>
      <c r="DI1298" s="5"/>
      <c r="DJ1298" s="5"/>
      <c r="DK1298" s="5"/>
    </row>
    <row r="1299" spans="1:115">
      <c r="A1299" s="4"/>
      <c r="B1299" s="3"/>
      <c r="H1299" s="5" t="str">
        <f>IF(F1299="","",IFERROR(CONCATENATE("PEUA",VLOOKUP(ESTADO,REPORTE!AV1299:AW1330,2,0),CLAVE_DISTRITO,CLAVE_CADER,IFERROR(VLOOKUP(DAY(F1299),$BN$3:$BO$11,2,0),DAY(F1299)),IFERROR(VLOOKUP(MONTH(F1299),$BN$3:$BO$11,2,0),MONTH(F1299)),YEAR(F1299),G1299),""))</f>
        <v/>
      </c>
      <c r="L1299" s="4" t="str">
        <f>IFERROR(IF(VLOOKUP(J1299,J$2:L1298,4,0)=0,"",VLOOKUP(J1299,J$2:L1298,4,0)),"")</f>
        <v/>
      </c>
      <c r="M1299" s="4" t="str">
        <f>IFERROR(IF(VLOOKUP(J1299,J$2:M1298,5,0)=0,"",VLOOKUP(J1299,J$2:M1298,5,0)),"")</f>
        <v/>
      </c>
      <c r="S1299"/>
      <c r="AC1299" s="2" t="str">
        <f>IFERROR(IF(INDEX(AC$1:AC1298,MATCH(J1299,J$1:J1298,0),1)=0,"",INDEX(AC$1:AC1298,MATCH(J1299,J$1:J1298,0),1)),"")</f>
        <v/>
      </c>
      <c r="AD1299" s="2" t="str">
        <f>IFERROR(IF(INDEX(AD$1:AD1298,MATCH(J1299,J$1:J1298,0),1)=0,"",INDEX(AD$1:AD1298,MATCH(J1299,J$1:J1298,0),1)),"")</f>
        <v/>
      </c>
      <c r="AE1299" s="2" t="str">
        <f>IFERROR(IF(INDEX(AE$1:AE1298,MATCH(J1299,J$1:J1298,0),1)=0,"",INDEX(AE$1:AE1298,MATCH(J1299,J$1:J1298,0),1)),"")</f>
        <v/>
      </c>
      <c r="BH1299" s="7" t="str">
        <f t="shared" ca="1" si="224"/>
        <v/>
      </c>
      <c r="BI1299" s="4" t="str">
        <f t="shared" ref="BI1299:BI1362" si="230">IFERROR(IF(AA1299=0,"",AA1299/BB1299),"")</f>
        <v/>
      </c>
      <c r="BJ1299" s="123" t="str">
        <f t="shared" si="225"/>
        <v/>
      </c>
      <c r="BK1299" s="140" t="str">
        <f t="shared" si="229"/>
        <v/>
      </c>
      <c r="BP1299" s="5"/>
      <c r="BR1299" s="4"/>
      <c r="BT1299" s="5"/>
      <c r="BU1299" s="5"/>
      <c r="BV1299" s="5" t="str">
        <f>IF(B1299="","",IF(BQ1299="",1+(MAX(BV$2:BV1298)),""))</f>
        <v/>
      </c>
      <c r="BW1299" s="5" t="str">
        <f t="shared" si="226"/>
        <v/>
      </c>
      <c r="BX1299" s="5" t="str">
        <f t="shared" si="227"/>
        <v/>
      </c>
      <c r="BY1299" s="14" t="str">
        <f t="shared" si="228"/>
        <v/>
      </c>
      <c r="BZ1299" s="28"/>
      <c r="DD1299" s="5" t="e">
        <f>IF(REPORTE!AH$2="si",IF(C1299=VALUE(REPORTE!C$11),IF(SUM(DD1300:DD$1993),CONCATENATE(INT(B1299),", "),INT(B1299)),""),IF(C1299=VALUE(REPORTE!C$10),IF(SUM(DD1300:DD$1993),CONCATENATE(INT(B1299),", "),INT(B1299)),""))</f>
        <v>#VALUE!</v>
      </c>
      <c r="DH1299" s="5"/>
      <c r="DI1299" s="5"/>
      <c r="DJ1299" s="5"/>
      <c r="DK1299" s="5"/>
    </row>
    <row r="1300" spans="1:115">
      <c r="A1300" s="4"/>
      <c r="B1300" s="3"/>
      <c r="H1300" s="5" t="str">
        <f>IF(F1300="","",IFERROR(CONCATENATE("PEUA",VLOOKUP(ESTADO,REPORTE!AV1300:AW1331,2,0),CLAVE_DISTRITO,CLAVE_CADER,IFERROR(VLOOKUP(DAY(F1300),$BN$3:$BO$11,2,0),DAY(F1300)),IFERROR(VLOOKUP(MONTH(F1300),$BN$3:$BO$11,2,0),MONTH(F1300)),YEAR(F1300),G1300),""))</f>
        <v/>
      </c>
      <c r="L1300" s="4" t="str">
        <f>IFERROR(IF(VLOOKUP(J1300,J$2:L1299,4,0)=0,"",VLOOKUP(J1300,J$2:L1299,4,0)),"")</f>
        <v/>
      </c>
      <c r="M1300" s="4" t="str">
        <f>IFERROR(IF(VLOOKUP(J1300,J$2:M1299,5,0)=0,"",VLOOKUP(J1300,J$2:M1299,5,0)),"")</f>
        <v/>
      </c>
      <c r="S1300"/>
      <c r="AC1300" s="2" t="str">
        <f>IFERROR(IF(INDEX(AC$1:AC1299,MATCH(J1300,J$1:J1299,0),1)=0,"",INDEX(AC$1:AC1299,MATCH(J1300,J$1:J1299,0),1)),"")</f>
        <v/>
      </c>
      <c r="AD1300" s="2" t="str">
        <f>IFERROR(IF(INDEX(AD$1:AD1299,MATCH(J1300,J$1:J1299,0),1)=0,"",INDEX(AD$1:AD1299,MATCH(J1300,J$1:J1299,0),1)),"")</f>
        <v/>
      </c>
      <c r="AE1300" s="2" t="str">
        <f>IFERROR(IF(INDEX(AE$1:AE1299,MATCH(J1300,J$1:J1299,0),1)=0,"",INDEX(AE$1:AE1299,MATCH(J1300,J$1:J1299,0),1)),"")</f>
        <v/>
      </c>
      <c r="BH1300" s="7" t="str">
        <f t="shared" ca="1" si="224"/>
        <v/>
      </c>
      <c r="BI1300" s="4" t="str">
        <f t="shared" si="230"/>
        <v/>
      </c>
      <c r="BJ1300" s="123" t="str">
        <f t="shared" si="225"/>
        <v/>
      </c>
      <c r="BK1300" s="140" t="str">
        <f t="shared" si="229"/>
        <v/>
      </c>
      <c r="BP1300" s="5"/>
      <c r="BR1300" s="4"/>
      <c r="BT1300" s="5"/>
      <c r="BU1300" s="5"/>
      <c r="BV1300" s="5" t="str">
        <f>IF(B1300="","",IF(BQ1300="",1+(MAX(BV$2:BV1299)),""))</f>
        <v/>
      </c>
      <c r="BW1300" s="5" t="str">
        <f t="shared" si="226"/>
        <v/>
      </c>
      <c r="BX1300" s="5" t="str">
        <f t="shared" si="227"/>
        <v/>
      </c>
      <c r="BY1300" s="14" t="str">
        <f t="shared" si="228"/>
        <v/>
      </c>
      <c r="BZ1300" s="28"/>
      <c r="DD1300" s="5" t="e">
        <f>IF(REPORTE!AH$2="si",IF(C1300=VALUE(REPORTE!C$11),IF(SUM(DD1301:DD$1993),CONCATENATE(INT(B1300),", "),INT(B1300)),""),IF(C1300=VALUE(REPORTE!C$10),IF(SUM(DD1301:DD$1993),CONCATENATE(INT(B1300),", "),INT(B1300)),""))</f>
        <v>#VALUE!</v>
      </c>
      <c r="DH1300" s="5"/>
      <c r="DI1300" s="5"/>
      <c r="DJ1300" s="5"/>
      <c r="DK1300" s="5"/>
    </row>
    <row r="1301" spans="1:115">
      <c r="A1301" s="4"/>
      <c r="B1301" s="3"/>
      <c r="H1301" s="5" t="str">
        <f>IF(F1301="","",IFERROR(CONCATENATE("PEUA",VLOOKUP(ESTADO,REPORTE!AV1301:AW1332,2,0),CLAVE_DISTRITO,CLAVE_CADER,IFERROR(VLOOKUP(DAY(F1301),$BN$3:$BO$11,2,0),DAY(F1301)),IFERROR(VLOOKUP(MONTH(F1301),$BN$3:$BO$11,2,0),MONTH(F1301)),YEAR(F1301),G1301),""))</f>
        <v/>
      </c>
      <c r="L1301" s="4" t="str">
        <f>IFERROR(IF(VLOOKUP(J1301,J$2:L1300,4,0)=0,"",VLOOKUP(J1301,J$2:L1300,4,0)),"")</f>
        <v/>
      </c>
      <c r="M1301" s="4" t="str">
        <f>IFERROR(IF(VLOOKUP(J1301,J$2:M1300,5,0)=0,"",VLOOKUP(J1301,J$2:M1300,5,0)),"")</f>
        <v/>
      </c>
      <c r="S1301"/>
      <c r="AC1301" s="2" t="str">
        <f>IFERROR(IF(INDEX(AC$1:AC1300,MATCH(J1301,J$1:J1300,0),1)=0,"",INDEX(AC$1:AC1300,MATCH(J1301,J$1:J1300,0),1)),"")</f>
        <v/>
      </c>
      <c r="AD1301" s="2" t="str">
        <f>IFERROR(IF(INDEX(AD$1:AD1300,MATCH(J1301,J$1:J1300,0),1)=0,"",INDEX(AD$1:AD1300,MATCH(J1301,J$1:J1300,0),1)),"")</f>
        <v/>
      </c>
      <c r="AE1301" s="2" t="str">
        <f>IFERROR(IF(INDEX(AE$1:AE1300,MATCH(J1301,J$1:J1300,0),1)=0,"",INDEX(AE$1:AE1300,MATCH(J1301,J$1:J1300,0),1)),"")</f>
        <v/>
      </c>
      <c r="BH1301" s="7" t="str">
        <f t="shared" ca="1" si="224"/>
        <v/>
      </c>
      <c r="BI1301" s="4" t="str">
        <f t="shared" si="230"/>
        <v/>
      </c>
      <c r="BJ1301" s="123" t="str">
        <f t="shared" si="225"/>
        <v/>
      </c>
      <c r="BK1301" s="140" t="str">
        <f t="shared" si="229"/>
        <v/>
      </c>
      <c r="BP1301" s="5"/>
      <c r="BR1301" s="4"/>
      <c r="BT1301" s="5"/>
      <c r="BU1301" s="5"/>
      <c r="BV1301" s="5" t="str">
        <f>IF(B1301="","",IF(BQ1301="",1+(MAX(BV$2:BV1300)),""))</f>
        <v/>
      </c>
      <c r="BW1301" s="5" t="str">
        <f t="shared" si="226"/>
        <v/>
      </c>
      <c r="BX1301" s="5" t="str">
        <f t="shared" si="227"/>
        <v/>
      </c>
      <c r="BY1301" s="14" t="str">
        <f t="shared" si="228"/>
        <v/>
      </c>
      <c r="BZ1301" s="28"/>
      <c r="DD1301" s="5" t="e">
        <f>IF(REPORTE!AH$2="si",IF(C1301=VALUE(REPORTE!C$11),IF(SUM(DD1302:DD$1993),CONCATENATE(INT(B1301),", "),INT(B1301)),""),IF(C1301=VALUE(REPORTE!C$10),IF(SUM(DD1302:DD$1993),CONCATENATE(INT(B1301),", "),INT(B1301)),""))</f>
        <v>#VALUE!</v>
      </c>
      <c r="DH1301" s="5"/>
      <c r="DI1301" s="5"/>
      <c r="DJ1301" s="5"/>
      <c r="DK1301" s="5"/>
    </row>
    <row r="1302" spans="1:115">
      <c r="A1302" s="4"/>
      <c r="B1302" s="3"/>
      <c r="H1302" s="5" t="str">
        <f>IF(F1302="","",IFERROR(CONCATENATE("PEUA",VLOOKUP(ESTADO,REPORTE!AV1302:AW1333,2,0),CLAVE_DISTRITO,CLAVE_CADER,IFERROR(VLOOKUP(DAY(F1302),$BN$3:$BO$11,2,0),DAY(F1302)),IFERROR(VLOOKUP(MONTH(F1302),$BN$3:$BO$11,2,0),MONTH(F1302)),YEAR(F1302),G1302),""))</f>
        <v/>
      </c>
      <c r="L1302" s="4" t="str">
        <f>IFERROR(IF(VLOOKUP(J1302,J$2:L1301,4,0)=0,"",VLOOKUP(J1302,J$2:L1301,4,0)),"")</f>
        <v/>
      </c>
      <c r="M1302" s="4" t="str">
        <f>IFERROR(IF(VLOOKUP(J1302,J$2:M1301,5,0)=0,"",VLOOKUP(J1302,J$2:M1301,5,0)),"")</f>
        <v/>
      </c>
      <c r="S1302"/>
      <c r="AC1302" s="2" t="str">
        <f>IFERROR(IF(INDEX(AC$1:AC1301,MATCH(J1302,J$1:J1301,0),1)=0,"",INDEX(AC$1:AC1301,MATCH(J1302,J$1:J1301,0),1)),"")</f>
        <v/>
      </c>
      <c r="AD1302" s="2" t="str">
        <f>IFERROR(IF(INDEX(AD$1:AD1301,MATCH(J1302,J$1:J1301,0),1)=0,"",INDEX(AD$1:AD1301,MATCH(J1302,J$1:J1301,0),1)),"")</f>
        <v/>
      </c>
      <c r="AE1302" s="2" t="str">
        <f>IFERROR(IF(INDEX(AE$1:AE1301,MATCH(J1302,J$1:J1301,0),1)=0,"",INDEX(AE$1:AE1301,MATCH(J1302,J$1:J1301,0),1)),"")</f>
        <v/>
      </c>
      <c r="BH1302" s="7" t="str">
        <f t="shared" ca="1" si="224"/>
        <v/>
      </c>
      <c r="BI1302" s="4" t="str">
        <f t="shared" si="230"/>
        <v/>
      </c>
      <c r="BJ1302" s="123" t="str">
        <f t="shared" si="225"/>
        <v/>
      </c>
      <c r="BK1302" s="140" t="str">
        <f t="shared" si="229"/>
        <v/>
      </c>
      <c r="BP1302" s="5"/>
      <c r="BR1302" s="4"/>
      <c r="BT1302" s="5"/>
      <c r="BU1302" s="5"/>
      <c r="BV1302" s="5" t="str">
        <f>IF(B1302="","",IF(BQ1302="",1+(MAX(BV$2:BV1301)),""))</f>
        <v/>
      </c>
      <c r="BW1302" s="5" t="str">
        <f t="shared" si="226"/>
        <v/>
      </c>
      <c r="BX1302" s="5" t="str">
        <f t="shared" si="227"/>
        <v/>
      </c>
      <c r="BY1302" s="14" t="str">
        <f t="shared" si="228"/>
        <v/>
      </c>
      <c r="BZ1302" s="28"/>
      <c r="DD1302" s="5" t="e">
        <f>IF(REPORTE!AH$2="si",IF(C1302=VALUE(REPORTE!C$11),IF(SUM(DD1303:DD$1993),CONCATENATE(INT(B1302),", "),INT(B1302)),""),IF(C1302=VALUE(REPORTE!C$10),IF(SUM(DD1303:DD$1993),CONCATENATE(INT(B1302),", "),INT(B1302)),""))</f>
        <v>#VALUE!</v>
      </c>
      <c r="DH1302" s="5"/>
      <c r="DI1302" s="5"/>
      <c r="DJ1302" s="5"/>
      <c r="DK1302" s="5"/>
    </row>
    <row r="1303" spans="1:115">
      <c r="A1303" s="4"/>
      <c r="B1303" s="3"/>
      <c r="H1303" s="5" t="str">
        <f>IF(F1303="","",IFERROR(CONCATENATE("PEUA",VLOOKUP(ESTADO,REPORTE!AV1303:AW1334,2,0),CLAVE_DISTRITO,CLAVE_CADER,IFERROR(VLOOKUP(DAY(F1303),$BN$3:$BO$11,2,0),DAY(F1303)),IFERROR(VLOOKUP(MONTH(F1303),$BN$3:$BO$11,2,0),MONTH(F1303)),YEAR(F1303),G1303),""))</f>
        <v/>
      </c>
      <c r="L1303" s="4" t="str">
        <f>IFERROR(IF(VLOOKUP(J1303,J$2:L1302,4,0)=0,"",VLOOKUP(J1303,J$2:L1302,4,0)),"")</f>
        <v/>
      </c>
      <c r="M1303" s="4" t="str">
        <f>IFERROR(IF(VLOOKUP(J1303,J$2:M1302,5,0)=0,"",VLOOKUP(J1303,J$2:M1302,5,0)),"")</f>
        <v/>
      </c>
      <c r="S1303"/>
      <c r="AC1303" s="2" t="str">
        <f>IFERROR(IF(INDEX(AC$1:AC1302,MATCH(J1303,J$1:J1302,0),1)=0,"",INDEX(AC$1:AC1302,MATCH(J1303,J$1:J1302,0),1)),"")</f>
        <v/>
      </c>
      <c r="AD1303" s="2" t="str">
        <f>IFERROR(IF(INDEX(AD$1:AD1302,MATCH(J1303,J$1:J1302,0),1)=0,"",INDEX(AD$1:AD1302,MATCH(J1303,J$1:J1302,0),1)),"")</f>
        <v/>
      </c>
      <c r="AE1303" s="2" t="str">
        <f>IFERROR(IF(INDEX(AE$1:AE1302,MATCH(J1303,J$1:J1302,0),1)=0,"",INDEX(AE$1:AE1302,MATCH(J1303,J$1:J1302,0),1)),"")</f>
        <v/>
      </c>
      <c r="BH1303" s="7" t="str">
        <f t="shared" ca="1" si="224"/>
        <v/>
      </c>
      <c r="BI1303" s="4" t="str">
        <f t="shared" si="230"/>
        <v/>
      </c>
      <c r="BJ1303" s="123" t="str">
        <f t="shared" si="225"/>
        <v/>
      </c>
      <c r="BK1303" s="140" t="str">
        <f t="shared" si="229"/>
        <v/>
      </c>
      <c r="BP1303" s="5"/>
      <c r="BR1303" s="4"/>
      <c r="BT1303" s="5"/>
      <c r="BU1303" s="5"/>
      <c r="BV1303" s="5" t="str">
        <f>IF(B1303="","",IF(BQ1303="",1+(MAX(BV$2:BV1302)),""))</f>
        <v/>
      </c>
      <c r="BW1303" s="5" t="str">
        <f t="shared" si="226"/>
        <v/>
      </c>
      <c r="BX1303" s="5" t="str">
        <f t="shared" si="227"/>
        <v/>
      </c>
      <c r="BY1303" s="14" t="str">
        <f t="shared" si="228"/>
        <v/>
      </c>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c r="A1304" s="4"/>
      <c r="B1304" s="3"/>
      <c r="H1304" s="5" t="str">
        <f>IF(F1304="","",IFERROR(CONCATENATE("PEUA",VLOOKUP(ESTADO,REPORTE!AV1304:AW1335,2,0),CLAVE_DISTRITO,CLAVE_CADER,IFERROR(VLOOKUP(DAY(F1304),$BN$3:$BO$11,2,0),DAY(F1304)),IFERROR(VLOOKUP(MONTH(F1304),$BN$3:$BO$11,2,0),MONTH(F1304)),YEAR(F1304),G1304),""))</f>
        <v/>
      </c>
      <c r="L1304" s="4" t="str">
        <f>IFERROR(IF(VLOOKUP(J1304,J$2:L1303,4,0)=0,"",VLOOKUP(J1304,J$2:L1303,4,0)),"")</f>
        <v/>
      </c>
      <c r="M1304" s="4" t="str">
        <f>IFERROR(IF(VLOOKUP(J1304,J$2:M1303,5,0)=0,"",VLOOKUP(J1304,J$2:M1303,5,0)),"")</f>
        <v/>
      </c>
      <c r="S1304"/>
      <c r="AC1304" s="2" t="str">
        <f>IFERROR(IF(INDEX(AC$1:AC1303,MATCH(J1304,J$1:J1303,0),1)=0,"",INDEX(AC$1:AC1303,MATCH(J1304,J$1:J1303,0),1)),"")</f>
        <v/>
      </c>
      <c r="AD1304" s="2" t="str">
        <f>IFERROR(IF(INDEX(AD$1:AD1303,MATCH(J1304,J$1:J1303,0),1)=0,"",INDEX(AD$1:AD1303,MATCH(J1304,J$1:J1303,0),1)),"")</f>
        <v/>
      </c>
      <c r="AE1304" s="2" t="str">
        <f>IFERROR(IF(INDEX(AE$1:AE1303,MATCH(J1304,J$1:J1303,0),1)=0,"",INDEX(AE$1:AE1303,MATCH(J1304,J$1:J1303,0),1)),"")</f>
        <v/>
      </c>
      <c r="BH1304" s="7" t="str">
        <f t="shared" ca="1" si="224"/>
        <v/>
      </c>
      <c r="BI1304" s="4" t="str">
        <f t="shared" si="230"/>
        <v/>
      </c>
      <c r="BJ1304" s="123" t="str">
        <f t="shared" si="225"/>
        <v/>
      </c>
      <c r="BK1304" s="140" t="str">
        <f t="shared" si="229"/>
        <v/>
      </c>
      <c r="BP1304" s="5"/>
      <c r="BR1304" s="4"/>
      <c r="BT1304" s="5"/>
      <c r="BU1304" s="5"/>
      <c r="BV1304" s="5" t="str">
        <f>IF(B1304="","",IF(BQ1304="",1+(MAX(BV$2:BV1303)),""))</f>
        <v/>
      </c>
      <c r="BW1304" s="5" t="str">
        <f t="shared" si="226"/>
        <v/>
      </c>
      <c r="BX1304" s="5" t="str">
        <f t="shared" si="227"/>
        <v/>
      </c>
      <c r="BY1304" s="14" t="str">
        <f t="shared" si="228"/>
        <v/>
      </c>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c r="A1305" s="4"/>
      <c r="B1305" s="3"/>
      <c r="H1305" s="5" t="str">
        <f>IF(F1305="","",IFERROR(CONCATENATE("PEUA",VLOOKUP(ESTADO,REPORTE!AV1305:AW1336,2,0),CLAVE_DISTRITO,CLAVE_CADER,IFERROR(VLOOKUP(DAY(F1305),$BN$3:$BO$11,2,0),DAY(F1305)),IFERROR(VLOOKUP(MONTH(F1305),$BN$3:$BO$11,2,0),MONTH(F1305)),YEAR(F1305),G1305),""))</f>
        <v/>
      </c>
      <c r="L1305" s="4" t="str">
        <f>IFERROR(IF(VLOOKUP(J1305,J$2:L1304,4,0)=0,"",VLOOKUP(J1305,J$2:L1304,4,0)),"")</f>
        <v/>
      </c>
      <c r="M1305" s="4" t="str">
        <f>IFERROR(IF(VLOOKUP(J1305,J$2:M1304,5,0)=0,"",VLOOKUP(J1305,J$2:M1304,5,0)),"")</f>
        <v/>
      </c>
      <c r="S1305"/>
      <c r="AC1305" s="2" t="str">
        <f>IFERROR(IF(INDEX(AC$1:AC1304,MATCH(J1305,J$1:J1304,0),1)=0,"",INDEX(AC$1:AC1304,MATCH(J1305,J$1:J1304,0),1)),"")</f>
        <v/>
      </c>
      <c r="AD1305" s="2" t="str">
        <f>IFERROR(IF(INDEX(AD$1:AD1304,MATCH(J1305,J$1:J1304,0),1)=0,"",INDEX(AD$1:AD1304,MATCH(J1305,J$1:J1304,0),1)),"")</f>
        <v/>
      </c>
      <c r="AE1305" s="2" t="str">
        <f>IFERROR(IF(INDEX(AE$1:AE1304,MATCH(J1305,J$1:J1304,0),1)=0,"",INDEX(AE$1:AE1304,MATCH(J1305,J$1:J1304,0),1)),"")</f>
        <v/>
      </c>
      <c r="BH1305" s="7" t="str">
        <f t="shared" ca="1" si="224"/>
        <v/>
      </c>
      <c r="BI1305" s="4" t="str">
        <f t="shared" si="230"/>
        <v/>
      </c>
      <c r="BJ1305" s="123" t="str">
        <f t="shared" si="225"/>
        <v/>
      </c>
      <c r="BK1305" s="140" t="str">
        <f t="shared" si="229"/>
        <v/>
      </c>
      <c r="BP1305" s="5"/>
      <c r="BR1305" s="4"/>
      <c r="BT1305" s="5"/>
      <c r="BU1305" s="5"/>
      <c r="BV1305" s="5" t="str">
        <f>IF(B1305="","",IF(BQ1305="",1+(MAX(BV$2:BV1304)),""))</f>
        <v/>
      </c>
      <c r="BW1305" s="5" t="str">
        <f t="shared" si="226"/>
        <v/>
      </c>
      <c r="BX1305" s="5" t="str">
        <f t="shared" si="227"/>
        <v/>
      </c>
      <c r="BY1305" s="14" t="str">
        <f t="shared" si="228"/>
        <v/>
      </c>
      <c r="BZ1305" s="28"/>
      <c r="DD1305" s="5" t="e">
        <f>IF(REPORTE!AH$2="si",IF(C1305=VALUE(REPORTE!C$11),IF(SUM(DD1306:DD$1993),CONCATENATE(INT(B1305),", "),INT(B1305)),""),IF(C1305=VALUE(REPORTE!C$10),IF(SUM(DD1306:DD$1993),CONCATENATE(INT(B1305),", "),INT(B1305)),""))</f>
        <v>#VALUE!</v>
      </c>
      <c r="DH1305" s="5"/>
      <c r="DI1305" s="5"/>
      <c r="DJ1305" s="5"/>
      <c r="DK1305" s="5"/>
    </row>
    <row r="1306" spans="1:115">
      <c r="A1306" s="4"/>
      <c r="B1306" s="3"/>
      <c r="H1306" s="5" t="str">
        <f>IF(F1306="","",IFERROR(CONCATENATE("PEUA",VLOOKUP(ESTADO,REPORTE!AV1306:AW1337,2,0),CLAVE_DISTRITO,CLAVE_CADER,IFERROR(VLOOKUP(DAY(F1306),$BN$3:$BO$11,2,0),DAY(F1306)),IFERROR(VLOOKUP(MONTH(F1306),$BN$3:$BO$11,2,0),MONTH(F1306)),YEAR(F1306),G1306),""))</f>
        <v/>
      </c>
      <c r="L1306" s="4" t="str">
        <f>IFERROR(IF(VLOOKUP(J1306,J$2:L1305,4,0)=0,"",VLOOKUP(J1306,J$2:L1305,4,0)),"")</f>
        <v/>
      </c>
      <c r="M1306" s="4" t="str">
        <f>IFERROR(IF(VLOOKUP(J1306,J$2:M1305,5,0)=0,"",VLOOKUP(J1306,J$2:M1305,5,0)),"")</f>
        <v/>
      </c>
      <c r="S1306"/>
      <c r="AC1306" s="2" t="str">
        <f>IFERROR(IF(INDEX(AC$1:AC1305,MATCH(J1306,J$1:J1305,0),1)=0,"",INDEX(AC$1:AC1305,MATCH(J1306,J$1:J1305,0),1)),"")</f>
        <v/>
      </c>
      <c r="AD1306" s="2" t="str">
        <f>IFERROR(IF(INDEX(AD$1:AD1305,MATCH(J1306,J$1:J1305,0),1)=0,"",INDEX(AD$1:AD1305,MATCH(J1306,J$1:J1305,0),1)),"")</f>
        <v/>
      </c>
      <c r="AE1306" s="2" t="str">
        <f>IFERROR(IF(INDEX(AE$1:AE1305,MATCH(J1306,J$1:J1305,0),1)=0,"",INDEX(AE$1:AE1305,MATCH(J1306,J$1:J1305,0),1)),"")</f>
        <v/>
      </c>
      <c r="BH1306" s="7" t="str">
        <f t="shared" ca="1" si="224"/>
        <v/>
      </c>
      <c r="BI1306" s="4" t="str">
        <f t="shared" si="230"/>
        <v/>
      </c>
      <c r="BJ1306" s="123" t="str">
        <f t="shared" si="225"/>
        <v/>
      </c>
      <c r="BK1306" s="140" t="str">
        <f t="shared" si="229"/>
        <v/>
      </c>
      <c r="BP1306" s="5"/>
      <c r="BR1306" s="4"/>
      <c r="BT1306" s="5"/>
      <c r="BU1306" s="5"/>
      <c r="BV1306" s="5" t="str">
        <f>IF(B1306="","",IF(BQ1306="",1+(MAX(BV$2:BV1305)),""))</f>
        <v/>
      </c>
      <c r="BW1306" s="5" t="str">
        <f t="shared" si="226"/>
        <v/>
      </c>
      <c r="BX1306" s="5" t="str">
        <f t="shared" si="227"/>
        <v/>
      </c>
      <c r="BY1306" s="14" t="str">
        <f t="shared" si="228"/>
        <v/>
      </c>
      <c r="BZ1306" s="28"/>
      <c r="DD1306" s="5" t="e">
        <f>IF(REPORTE!AH$2="si",IF(C1306=VALUE(REPORTE!C$11),IF(SUM(DD1307:DD$1993),CONCATENATE(INT(B1306),", "),INT(B1306)),""),IF(C1306=VALUE(REPORTE!C$10),IF(SUM(DD1307:DD$1993),CONCATENATE(INT(B1306),", "),INT(B1306)),""))</f>
        <v>#VALUE!</v>
      </c>
      <c r="DH1306" s="5"/>
      <c r="DI1306" s="5"/>
      <c r="DJ1306" s="5"/>
      <c r="DK1306" s="5"/>
    </row>
    <row r="1307" spans="1:115">
      <c r="A1307" s="4"/>
      <c r="B1307" s="3"/>
      <c r="H1307" s="5" t="str">
        <f>IF(F1307="","",IFERROR(CONCATENATE("PEUA",VLOOKUP(ESTADO,REPORTE!AV1307:AW1338,2,0),CLAVE_DISTRITO,CLAVE_CADER,IFERROR(VLOOKUP(DAY(F1307),$BN$3:$BO$11,2,0),DAY(F1307)),IFERROR(VLOOKUP(MONTH(F1307),$BN$3:$BO$11,2,0),MONTH(F1307)),YEAR(F1307),G1307),""))</f>
        <v/>
      </c>
      <c r="L1307" s="4" t="str">
        <f>IFERROR(IF(VLOOKUP(J1307,J$2:L1306,4,0)=0,"",VLOOKUP(J1307,J$2:L1306,4,0)),"")</f>
        <v/>
      </c>
      <c r="M1307" s="4" t="str">
        <f>IFERROR(IF(VLOOKUP(J1307,J$2:M1306,5,0)=0,"",VLOOKUP(J1307,J$2:M1306,5,0)),"")</f>
        <v/>
      </c>
      <c r="S1307"/>
      <c r="AC1307" s="2" t="str">
        <f>IFERROR(IF(INDEX(AC$1:AC1306,MATCH(J1307,J$1:J1306,0),1)=0,"",INDEX(AC$1:AC1306,MATCH(J1307,J$1:J1306,0),1)),"")</f>
        <v/>
      </c>
      <c r="AD1307" s="2" t="str">
        <f>IFERROR(IF(INDEX(AD$1:AD1306,MATCH(J1307,J$1:J1306,0),1)=0,"",INDEX(AD$1:AD1306,MATCH(J1307,J$1:J1306,0),1)),"")</f>
        <v/>
      </c>
      <c r="AE1307" s="2" t="str">
        <f>IFERROR(IF(INDEX(AE$1:AE1306,MATCH(J1307,J$1:J1306,0),1)=0,"",INDEX(AE$1:AE1306,MATCH(J1307,J$1:J1306,0),1)),"")</f>
        <v/>
      </c>
      <c r="BH1307" s="7" t="str">
        <f t="shared" ca="1" si="224"/>
        <v/>
      </c>
      <c r="BI1307" s="4" t="str">
        <f t="shared" si="230"/>
        <v/>
      </c>
      <c r="BJ1307" s="123" t="str">
        <f t="shared" si="225"/>
        <v/>
      </c>
      <c r="BK1307" s="140" t="str">
        <f t="shared" si="229"/>
        <v/>
      </c>
      <c r="BP1307" s="5"/>
      <c r="BR1307" s="4"/>
      <c r="BT1307" s="5"/>
      <c r="BU1307" s="5"/>
      <c r="BV1307" s="5" t="str">
        <f>IF(B1307="","",IF(BQ1307="",1+(MAX(BV$2:BV1306)),""))</f>
        <v/>
      </c>
      <c r="BW1307" s="5" t="str">
        <f t="shared" si="226"/>
        <v/>
      </c>
      <c r="BX1307" s="5" t="str">
        <f t="shared" si="227"/>
        <v/>
      </c>
      <c r="BY1307" s="14" t="str">
        <f t="shared" si="228"/>
        <v/>
      </c>
      <c r="BZ1307" s="28"/>
      <c r="DD1307" s="5" t="e">
        <f>IF(REPORTE!AH$2="si",IF(C1307=VALUE(REPORTE!C$11),IF(SUM(DD1308:DD$1993),CONCATENATE(INT(B1307),", "),INT(B1307)),""),IF(C1307=VALUE(REPORTE!C$10),IF(SUM(DD1308:DD$1993),CONCATENATE(INT(B1307),", "),INT(B1307)),""))</f>
        <v>#VALUE!</v>
      </c>
      <c r="DH1307" s="5"/>
      <c r="DI1307" s="5"/>
      <c r="DJ1307" s="5"/>
      <c r="DK1307" s="5"/>
    </row>
    <row r="1308" spans="1:115">
      <c r="A1308" s="4"/>
      <c r="B1308" s="3"/>
      <c r="H1308" s="5" t="str">
        <f>IF(F1308="","",IFERROR(CONCATENATE("PEUA",VLOOKUP(ESTADO,REPORTE!AV1308:AW1339,2,0),CLAVE_DISTRITO,CLAVE_CADER,IFERROR(VLOOKUP(DAY(F1308),$BN$3:$BO$11,2,0),DAY(F1308)),IFERROR(VLOOKUP(MONTH(F1308),$BN$3:$BO$11,2,0),MONTH(F1308)),YEAR(F1308),G1308),""))</f>
        <v/>
      </c>
      <c r="L1308" s="4" t="str">
        <f>IFERROR(IF(VLOOKUP(J1308,J$2:L1307,4,0)=0,"",VLOOKUP(J1308,J$2:L1307,4,0)),"")</f>
        <v/>
      </c>
      <c r="M1308" s="4" t="str">
        <f>IFERROR(IF(VLOOKUP(J1308,J$2:M1307,5,0)=0,"",VLOOKUP(J1308,J$2:M1307,5,0)),"")</f>
        <v/>
      </c>
      <c r="S1308"/>
      <c r="AC1308" s="2" t="str">
        <f>IFERROR(IF(INDEX(AC$1:AC1307,MATCH(J1308,J$1:J1307,0),1)=0,"",INDEX(AC$1:AC1307,MATCH(J1308,J$1:J1307,0),1)),"")</f>
        <v/>
      </c>
      <c r="AD1308" s="2" t="str">
        <f>IFERROR(IF(INDEX(AD$1:AD1307,MATCH(J1308,J$1:J1307,0),1)=0,"",INDEX(AD$1:AD1307,MATCH(J1308,J$1:J1307,0),1)),"")</f>
        <v/>
      </c>
      <c r="AE1308" s="2" t="str">
        <f>IFERROR(IF(INDEX(AE$1:AE1307,MATCH(J1308,J$1:J1307,0),1)=0,"",INDEX(AE$1:AE1307,MATCH(J1308,J$1:J1307,0),1)),"")</f>
        <v/>
      </c>
      <c r="BH1308" s="7" t="str">
        <f t="shared" ca="1" si="224"/>
        <v/>
      </c>
      <c r="BI1308" s="4" t="str">
        <f t="shared" si="230"/>
        <v/>
      </c>
      <c r="BJ1308" s="123" t="str">
        <f t="shared" si="225"/>
        <v/>
      </c>
      <c r="BK1308" s="140" t="str">
        <f t="shared" si="229"/>
        <v/>
      </c>
      <c r="BP1308" s="5"/>
      <c r="BR1308" s="4"/>
      <c r="BT1308" s="5"/>
      <c r="BU1308" s="5"/>
      <c r="BV1308" s="5" t="str">
        <f>IF(B1308="","",IF(BQ1308="",1+(MAX(BV$2:BV1307)),""))</f>
        <v/>
      </c>
      <c r="BW1308" s="5" t="str">
        <f t="shared" si="226"/>
        <v/>
      </c>
      <c r="BX1308" s="5" t="str">
        <f t="shared" si="227"/>
        <v/>
      </c>
      <c r="BY1308" s="14" t="str">
        <f t="shared" si="228"/>
        <v/>
      </c>
      <c r="BZ1308" s="28"/>
      <c r="DD1308" s="5" t="e">
        <f>IF(REPORTE!AH$2="si",IF(C1308=VALUE(REPORTE!C$11),IF(SUM(DD1309:DD$1993),CONCATENATE(INT(B1308),", "),INT(B1308)),""),IF(C1308=VALUE(REPORTE!C$10),IF(SUM(DD1309:DD$1993),CONCATENATE(INT(B1308),", "),INT(B1308)),""))</f>
        <v>#VALUE!</v>
      </c>
      <c r="DH1308" s="5"/>
      <c r="DI1308" s="5"/>
      <c r="DJ1308" s="5"/>
      <c r="DK1308" s="5"/>
    </row>
    <row r="1309" spans="1:115">
      <c r="A1309" s="4"/>
      <c r="B1309" s="3"/>
      <c r="H1309" s="5" t="str">
        <f>IF(F1309="","",IFERROR(CONCATENATE("PEUA",VLOOKUP(ESTADO,REPORTE!AV1309:AW1340,2,0),CLAVE_DISTRITO,CLAVE_CADER,IFERROR(VLOOKUP(DAY(F1309),$BN$3:$BO$11,2,0),DAY(F1309)),IFERROR(VLOOKUP(MONTH(F1309),$BN$3:$BO$11,2,0),MONTH(F1309)),YEAR(F1309),G1309),""))</f>
        <v/>
      </c>
      <c r="L1309" s="4" t="str">
        <f>IFERROR(IF(VLOOKUP(J1309,J$2:L1308,4,0)=0,"",VLOOKUP(J1309,J$2:L1308,4,0)),"")</f>
        <v/>
      </c>
      <c r="M1309" s="4" t="str">
        <f>IFERROR(IF(VLOOKUP(J1309,J$2:M1308,5,0)=0,"",VLOOKUP(J1309,J$2:M1308,5,0)),"")</f>
        <v/>
      </c>
      <c r="S1309"/>
      <c r="AC1309" s="2" t="str">
        <f>IFERROR(IF(INDEX(AC$1:AC1308,MATCH(J1309,J$1:J1308,0),1)=0,"",INDEX(AC$1:AC1308,MATCH(J1309,J$1:J1308,0),1)),"")</f>
        <v/>
      </c>
      <c r="AD1309" s="2" t="str">
        <f>IFERROR(IF(INDEX(AD$1:AD1308,MATCH(J1309,J$1:J1308,0),1)=0,"",INDEX(AD$1:AD1308,MATCH(J1309,J$1:J1308,0),1)),"")</f>
        <v/>
      </c>
      <c r="AE1309" s="2" t="str">
        <f>IFERROR(IF(INDEX(AE$1:AE1308,MATCH(J1309,J$1:J1308,0),1)=0,"",INDEX(AE$1:AE1308,MATCH(J1309,J$1:J1308,0),1)),"")</f>
        <v/>
      </c>
      <c r="BH1309" s="7" t="str">
        <f t="shared" ca="1" si="224"/>
        <v/>
      </c>
      <c r="BI1309" s="4" t="str">
        <f t="shared" si="230"/>
        <v/>
      </c>
      <c r="BJ1309" s="123" t="str">
        <f t="shared" si="225"/>
        <v/>
      </c>
      <c r="BK1309" s="140" t="str">
        <f t="shared" si="229"/>
        <v/>
      </c>
      <c r="BP1309" s="5"/>
      <c r="BR1309" s="4"/>
      <c r="BT1309" s="5"/>
      <c r="BU1309" s="5"/>
      <c r="BV1309" s="5" t="str">
        <f>IF(B1309="","",IF(BQ1309="",1+(MAX(BV$2:BV1308)),""))</f>
        <v/>
      </c>
      <c r="BW1309" s="5" t="str">
        <f t="shared" si="226"/>
        <v/>
      </c>
      <c r="BX1309" s="5" t="str">
        <f t="shared" si="227"/>
        <v/>
      </c>
      <c r="BY1309" s="14" t="str">
        <f t="shared" si="228"/>
        <v/>
      </c>
      <c r="BZ1309" s="28"/>
      <c r="DD1309" s="5" t="e">
        <f>IF(REPORTE!AH$2="si",IF(C1309=VALUE(REPORTE!C$11),IF(SUM(DD1310:DD$1993),CONCATENATE(INT(B1309),", "),INT(B1309)),""),IF(C1309=VALUE(REPORTE!C$10),IF(SUM(DD1310:DD$1993),CONCATENATE(INT(B1309),", "),INT(B1309)),""))</f>
        <v>#VALUE!</v>
      </c>
      <c r="DH1309" s="5"/>
      <c r="DI1309" s="5"/>
      <c r="DJ1309" s="5"/>
      <c r="DK1309" s="5"/>
    </row>
    <row r="1310" spans="1:115">
      <c r="A1310" s="4"/>
      <c r="B1310" s="3"/>
      <c r="H1310" s="5" t="str">
        <f>IF(F1310="","",IFERROR(CONCATENATE("PEUA",VLOOKUP(ESTADO,REPORTE!AV1310:AW1341,2,0),CLAVE_DISTRITO,CLAVE_CADER,IFERROR(VLOOKUP(DAY(F1310),$BN$3:$BO$11,2,0),DAY(F1310)),IFERROR(VLOOKUP(MONTH(F1310),$BN$3:$BO$11,2,0),MONTH(F1310)),YEAR(F1310),G1310),""))</f>
        <v/>
      </c>
      <c r="L1310" s="4" t="str">
        <f>IFERROR(IF(VLOOKUP(J1310,J$2:L1309,4,0)=0,"",VLOOKUP(J1310,J$2:L1309,4,0)),"")</f>
        <v/>
      </c>
      <c r="M1310" s="4" t="str">
        <f>IFERROR(IF(VLOOKUP(J1310,J$2:M1309,5,0)=0,"",VLOOKUP(J1310,J$2:M1309,5,0)),"")</f>
        <v/>
      </c>
      <c r="S1310"/>
      <c r="AC1310" s="2" t="str">
        <f>IFERROR(IF(INDEX(AC$1:AC1309,MATCH(J1310,J$1:J1309,0),1)=0,"",INDEX(AC$1:AC1309,MATCH(J1310,J$1:J1309,0),1)),"")</f>
        <v/>
      </c>
      <c r="AD1310" s="2" t="str">
        <f>IFERROR(IF(INDEX(AD$1:AD1309,MATCH(J1310,J$1:J1309,0),1)=0,"",INDEX(AD$1:AD1309,MATCH(J1310,J$1:J1309,0),1)),"")</f>
        <v/>
      </c>
      <c r="AE1310" s="2" t="str">
        <f>IFERROR(IF(INDEX(AE$1:AE1309,MATCH(J1310,J$1:J1309,0),1)=0,"",INDEX(AE$1:AE1309,MATCH(J1310,J$1:J1309,0),1)),"")</f>
        <v/>
      </c>
      <c r="BH1310" s="7" t="str">
        <f t="shared" ca="1" si="224"/>
        <v/>
      </c>
      <c r="BI1310" s="4" t="str">
        <f t="shared" si="230"/>
        <v/>
      </c>
      <c r="BJ1310" s="123" t="str">
        <f t="shared" si="225"/>
        <v/>
      </c>
      <c r="BK1310" s="140" t="str">
        <f t="shared" si="229"/>
        <v/>
      </c>
      <c r="BP1310" s="5"/>
      <c r="BR1310" s="4"/>
      <c r="BT1310" s="5"/>
      <c r="BU1310" s="5"/>
      <c r="BV1310" s="5" t="str">
        <f>IF(B1310="","",IF(BQ1310="",1+(MAX(BV$2:BV1309)),""))</f>
        <v/>
      </c>
      <c r="BW1310" s="5" t="str">
        <f t="shared" si="226"/>
        <v/>
      </c>
      <c r="BX1310" s="5" t="str">
        <f t="shared" si="227"/>
        <v/>
      </c>
      <c r="BY1310" s="14" t="str">
        <f t="shared" si="228"/>
        <v/>
      </c>
      <c r="BZ1310" s="28"/>
      <c r="DD1310" s="5" t="e">
        <f>IF(REPORTE!AH$2="si",IF(C1310=VALUE(REPORTE!C$11),IF(SUM(DD1311:DD$1993),CONCATENATE(INT(B1310),", "),INT(B1310)),""),IF(C1310=VALUE(REPORTE!C$10),IF(SUM(DD1311:DD$1993),CONCATENATE(INT(B1310),", "),INT(B1310)),""))</f>
        <v>#VALUE!</v>
      </c>
      <c r="DH1310" s="5"/>
      <c r="DI1310" s="5"/>
      <c r="DJ1310" s="5"/>
      <c r="DK1310" s="5"/>
    </row>
    <row r="1311" spans="1:115">
      <c r="A1311" s="4"/>
      <c r="B1311" s="3"/>
      <c r="H1311" s="5" t="str">
        <f>IF(F1311="","",IFERROR(CONCATENATE("PEUA",VLOOKUP(ESTADO,REPORTE!AV1311:AW1342,2,0),CLAVE_DISTRITO,CLAVE_CADER,IFERROR(VLOOKUP(DAY(F1311),$BN$3:$BO$11,2,0),DAY(F1311)),IFERROR(VLOOKUP(MONTH(F1311),$BN$3:$BO$11,2,0),MONTH(F1311)),YEAR(F1311),G1311),""))</f>
        <v/>
      </c>
      <c r="L1311" s="4" t="str">
        <f>IFERROR(IF(VLOOKUP(J1311,J$2:L1310,4,0)=0,"",VLOOKUP(J1311,J$2:L1310,4,0)),"")</f>
        <v/>
      </c>
      <c r="M1311" s="4" t="str">
        <f>IFERROR(IF(VLOOKUP(J1311,J$2:M1310,5,0)=0,"",VLOOKUP(J1311,J$2:M1310,5,0)),"")</f>
        <v/>
      </c>
      <c r="S1311"/>
      <c r="AC1311" s="2" t="str">
        <f>IFERROR(IF(INDEX(AC$1:AC1310,MATCH(J1311,J$1:J1310,0),1)=0,"",INDEX(AC$1:AC1310,MATCH(J1311,J$1:J1310,0),1)),"")</f>
        <v/>
      </c>
      <c r="AD1311" s="2" t="str">
        <f>IFERROR(IF(INDEX(AD$1:AD1310,MATCH(J1311,J$1:J1310,0),1)=0,"",INDEX(AD$1:AD1310,MATCH(J1311,J$1:J1310,0),1)),"")</f>
        <v/>
      </c>
      <c r="AE1311" s="2" t="str">
        <f>IFERROR(IF(INDEX(AE$1:AE1310,MATCH(J1311,J$1:J1310,0),1)=0,"",INDEX(AE$1:AE1310,MATCH(J1311,J$1:J1310,0),1)),"")</f>
        <v/>
      </c>
      <c r="BH1311" s="7" t="str">
        <f t="shared" ca="1" si="224"/>
        <v/>
      </c>
      <c r="BI1311" s="4" t="str">
        <f t="shared" si="230"/>
        <v/>
      </c>
      <c r="BJ1311" s="123" t="str">
        <f t="shared" si="225"/>
        <v/>
      </c>
      <c r="BK1311" s="140" t="str">
        <f t="shared" si="229"/>
        <v/>
      </c>
      <c r="BP1311" s="5"/>
      <c r="BR1311" s="4"/>
      <c r="BT1311" s="5"/>
      <c r="BU1311" s="5"/>
      <c r="BV1311" s="5" t="str">
        <f>IF(B1311="","",IF(BQ1311="",1+(MAX(BV$2:BV1310)),""))</f>
        <v/>
      </c>
      <c r="BW1311" s="5" t="str">
        <f t="shared" si="226"/>
        <v/>
      </c>
      <c r="BX1311" s="5" t="str">
        <f t="shared" si="227"/>
        <v/>
      </c>
      <c r="BY1311" s="14" t="str">
        <f t="shared" si="228"/>
        <v/>
      </c>
      <c r="BZ1311" s="28"/>
      <c r="DD1311" s="5" t="e">
        <f>IF(REPORTE!AH$2="si",IF(C1311=VALUE(REPORTE!C$11),IF(SUM(DD1312:DD$1993),CONCATENATE(INT(B1311),", "),INT(B1311)),""),IF(C1311=VALUE(REPORTE!C$10),IF(SUM(DD1312:DD$1993),CONCATENATE(INT(B1311),", "),INT(B1311)),""))</f>
        <v>#VALUE!</v>
      </c>
      <c r="DH1311" s="5"/>
      <c r="DI1311" s="5"/>
      <c r="DJ1311" s="5"/>
      <c r="DK1311" s="5"/>
    </row>
    <row r="1312" spans="1:115">
      <c r="A1312" s="4"/>
      <c r="B1312" s="3"/>
      <c r="H1312" s="5" t="str">
        <f>IF(F1312="","",IFERROR(CONCATENATE("PEUA",VLOOKUP(ESTADO,REPORTE!AV1312:AW1343,2,0),CLAVE_DISTRITO,CLAVE_CADER,IFERROR(VLOOKUP(DAY(F1312),$BN$3:$BO$11,2,0),DAY(F1312)),IFERROR(VLOOKUP(MONTH(F1312),$BN$3:$BO$11,2,0),MONTH(F1312)),YEAR(F1312),G1312),""))</f>
        <v/>
      </c>
      <c r="L1312" s="4" t="str">
        <f>IFERROR(IF(VLOOKUP(J1312,J$2:L1311,4,0)=0,"",VLOOKUP(J1312,J$2:L1311,4,0)),"")</f>
        <v/>
      </c>
      <c r="M1312" s="4" t="str">
        <f>IFERROR(IF(VLOOKUP(J1312,J$2:M1311,5,0)=0,"",VLOOKUP(J1312,J$2:M1311,5,0)),"")</f>
        <v/>
      </c>
      <c r="S1312"/>
      <c r="AC1312" s="2" t="str">
        <f>IFERROR(IF(INDEX(AC$1:AC1311,MATCH(J1312,J$1:J1311,0),1)=0,"",INDEX(AC$1:AC1311,MATCH(J1312,J$1:J1311,0),1)),"")</f>
        <v/>
      </c>
      <c r="AD1312" s="2" t="str">
        <f>IFERROR(IF(INDEX(AD$1:AD1311,MATCH(J1312,J$1:J1311,0),1)=0,"",INDEX(AD$1:AD1311,MATCH(J1312,J$1:J1311,0),1)),"")</f>
        <v/>
      </c>
      <c r="AE1312" s="2" t="str">
        <f>IFERROR(IF(INDEX(AE$1:AE1311,MATCH(J1312,J$1:J1311,0),1)=0,"",INDEX(AE$1:AE1311,MATCH(J1312,J$1:J1311,0),1)),"")</f>
        <v/>
      </c>
      <c r="BH1312" s="7" t="str">
        <f t="shared" ca="1" si="224"/>
        <v/>
      </c>
      <c r="BI1312" s="4" t="str">
        <f t="shared" si="230"/>
        <v/>
      </c>
      <c r="BJ1312" s="123" t="str">
        <f t="shared" si="225"/>
        <v/>
      </c>
      <c r="BK1312" s="140" t="str">
        <f t="shared" si="229"/>
        <v/>
      </c>
      <c r="BP1312" s="5"/>
      <c r="BR1312" s="4"/>
      <c r="BT1312" s="5"/>
      <c r="BU1312" s="5"/>
      <c r="BV1312" s="5" t="str">
        <f>IF(B1312="","",IF(BQ1312="",1+(MAX(BV$2:BV1311)),""))</f>
        <v/>
      </c>
      <c r="BW1312" s="5" t="str">
        <f t="shared" si="226"/>
        <v/>
      </c>
      <c r="BX1312" s="5" t="str">
        <f t="shared" si="227"/>
        <v/>
      </c>
      <c r="BY1312" s="14" t="str">
        <f t="shared" si="228"/>
        <v/>
      </c>
      <c r="BZ1312" s="28"/>
      <c r="DD1312" s="5" t="e">
        <f>IF(REPORTE!AH$2="si",IF(C1312=VALUE(REPORTE!C$11),IF(SUM(DD1313:DD$1993),CONCATENATE(INT(B1312),", "),INT(B1312)),""),IF(C1312=VALUE(REPORTE!C$10),IF(SUM(DD1313:DD$1993),CONCATENATE(INT(B1312),", "),INT(B1312)),""))</f>
        <v>#VALUE!</v>
      </c>
      <c r="DH1312" s="5"/>
      <c r="DI1312" s="5"/>
      <c r="DJ1312" s="5"/>
      <c r="DK1312" s="5"/>
    </row>
    <row r="1313" spans="1:115">
      <c r="A1313" s="4"/>
      <c r="B1313" s="3"/>
      <c r="H1313" s="5" t="str">
        <f>IF(F1313="","",IFERROR(CONCATENATE("PEUA",VLOOKUP(ESTADO,REPORTE!AV1313:AW1344,2,0),CLAVE_DISTRITO,CLAVE_CADER,IFERROR(VLOOKUP(DAY(F1313),$BN$3:$BO$11,2,0),DAY(F1313)),IFERROR(VLOOKUP(MONTH(F1313),$BN$3:$BO$11,2,0),MONTH(F1313)),YEAR(F1313),G1313),""))</f>
        <v/>
      </c>
      <c r="L1313" s="4" t="str">
        <f>IFERROR(IF(VLOOKUP(J1313,J$2:L1312,4,0)=0,"",VLOOKUP(J1313,J$2:L1312,4,0)),"")</f>
        <v/>
      </c>
      <c r="M1313" s="4" t="str">
        <f>IFERROR(IF(VLOOKUP(J1313,J$2:M1312,5,0)=0,"",VLOOKUP(J1313,J$2:M1312,5,0)),"")</f>
        <v/>
      </c>
      <c r="S1313"/>
      <c r="AC1313" s="2" t="str">
        <f>IFERROR(IF(INDEX(AC$1:AC1312,MATCH(J1313,J$1:J1312,0),1)=0,"",INDEX(AC$1:AC1312,MATCH(J1313,J$1:J1312,0),1)),"")</f>
        <v/>
      </c>
      <c r="AD1313" s="2" t="str">
        <f>IFERROR(IF(INDEX(AD$1:AD1312,MATCH(J1313,J$1:J1312,0),1)=0,"",INDEX(AD$1:AD1312,MATCH(J1313,J$1:J1312,0),1)),"")</f>
        <v/>
      </c>
      <c r="AE1313" s="2" t="str">
        <f>IFERROR(IF(INDEX(AE$1:AE1312,MATCH(J1313,J$1:J1312,0),1)=0,"",INDEX(AE$1:AE1312,MATCH(J1313,J$1:J1312,0),1)),"")</f>
        <v/>
      </c>
      <c r="BH1313" s="7" t="str">
        <f t="shared" ca="1" si="224"/>
        <v/>
      </c>
      <c r="BI1313" s="4" t="str">
        <f t="shared" si="230"/>
        <v/>
      </c>
      <c r="BJ1313" s="123" t="str">
        <f t="shared" si="225"/>
        <v/>
      </c>
      <c r="BK1313" s="140" t="str">
        <f t="shared" si="229"/>
        <v/>
      </c>
      <c r="BP1313" s="5"/>
      <c r="BR1313" s="4"/>
      <c r="BT1313" s="5"/>
      <c r="BU1313" s="5"/>
      <c r="BV1313" s="5" t="str">
        <f>IF(B1313="","",IF(BQ1313="",1+(MAX(BV$2:BV1312)),""))</f>
        <v/>
      </c>
      <c r="BW1313" s="5" t="str">
        <f t="shared" si="226"/>
        <v/>
      </c>
      <c r="BX1313" s="5" t="str">
        <f t="shared" si="227"/>
        <v/>
      </c>
      <c r="BY1313" s="14" t="str">
        <f t="shared" si="228"/>
        <v/>
      </c>
      <c r="BZ1313" s="28"/>
      <c r="DD1313" s="5" t="e">
        <f>IF(REPORTE!AH$2="si",IF(C1313=VALUE(REPORTE!C$11),IF(SUM(DD1314:DD$1993),CONCATENATE(INT(B1313),", "),INT(B1313)),""),IF(C1313=VALUE(REPORTE!C$10),IF(SUM(DD1314:DD$1993),CONCATENATE(INT(B1313),", "),INT(B1313)),""))</f>
        <v>#VALUE!</v>
      </c>
      <c r="DH1313" s="5"/>
      <c r="DI1313" s="5"/>
      <c r="DJ1313" s="5"/>
      <c r="DK1313" s="5"/>
    </row>
    <row r="1314" spans="1:115">
      <c r="A1314" s="4"/>
      <c r="B1314" s="3"/>
      <c r="H1314" s="5" t="str">
        <f>IF(F1314="","",IFERROR(CONCATENATE("PEUA",VLOOKUP(ESTADO,REPORTE!AV1314:AW1345,2,0),CLAVE_DISTRITO,CLAVE_CADER,IFERROR(VLOOKUP(DAY(F1314),$BN$3:$BO$11,2,0),DAY(F1314)),IFERROR(VLOOKUP(MONTH(F1314),$BN$3:$BO$11,2,0),MONTH(F1314)),YEAR(F1314),G1314),""))</f>
        <v/>
      </c>
      <c r="L1314" s="4" t="str">
        <f>IFERROR(IF(VLOOKUP(J1314,J$2:L1313,4,0)=0,"",VLOOKUP(J1314,J$2:L1313,4,0)),"")</f>
        <v/>
      </c>
      <c r="M1314" s="4" t="str">
        <f>IFERROR(IF(VLOOKUP(J1314,J$2:M1313,5,0)=0,"",VLOOKUP(J1314,J$2:M1313,5,0)),"")</f>
        <v/>
      </c>
      <c r="S1314"/>
      <c r="AC1314" s="2" t="str">
        <f>IFERROR(IF(INDEX(AC$1:AC1313,MATCH(J1314,J$1:J1313,0),1)=0,"",INDEX(AC$1:AC1313,MATCH(J1314,J$1:J1313,0),1)),"")</f>
        <v/>
      </c>
      <c r="AD1314" s="2" t="str">
        <f>IFERROR(IF(INDEX(AD$1:AD1313,MATCH(J1314,J$1:J1313,0),1)=0,"",INDEX(AD$1:AD1313,MATCH(J1314,J$1:J1313,0),1)),"")</f>
        <v/>
      </c>
      <c r="AE1314" s="2" t="str">
        <f>IFERROR(IF(INDEX(AE$1:AE1313,MATCH(J1314,J$1:J1313,0),1)=0,"",INDEX(AE$1:AE1313,MATCH(J1314,J$1:J1313,0),1)),"")</f>
        <v/>
      </c>
      <c r="BH1314" s="7" t="str">
        <f t="shared" ca="1" si="224"/>
        <v/>
      </c>
      <c r="BI1314" s="4" t="str">
        <f t="shared" si="230"/>
        <v/>
      </c>
      <c r="BJ1314" s="123" t="str">
        <f t="shared" si="225"/>
        <v/>
      </c>
      <c r="BK1314" s="140" t="str">
        <f t="shared" si="229"/>
        <v/>
      </c>
      <c r="BP1314" s="5"/>
      <c r="BR1314" s="4"/>
      <c r="BT1314" s="5"/>
      <c r="BU1314" s="5"/>
      <c r="BV1314" s="5" t="str">
        <f>IF(B1314="","",IF(BQ1314="",1+(MAX(BV$2:BV1313)),""))</f>
        <v/>
      </c>
      <c r="BW1314" s="5" t="str">
        <f t="shared" si="226"/>
        <v/>
      </c>
      <c r="BX1314" s="5" t="str">
        <f t="shared" si="227"/>
        <v/>
      </c>
      <c r="BY1314" s="14" t="str">
        <f t="shared" si="228"/>
        <v/>
      </c>
      <c r="BZ1314" s="28"/>
      <c r="DD1314" s="5" t="e">
        <f>IF(REPORTE!AH$2="si",IF(C1314=VALUE(REPORTE!C$11),IF(SUM(DD1315:DD$1993),CONCATENATE(INT(B1314),", "),INT(B1314)),""),IF(C1314=VALUE(REPORTE!C$10),IF(SUM(DD1315:DD$1993),CONCATENATE(INT(B1314),", "),INT(B1314)),""))</f>
        <v>#VALUE!</v>
      </c>
      <c r="DH1314" s="5"/>
      <c r="DI1314" s="5"/>
      <c r="DJ1314" s="5"/>
      <c r="DK1314" s="5"/>
    </row>
    <row r="1315" spans="1:115">
      <c r="A1315" s="4"/>
      <c r="B1315" s="3"/>
      <c r="H1315" s="5" t="str">
        <f>IF(F1315="","",IFERROR(CONCATENATE("PEUA",VLOOKUP(ESTADO,REPORTE!AV1315:AW1346,2,0),CLAVE_DISTRITO,CLAVE_CADER,IFERROR(VLOOKUP(DAY(F1315),$BN$3:$BO$11,2,0),DAY(F1315)),IFERROR(VLOOKUP(MONTH(F1315),$BN$3:$BO$11,2,0),MONTH(F1315)),YEAR(F1315),G1315),""))</f>
        <v/>
      </c>
      <c r="L1315" s="4" t="str">
        <f>IFERROR(IF(VLOOKUP(J1315,J$2:L1314,4,0)=0,"",VLOOKUP(J1315,J$2:L1314,4,0)),"")</f>
        <v/>
      </c>
      <c r="M1315" s="4" t="str">
        <f>IFERROR(IF(VLOOKUP(J1315,J$2:M1314,5,0)=0,"",VLOOKUP(J1315,J$2:M1314,5,0)),"")</f>
        <v/>
      </c>
      <c r="S1315"/>
      <c r="AC1315" s="2" t="str">
        <f>IFERROR(IF(INDEX(AC$1:AC1314,MATCH(J1315,J$1:J1314,0),1)=0,"",INDEX(AC$1:AC1314,MATCH(J1315,J$1:J1314,0),1)),"")</f>
        <v/>
      </c>
      <c r="AD1315" s="2" t="str">
        <f>IFERROR(IF(INDEX(AD$1:AD1314,MATCH(J1315,J$1:J1314,0),1)=0,"",INDEX(AD$1:AD1314,MATCH(J1315,J$1:J1314,0),1)),"")</f>
        <v/>
      </c>
      <c r="AE1315" s="2" t="str">
        <f>IFERROR(IF(INDEX(AE$1:AE1314,MATCH(J1315,J$1:J1314,0),1)=0,"",INDEX(AE$1:AE1314,MATCH(J1315,J$1:J1314,0),1)),"")</f>
        <v/>
      </c>
      <c r="BH1315" s="7" t="str">
        <f t="shared" ca="1" si="224"/>
        <v/>
      </c>
      <c r="BI1315" s="4" t="str">
        <f t="shared" si="230"/>
        <v/>
      </c>
      <c r="BJ1315" s="123" t="str">
        <f t="shared" si="225"/>
        <v/>
      </c>
      <c r="BK1315" s="140" t="str">
        <f t="shared" si="229"/>
        <v/>
      </c>
      <c r="BP1315" s="5"/>
      <c r="BR1315" s="4"/>
      <c r="BT1315" s="5"/>
      <c r="BU1315" s="5"/>
      <c r="BV1315" s="5" t="str">
        <f>IF(B1315="","",IF(BQ1315="",1+(MAX(BV$2:BV1314)),""))</f>
        <v/>
      </c>
      <c r="BW1315" s="5" t="str">
        <f t="shared" si="226"/>
        <v/>
      </c>
      <c r="BX1315" s="5" t="str">
        <f t="shared" si="227"/>
        <v/>
      </c>
      <c r="BY1315" s="14" t="str">
        <f t="shared" si="228"/>
        <v/>
      </c>
      <c r="BZ1315" s="28"/>
      <c r="DD1315" s="5" t="e">
        <f>IF(REPORTE!AH$2="si",IF(C1315=VALUE(REPORTE!C$11),IF(SUM(DD1316:DD$1993),CONCATENATE(INT(B1315),", "),INT(B1315)),""),IF(C1315=VALUE(REPORTE!C$10),IF(SUM(DD1316:DD$1993),CONCATENATE(INT(B1315),", "),INT(B1315)),""))</f>
        <v>#VALUE!</v>
      </c>
      <c r="DH1315" s="5"/>
      <c r="DI1315" s="5"/>
      <c r="DJ1315" s="5"/>
      <c r="DK1315" s="5"/>
    </row>
    <row r="1316" spans="1:115">
      <c r="A1316" s="4"/>
      <c r="B1316" s="3"/>
      <c r="H1316" s="5" t="str">
        <f>IF(F1316="","",IFERROR(CONCATENATE("PEUA",VLOOKUP(ESTADO,REPORTE!AV1316:AW1347,2,0),CLAVE_DISTRITO,CLAVE_CADER,IFERROR(VLOOKUP(DAY(F1316),$BN$3:$BO$11,2,0),DAY(F1316)),IFERROR(VLOOKUP(MONTH(F1316),$BN$3:$BO$11,2,0),MONTH(F1316)),YEAR(F1316),G1316),""))</f>
        <v/>
      </c>
      <c r="L1316" s="4" t="str">
        <f>IFERROR(IF(VLOOKUP(J1316,J$2:L1315,4,0)=0,"",VLOOKUP(J1316,J$2:L1315,4,0)),"")</f>
        <v/>
      </c>
      <c r="M1316" s="4" t="str">
        <f>IFERROR(IF(VLOOKUP(J1316,J$2:M1315,5,0)=0,"",VLOOKUP(J1316,J$2:M1315,5,0)),"")</f>
        <v/>
      </c>
      <c r="S1316"/>
      <c r="AC1316" s="2" t="str">
        <f>IFERROR(IF(INDEX(AC$1:AC1315,MATCH(J1316,J$1:J1315,0),1)=0,"",INDEX(AC$1:AC1315,MATCH(J1316,J$1:J1315,0),1)),"")</f>
        <v/>
      </c>
      <c r="AD1316" s="2" t="str">
        <f>IFERROR(IF(INDEX(AD$1:AD1315,MATCH(J1316,J$1:J1315,0),1)=0,"",INDEX(AD$1:AD1315,MATCH(J1316,J$1:J1315,0),1)),"")</f>
        <v/>
      </c>
      <c r="AE1316" s="2" t="str">
        <f>IFERROR(IF(INDEX(AE$1:AE1315,MATCH(J1316,J$1:J1315,0),1)=0,"",INDEX(AE$1:AE1315,MATCH(J1316,J$1:J1315,0),1)),"")</f>
        <v/>
      </c>
      <c r="BH1316" s="7" t="str">
        <f t="shared" ca="1" si="224"/>
        <v/>
      </c>
      <c r="BI1316" s="4" t="str">
        <f t="shared" si="230"/>
        <v/>
      </c>
      <c r="BJ1316" s="123" t="str">
        <f t="shared" si="225"/>
        <v/>
      </c>
      <c r="BK1316" s="140" t="str">
        <f t="shared" si="229"/>
        <v/>
      </c>
      <c r="BP1316" s="5"/>
      <c r="BR1316" s="4"/>
      <c r="BT1316" s="5"/>
      <c r="BU1316" s="5"/>
      <c r="BV1316" s="5" t="str">
        <f>IF(B1316="","",IF(BQ1316="",1+(MAX(BV$2:BV1315)),""))</f>
        <v/>
      </c>
      <c r="BW1316" s="5" t="str">
        <f t="shared" si="226"/>
        <v/>
      </c>
      <c r="BX1316" s="5" t="str">
        <f t="shared" si="227"/>
        <v/>
      </c>
      <c r="BY1316" s="14" t="str">
        <f t="shared" si="228"/>
        <v/>
      </c>
      <c r="BZ1316" s="28"/>
      <c r="DD1316" s="5" t="e">
        <f>IF(REPORTE!AH$2="si",IF(C1316=VALUE(REPORTE!C$11),IF(SUM(DD1317:DD$1993),CONCATENATE(INT(B1316),", "),INT(B1316)),""),IF(C1316=VALUE(REPORTE!C$10),IF(SUM(DD1317:DD$1993),CONCATENATE(INT(B1316),", "),INT(B1316)),""))</f>
        <v>#VALUE!</v>
      </c>
      <c r="DH1316" s="5"/>
      <c r="DI1316" s="5"/>
      <c r="DJ1316" s="5"/>
      <c r="DK1316" s="5"/>
    </row>
    <row r="1317" spans="1:115">
      <c r="A1317" s="4"/>
      <c r="B1317" s="3"/>
      <c r="H1317" s="5" t="str">
        <f>IF(F1317="","",IFERROR(CONCATENATE("PEUA",VLOOKUP(ESTADO,REPORTE!AV1317:AW1348,2,0),CLAVE_DISTRITO,CLAVE_CADER,IFERROR(VLOOKUP(DAY(F1317),$BN$3:$BO$11,2,0),DAY(F1317)),IFERROR(VLOOKUP(MONTH(F1317),$BN$3:$BO$11,2,0),MONTH(F1317)),YEAR(F1317),G1317),""))</f>
        <v/>
      </c>
      <c r="L1317" s="4" t="str">
        <f>IFERROR(IF(VLOOKUP(J1317,J$2:L1316,4,0)=0,"",VLOOKUP(J1317,J$2:L1316,4,0)),"")</f>
        <v/>
      </c>
      <c r="M1317" s="4" t="str">
        <f>IFERROR(IF(VLOOKUP(J1317,J$2:M1316,5,0)=0,"",VLOOKUP(J1317,J$2:M1316,5,0)),"")</f>
        <v/>
      </c>
      <c r="S1317"/>
      <c r="AC1317" s="2" t="str">
        <f>IFERROR(IF(INDEX(AC$1:AC1316,MATCH(J1317,J$1:J1316,0),1)=0,"",INDEX(AC$1:AC1316,MATCH(J1317,J$1:J1316,0),1)),"")</f>
        <v/>
      </c>
      <c r="AD1317" s="2" t="str">
        <f>IFERROR(IF(INDEX(AD$1:AD1316,MATCH(J1317,J$1:J1316,0),1)=0,"",INDEX(AD$1:AD1316,MATCH(J1317,J$1:J1316,0),1)),"")</f>
        <v/>
      </c>
      <c r="AE1317" s="2" t="str">
        <f>IFERROR(IF(INDEX(AE$1:AE1316,MATCH(J1317,J$1:J1316,0),1)=0,"",INDEX(AE$1:AE1316,MATCH(J1317,J$1:J1316,0),1)),"")</f>
        <v/>
      </c>
      <c r="BH1317" s="7" t="str">
        <f t="shared" ca="1" si="224"/>
        <v/>
      </c>
      <c r="BI1317" s="4" t="str">
        <f t="shared" si="230"/>
        <v/>
      </c>
      <c r="BJ1317" s="123" t="str">
        <f t="shared" si="225"/>
        <v/>
      </c>
      <c r="BK1317" s="140" t="str">
        <f t="shared" si="229"/>
        <v/>
      </c>
      <c r="BP1317" s="5"/>
      <c r="BR1317" s="4"/>
      <c r="BT1317" s="5"/>
      <c r="BU1317" s="5"/>
      <c r="BV1317" s="5" t="str">
        <f>IF(B1317="","",IF(BQ1317="",1+(MAX(BV$2:BV1316)),""))</f>
        <v/>
      </c>
      <c r="BW1317" s="5" t="str">
        <f t="shared" si="226"/>
        <v/>
      </c>
      <c r="BX1317" s="5" t="str">
        <f t="shared" si="227"/>
        <v/>
      </c>
      <c r="BY1317" s="14" t="str">
        <f t="shared" si="228"/>
        <v/>
      </c>
      <c r="BZ1317" s="28"/>
      <c r="DD1317" s="5" t="e">
        <f>IF(REPORTE!AH$2="si",IF(C1317=VALUE(REPORTE!C$11),IF(SUM(DD1318:DD$1993),CONCATENATE(INT(B1317),", "),INT(B1317)),""),IF(C1317=VALUE(REPORTE!C$10),IF(SUM(DD1318:DD$1993),CONCATENATE(INT(B1317),", "),INT(B1317)),""))</f>
        <v>#VALUE!</v>
      </c>
      <c r="DH1317" s="5"/>
      <c r="DI1317" s="5"/>
      <c r="DJ1317" s="5"/>
      <c r="DK1317" s="5"/>
    </row>
    <row r="1318" spans="1:115">
      <c r="A1318" s="4"/>
      <c r="B1318" s="3"/>
      <c r="H1318" s="5" t="str">
        <f>IF(F1318="","",IFERROR(CONCATENATE("PEUA",VLOOKUP(ESTADO,REPORTE!AV1318:AW1349,2,0),CLAVE_DISTRITO,CLAVE_CADER,IFERROR(VLOOKUP(DAY(F1318),$BN$3:$BO$11,2,0),DAY(F1318)),IFERROR(VLOOKUP(MONTH(F1318),$BN$3:$BO$11,2,0),MONTH(F1318)),YEAR(F1318),G1318),""))</f>
        <v/>
      </c>
      <c r="L1318" s="4" t="str">
        <f>IFERROR(IF(VLOOKUP(J1318,J$2:L1317,4,0)=0,"",VLOOKUP(J1318,J$2:L1317,4,0)),"")</f>
        <v/>
      </c>
      <c r="M1318" s="4" t="str">
        <f>IFERROR(IF(VLOOKUP(J1318,J$2:M1317,5,0)=0,"",VLOOKUP(J1318,J$2:M1317,5,0)),"")</f>
        <v/>
      </c>
      <c r="S1318"/>
      <c r="AC1318" s="2" t="str">
        <f>IFERROR(IF(INDEX(AC$1:AC1317,MATCH(J1318,J$1:J1317,0),1)=0,"",INDEX(AC$1:AC1317,MATCH(J1318,J$1:J1317,0),1)),"")</f>
        <v/>
      </c>
      <c r="AD1318" s="2" t="str">
        <f>IFERROR(IF(INDEX(AD$1:AD1317,MATCH(J1318,J$1:J1317,0),1)=0,"",INDEX(AD$1:AD1317,MATCH(J1318,J$1:J1317,0),1)),"")</f>
        <v/>
      </c>
      <c r="AE1318" s="2" t="str">
        <f>IFERROR(IF(INDEX(AE$1:AE1317,MATCH(J1318,J$1:J1317,0),1)=0,"",INDEX(AE$1:AE1317,MATCH(J1318,J$1:J1317,0),1)),"")</f>
        <v/>
      </c>
      <c r="BH1318" s="7" t="str">
        <f t="shared" ca="1" si="224"/>
        <v/>
      </c>
      <c r="BI1318" s="4" t="str">
        <f t="shared" si="230"/>
        <v/>
      </c>
      <c r="BJ1318" s="123" t="str">
        <f t="shared" si="225"/>
        <v/>
      </c>
      <c r="BK1318" s="140" t="str">
        <f t="shared" si="229"/>
        <v/>
      </c>
      <c r="BP1318" s="5"/>
      <c r="BR1318" s="4"/>
      <c r="BT1318" s="5"/>
      <c r="BU1318" s="5"/>
      <c r="BV1318" s="5" t="str">
        <f>IF(B1318="","",IF(BQ1318="",1+(MAX(BV$2:BV1317)),""))</f>
        <v/>
      </c>
      <c r="BW1318" s="5" t="str">
        <f t="shared" si="226"/>
        <v/>
      </c>
      <c r="BX1318" s="5" t="str">
        <f t="shared" si="227"/>
        <v/>
      </c>
      <c r="BY1318" s="14" t="str">
        <f t="shared" si="228"/>
        <v/>
      </c>
      <c r="BZ1318" s="28"/>
      <c r="DD1318" s="5" t="e">
        <f>IF(REPORTE!AH$2="si",IF(C1318=VALUE(REPORTE!C$11),IF(SUM(DD1319:DD$1993),CONCATENATE(INT(B1318),", "),INT(B1318)),""),IF(C1318=VALUE(REPORTE!C$10),IF(SUM(DD1319:DD$1993),CONCATENATE(INT(B1318),", "),INT(B1318)),""))</f>
        <v>#VALUE!</v>
      </c>
      <c r="DH1318" s="5"/>
      <c r="DI1318" s="5"/>
      <c r="DJ1318" s="5"/>
      <c r="DK1318" s="5"/>
    </row>
    <row r="1319" spans="1:115">
      <c r="A1319" s="4"/>
      <c r="B1319" s="3"/>
      <c r="H1319" s="5" t="str">
        <f>IF(F1319="","",IFERROR(CONCATENATE("PEUA",VLOOKUP(ESTADO,REPORTE!AV1319:AW1350,2,0),CLAVE_DISTRITO,CLAVE_CADER,IFERROR(VLOOKUP(DAY(F1319),$BN$3:$BO$11,2,0),DAY(F1319)),IFERROR(VLOOKUP(MONTH(F1319),$BN$3:$BO$11,2,0),MONTH(F1319)),YEAR(F1319),G1319),""))</f>
        <v/>
      </c>
      <c r="L1319" s="4" t="str">
        <f>IFERROR(IF(VLOOKUP(J1319,J$2:L1318,4,0)=0,"",VLOOKUP(J1319,J$2:L1318,4,0)),"")</f>
        <v/>
      </c>
      <c r="M1319" s="4" t="str">
        <f>IFERROR(IF(VLOOKUP(J1319,J$2:M1318,5,0)=0,"",VLOOKUP(J1319,J$2:M1318,5,0)),"")</f>
        <v/>
      </c>
      <c r="S1319"/>
      <c r="AC1319" s="2" t="str">
        <f>IFERROR(IF(INDEX(AC$1:AC1318,MATCH(J1319,J$1:J1318,0),1)=0,"",INDEX(AC$1:AC1318,MATCH(J1319,J$1:J1318,0),1)),"")</f>
        <v/>
      </c>
      <c r="AD1319" s="2" t="str">
        <f>IFERROR(IF(INDEX(AD$1:AD1318,MATCH(J1319,J$1:J1318,0),1)=0,"",INDEX(AD$1:AD1318,MATCH(J1319,J$1:J1318,0),1)),"")</f>
        <v/>
      </c>
      <c r="AE1319" s="2" t="str">
        <f>IFERROR(IF(INDEX(AE$1:AE1318,MATCH(J1319,J$1:J1318,0),1)=0,"",INDEX(AE$1:AE1318,MATCH(J1319,J$1:J1318,0),1)),"")</f>
        <v/>
      </c>
      <c r="BH1319" s="7" t="str">
        <f t="shared" ca="1" si="224"/>
        <v/>
      </c>
      <c r="BI1319" s="4" t="str">
        <f t="shared" si="230"/>
        <v/>
      </c>
      <c r="BJ1319" s="123" t="str">
        <f t="shared" si="225"/>
        <v/>
      </c>
      <c r="BK1319" s="140" t="str">
        <f t="shared" si="229"/>
        <v/>
      </c>
      <c r="BP1319" s="5"/>
      <c r="BR1319" s="4"/>
      <c r="BT1319" s="5"/>
      <c r="BU1319" s="5"/>
      <c r="BV1319" s="5" t="str">
        <f>IF(B1319="","",IF(BQ1319="",1+(MAX(BV$2:BV1318)),""))</f>
        <v/>
      </c>
      <c r="BW1319" s="5" t="str">
        <f t="shared" si="226"/>
        <v/>
      </c>
      <c r="BX1319" s="5" t="str">
        <f t="shared" si="227"/>
        <v/>
      </c>
      <c r="BY1319" s="14" t="str">
        <f t="shared" si="228"/>
        <v/>
      </c>
      <c r="BZ1319" s="28"/>
      <c r="DD1319" s="5" t="e">
        <f>IF(REPORTE!AH$2="si",IF(C1319=VALUE(REPORTE!C$11),IF(SUM(DD1320:DD$1993),CONCATENATE(INT(B1319),", "),INT(B1319)),""),IF(C1319=VALUE(REPORTE!C$10),IF(SUM(DD1320:DD$1993),CONCATENATE(INT(B1319),", "),INT(B1319)),""))</f>
        <v>#VALUE!</v>
      </c>
      <c r="DH1319" s="5"/>
      <c r="DI1319" s="5"/>
      <c r="DJ1319" s="5"/>
      <c r="DK1319" s="5"/>
    </row>
    <row r="1320" spans="1:115">
      <c r="A1320" s="4"/>
      <c r="B1320" s="3"/>
      <c r="H1320" s="5" t="str">
        <f>IF(F1320="","",IFERROR(CONCATENATE("PEUA",VLOOKUP(ESTADO,REPORTE!AV1320:AW1351,2,0),CLAVE_DISTRITO,CLAVE_CADER,IFERROR(VLOOKUP(DAY(F1320),$BN$3:$BO$11,2,0),DAY(F1320)),IFERROR(VLOOKUP(MONTH(F1320),$BN$3:$BO$11,2,0),MONTH(F1320)),YEAR(F1320),G1320),""))</f>
        <v/>
      </c>
      <c r="L1320" s="4" t="str">
        <f>IFERROR(IF(VLOOKUP(J1320,J$2:L1319,4,0)=0,"",VLOOKUP(J1320,J$2:L1319,4,0)),"")</f>
        <v/>
      </c>
      <c r="M1320" s="4" t="str">
        <f>IFERROR(IF(VLOOKUP(J1320,J$2:M1319,5,0)=0,"",VLOOKUP(J1320,J$2:M1319,5,0)),"")</f>
        <v/>
      </c>
      <c r="S1320"/>
      <c r="AC1320" s="2" t="str">
        <f>IFERROR(IF(INDEX(AC$1:AC1319,MATCH(J1320,J$1:J1319,0),1)=0,"",INDEX(AC$1:AC1319,MATCH(J1320,J$1:J1319,0),1)),"")</f>
        <v/>
      </c>
      <c r="AD1320" s="2" t="str">
        <f>IFERROR(IF(INDEX(AD$1:AD1319,MATCH(J1320,J$1:J1319,0),1)=0,"",INDEX(AD$1:AD1319,MATCH(J1320,J$1:J1319,0),1)),"")</f>
        <v/>
      </c>
      <c r="AE1320" s="2" t="str">
        <f>IFERROR(IF(INDEX(AE$1:AE1319,MATCH(J1320,J$1:J1319,0),1)=0,"",INDEX(AE$1:AE1319,MATCH(J1320,J$1:J1319,0),1)),"")</f>
        <v/>
      </c>
      <c r="BH1320" s="7" t="str">
        <f t="shared" ca="1" si="224"/>
        <v/>
      </c>
      <c r="BI1320" s="4" t="str">
        <f t="shared" si="230"/>
        <v/>
      </c>
      <c r="BJ1320" s="123" t="str">
        <f t="shared" si="225"/>
        <v/>
      </c>
      <c r="BK1320" s="140" t="str">
        <f t="shared" si="229"/>
        <v/>
      </c>
      <c r="BP1320" s="5"/>
      <c r="BR1320" s="4"/>
      <c r="BT1320" s="5"/>
      <c r="BU1320" s="5"/>
      <c r="BV1320" s="5" t="str">
        <f>IF(B1320="","",IF(BQ1320="",1+(MAX(BV$2:BV1319)),""))</f>
        <v/>
      </c>
      <c r="BW1320" s="5" t="str">
        <f t="shared" si="226"/>
        <v/>
      </c>
      <c r="BX1320" s="5" t="str">
        <f t="shared" si="227"/>
        <v/>
      </c>
      <c r="BY1320" s="14" t="str">
        <f t="shared" si="228"/>
        <v/>
      </c>
      <c r="BZ1320" s="28"/>
      <c r="DD1320" s="5" t="e">
        <f>IF(REPORTE!AH$2="si",IF(C1320=VALUE(REPORTE!C$11),IF(SUM(DD1321:DD$1993),CONCATENATE(INT(B1320),", "),INT(B1320)),""),IF(C1320=VALUE(REPORTE!C$10),IF(SUM(DD1321:DD$1993),CONCATENATE(INT(B1320),", "),INT(B1320)),""))</f>
        <v>#VALUE!</v>
      </c>
      <c r="DH1320" s="5"/>
      <c r="DI1320" s="5"/>
      <c r="DJ1320" s="5"/>
      <c r="DK1320" s="5"/>
    </row>
    <row r="1321" spans="1:115">
      <c r="A1321" s="4"/>
      <c r="B1321" s="3"/>
      <c r="H1321" s="5" t="str">
        <f>IF(F1321="","",IFERROR(CONCATENATE("PEUA",VLOOKUP(ESTADO,REPORTE!AV1321:AW1352,2,0),CLAVE_DISTRITO,CLAVE_CADER,IFERROR(VLOOKUP(DAY(F1321),$BN$3:$BO$11,2,0),DAY(F1321)),IFERROR(VLOOKUP(MONTH(F1321),$BN$3:$BO$11,2,0),MONTH(F1321)),YEAR(F1321),G1321),""))</f>
        <v/>
      </c>
      <c r="L1321" s="4" t="str">
        <f>IFERROR(IF(VLOOKUP(J1321,J$2:L1320,4,0)=0,"",VLOOKUP(J1321,J$2:L1320,4,0)),"")</f>
        <v/>
      </c>
      <c r="M1321" s="4" t="str">
        <f>IFERROR(IF(VLOOKUP(J1321,J$2:M1320,5,0)=0,"",VLOOKUP(J1321,J$2:M1320,5,0)),"")</f>
        <v/>
      </c>
      <c r="S1321"/>
      <c r="AC1321" s="2" t="str">
        <f>IFERROR(IF(INDEX(AC$1:AC1320,MATCH(J1321,J$1:J1320,0),1)=0,"",INDEX(AC$1:AC1320,MATCH(J1321,J$1:J1320,0),1)),"")</f>
        <v/>
      </c>
      <c r="AD1321" s="2" t="str">
        <f>IFERROR(IF(INDEX(AD$1:AD1320,MATCH(J1321,J$1:J1320,0),1)=0,"",INDEX(AD$1:AD1320,MATCH(J1321,J$1:J1320,0),1)),"")</f>
        <v/>
      </c>
      <c r="AE1321" s="2" t="str">
        <f>IFERROR(IF(INDEX(AE$1:AE1320,MATCH(J1321,J$1:J1320,0),1)=0,"",INDEX(AE$1:AE1320,MATCH(J1321,J$1:J1320,0),1)),"")</f>
        <v/>
      </c>
      <c r="BH1321" s="7" t="str">
        <f t="shared" ca="1" si="224"/>
        <v/>
      </c>
      <c r="BI1321" s="4" t="str">
        <f t="shared" si="230"/>
        <v/>
      </c>
      <c r="BJ1321" s="123" t="str">
        <f t="shared" si="225"/>
        <v/>
      </c>
      <c r="BK1321" s="140" t="str">
        <f t="shared" si="229"/>
        <v/>
      </c>
      <c r="BP1321" s="5"/>
      <c r="BR1321" s="4"/>
      <c r="BT1321" s="5"/>
      <c r="BU1321" s="5"/>
      <c r="BV1321" s="5" t="str">
        <f>IF(B1321="","",IF(BQ1321="",1+(MAX(BV$2:BV1320)),""))</f>
        <v/>
      </c>
      <c r="BW1321" s="5" t="str">
        <f t="shared" si="226"/>
        <v/>
      </c>
      <c r="BX1321" s="5" t="str">
        <f t="shared" si="227"/>
        <v/>
      </c>
      <c r="BY1321" s="14" t="str">
        <f t="shared" si="228"/>
        <v/>
      </c>
      <c r="BZ1321" s="28"/>
      <c r="DD1321" s="5" t="e">
        <f>IF(REPORTE!AH$2="si",IF(C1321=VALUE(REPORTE!C$11),IF(SUM(DD1322:DD$1993),CONCATENATE(INT(B1321),", "),INT(B1321)),""),IF(C1321=VALUE(REPORTE!C$10),IF(SUM(DD1322:DD$1993),CONCATENATE(INT(B1321),", "),INT(B1321)),""))</f>
        <v>#VALUE!</v>
      </c>
      <c r="DH1321" s="5"/>
      <c r="DI1321" s="5"/>
      <c r="DJ1321" s="5"/>
      <c r="DK1321" s="5"/>
    </row>
    <row r="1322" spans="1:115">
      <c r="A1322" s="4"/>
      <c r="B1322" s="3"/>
      <c r="H1322" s="5" t="str">
        <f>IF(F1322="","",IFERROR(CONCATENATE("PEUA",VLOOKUP(ESTADO,REPORTE!AV1322:AW1353,2,0),CLAVE_DISTRITO,CLAVE_CADER,IFERROR(VLOOKUP(DAY(F1322),$BN$3:$BO$11,2,0),DAY(F1322)),IFERROR(VLOOKUP(MONTH(F1322),$BN$3:$BO$11,2,0),MONTH(F1322)),YEAR(F1322),G1322),""))</f>
        <v/>
      </c>
      <c r="L1322" s="4" t="str">
        <f>IFERROR(IF(VLOOKUP(J1322,J$2:L1321,4,0)=0,"",VLOOKUP(J1322,J$2:L1321,4,0)),"")</f>
        <v/>
      </c>
      <c r="M1322" s="4" t="str">
        <f>IFERROR(IF(VLOOKUP(J1322,J$2:M1321,5,0)=0,"",VLOOKUP(J1322,J$2:M1321,5,0)),"")</f>
        <v/>
      </c>
      <c r="S1322"/>
      <c r="AC1322" s="2" t="str">
        <f>IFERROR(IF(INDEX(AC$1:AC1321,MATCH(J1322,J$1:J1321,0),1)=0,"",INDEX(AC$1:AC1321,MATCH(J1322,J$1:J1321,0),1)),"")</f>
        <v/>
      </c>
      <c r="AD1322" s="2" t="str">
        <f>IFERROR(IF(INDEX(AD$1:AD1321,MATCH(J1322,J$1:J1321,0),1)=0,"",INDEX(AD$1:AD1321,MATCH(J1322,J$1:J1321,0),1)),"")</f>
        <v/>
      </c>
      <c r="AE1322" s="2" t="str">
        <f>IFERROR(IF(INDEX(AE$1:AE1321,MATCH(J1322,J$1:J1321,0),1)=0,"",INDEX(AE$1:AE1321,MATCH(J1322,J$1:J1321,0),1)),"")</f>
        <v/>
      </c>
      <c r="BH1322" s="7" t="str">
        <f t="shared" ca="1" si="224"/>
        <v/>
      </c>
      <c r="BI1322" s="4" t="str">
        <f t="shared" si="230"/>
        <v/>
      </c>
      <c r="BJ1322" s="123" t="str">
        <f t="shared" si="225"/>
        <v/>
      </c>
      <c r="BK1322" s="140" t="str">
        <f t="shared" si="229"/>
        <v/>
      </c>
      <c r="BP1322" s="5"/>
      <c r="BR1322" s="4"/>
      <c r="BT1322" s="5"/>
      <c r="BU1322" s="5"/>
      <c r="BV1322" s="5" t="str">
        <f>IF(B1322="","",IF(BQ1322="",1+(MAX(BV$2:BV1321)),""))</f>
        <v/>
      </c>
      <c r="BW1322" s="5" t="str">
        <f t="shared" si="226"/>
        <v/>
      </c>
      <c r="BX1322" s="5" t="str">
        <f t="shared" si="227"/>
        <v/>
      </c>
      <c r="BY1322" s="14" t="str">
        <f t="shared" si="228"/>
        <v/>
      </c>
      <c r="BZ1322" s="28"/>
      <c r="DD1322" s="5" t="e">
        <f>IF(REPORTE!AH$2="si",IF(C1322=VALUE(REPORTE!C$11),IF(SUM(DD1323:DD$1993),CONCATENATE(INT(B1322),", "),INT(B1322)),""),IF(C1322=VALUE(REPORTE!C$10),IF(SUM(DD1323:DD$1993),CONCATENATE(INT(B1322),", "),INT(B1322)),""))</f>
        <v>#VALUE!</v>
      </c>
      <c r="DH1322" s="5"/>
      <c r="DI1322" s="5"/>
      <c r="DJ1322" s="5"/>
      <c r="DK1322" s="5"/>
    </row>
    <row r="1323" spans="1:115">
      <c r="A1323" s="4"/>
      <c r="B1323" s="3"/>
      <c r="H1323" s="5" t="str">
        <f>IF(F1323="","",IFERROR(CONCATENATE("PEUA",VLOOKUP(ESTADO,REPORTE!AV1323:AW1354,2,0),CLAVE_DISTRITO,CLAVE_CADER,IFERROR(VLOOKUP(DAY(F1323),$BN$3:$BO$11,2,0),DAY(F1323)),IFERROR(VLOOKUP(MONTH(F1323),$BN$3:$BO$11,2,0),MONTH(F1323)),YEAR(F1323),G1323),""))</f>
        <v/>
      </c>
      <c r="L1323" s="4" t="str">
        <f>IFERROR(IF(VLOOKUP(J1323,J$2:L1322,4,0)=0,"",VLOOKUP(J1323,J$2:L1322,4,0)),"")</f>
        <v/>
      </c>
      <c r="M1323" s="4" t="str">
        <f>IFERROR(IF(VLOOKUP(J1323,J$2:M1322,5,0)=0,"",VLOOKUP(J1323,J$2:M1322,5,0)),"")</f>
        <v/>
      </c>
      <c r="S1323"/>
      <c r="AC1323" s="2" t="str">
        <f>IFERROR(IF(INDEX(AC$1:AC1322,MATCH(J1323,J$1:J1322,0),1)=0,"",INDEX(AC$1:AC1322,MATCH(J1323,J$1:J1322,0),1)),"")</f>
        <v/>
      </c>
      <c r="AD1323" s="2" t="str">
        <f>IFERROR(IF(INDEX(AD$1:AD1322,MATCH(J1323,J$1:J1322,0),1)=0,"",INDEX(AD$1:AD1322,MATCH(J1323,J$1:J1322,0),1)),"")</f>
        <v/>
      </c>
      <c r="AE1323" s="2" t="str">
        <f>IFERROR(IF(INDEX(AE$1:AE1322,MATCH(J1323,J$1:J1322,0),1)=0,"",INDEX(AE$1:AE1322,MATCH(J1323,J$1:J1322,0),1)),"")</f>
        <v/>
      </c>
      <c r="BH1323" s="7" t="str">
        <f t="shared" ca="1" si="224"/>
        <v/>
      </c>
      <c r="BI1323" s="4" t="str">
        <f t="shared" si="230"/>
        <v/>
      </c>
      <c r="BJ1323" s="123" t="str">
        <f t="shared" si="225"/>
        <v/>
      </c>
      <c r="BK1323" s="140" t="str">
        <f t="shared" si="229"/>
        <v/>
      </c>
      <c r="BP1323" s="5"/>
      <c r="BR1323" s="4"/>
      <c r="BT1323" s="5"/>
      <c r="BU1323" s="5"/>
      <c r="BV1323" s="5" t="str">
        <f>IF(B1323="","",IF(BQ1323="",1+(MAX(BV$2:BV1322)),""))</f>
        <v/>
      </c>
      <c r="BW1323" s="5" t="str">
        <f t="shared" si="226"/>
        <v/>
      </c>
      <c r="BX1323" s="5" t="str">
        <f t="shared" si="227"/>
        <v/>
      </c>
      <c r="BY1323" s="14" t="str">
        <f t="shared" si="228"/>
        <v/>
      </c>
      <c r="BZ1323" s="28"/>
      <c r="DD1323" s="5" t="e">
        <f>IF(REPORTE!AH$2="si",IF(C1323=VALUE(REPORTE!C$11),IF(SUM(DD1324:DD$1993),CONCATENATE(INT(B1323),", "),INT(B1323)),""),IF(C1323=VALUE(REPORTE!C$10),IF(SUM(DD1324:DD$1993),CONCATENATE(INT(B1323),", "),INT(B1323)),""))</f>
        <v>#VALUE!</v>
      </c>
      <c r="DH1323" s="5"/>
      <c r="DI1323" s="5"/>
      <c r="DJ1323" s="5"/>
      <c r="DK1323" s="5"/>
    </row>
    <row r="1324" spans="1:115">
      <c r="A1324" s="4"/>
      <c r="B1324" s="3"/>
      <c r="H1324" s="5" t="str">
        <f>IF(F1324="","",IFERROR(CONCATENATE("PEUA",VLOOKUP(ESTADO,REPORTE!AV1324:AW1355,2,0),CLAVE_DISTRITO,CLAVE_CADER,IFERROR(VLOOKUP(DAY(F1324),$BN$3:$BO$11,2,0),DAY(F1324)),IFERROR(VLOOKUP(MONTH(F1324),$BN$3:$BO$11,2,0),MONTH(F1324)),YEAR(F1324),G1324),""))</f>
        <v/>
      </c>
      <c r="L1324" s="4" t="str">
        <f>IFERROR(IF(VLOOKUP(J1324,J$2:L1323,4,0)=0,"",VLOOKUP(J1324,J$2:L1323,4,0)),"")</f>
        <v/>
      </c>
      <c r="M1324" s="4" t="str">
        <f>IFERROR(IF(VLOOKUP(J1324,J$2:M1323,5,0)=0,"",VLOOKUP(J1324,J$2:M1323,5,0)),"")</f>
        <v/>
      </c>
      <c r="S1324"/>
      <c r="AC1324" s="2" t="str">
        <f>IFERROR(IF(INDEX(AC$1:AC1323,MATCH(J1324,J$1:J1323,0),1)=0,"",INDEX(AC$1:AC1323,MATCH(J1324,J$1:J1323,0),1)),"")</f>
        <v/>
      </c>
      <c r="AD1324" s="2" t="str">
        <f>IFERROR(IF(INDEX(AD$1:AD1323,MATCH(J1324,J$1:J1323,0),1)=0,"",INDEX(AD$1:AD1323,MATCH(J1324,J$1:J1323,0),1)),"")</f>
        <v/>
      </c>
      <c r="AE1324" s="2" t="str">
        <f>IFERROR(IF(INDEX(AE$1:AE1323,MATCH(J1324,J$1:J1323,0),1)=0,"",INDEX(AE$1:AE1323,MATCH(J1324,J$1:J1323,0),1)),"")</f>
        <v/>
      </c>
      <c r="BH1324" s="7" t="str">
        <f t="shared" ca="1" si="224"/>
        <v/>
      </c>
      <c r="BI1324" s="4" t="str">
        <f t="shared" si="230"/>
        <v/>
      </c>
      <c r="BJ1324" s="123" t="str">
        <f t="shared" si="225"/>
        <v/>
      </c>
      <c r="BK1324" s="140" t="str">
        <f t="shared" si="229"/>
        <v/>
      </c>
      <c r="BP1324" s="5"/>
      <c r="BR1324" s="4"/>
      <c r="BT1324" s="5"/>
      <c r="BU1324" s="5"/>
      <c r="BV1324" s="5" t="str">
        <f>IF(B1324="","",IF(BQ1324="",1+(MAX(BV$2:BV1323)),""))</f>
        <v/>
      </c>
      <c r="BW1324" s="5" t="str">
        <f t="shared" si="226"/>
        <v/>
      </c>
      <c r="BX1324" s="5" t="str">
        <f t="shared" si="227"/>
        <v/>
      </c>
      <c r="BY1324" s="14" t="str">
        <f t="shared" si="228"/>
        <v/>
      </c>
      <c r="BZ1324" s="28"/>
      <c r="DD1324" s="5" t="e">
        <f>IF(REPORTE!AH$2="si",IF(C1324=VALUE(REPORTE!C$11),IF(SUM(DD1325:DD$1993),CONCATENATE(INT(B1324),", "),INT(B1324)),""),IF(C1324=VALUE(REPORTE!C$10),IF(SUM(DD1325:DD$1993),CONCATENATE(INT(B1324),", "),INT(B1324)),""))</f>
        <v>#VALUE!</v>
      </c>
      <c r="DH1324" s="5"/>
      <c r="DI1324" s="5"/>
      <c r="DJ1324" s="5"/>
      <c r="DK1324" s="5"/>
    </row>
    <row r="1325" spans="1:115">
      <c r="A1325" s="4"/>
      <c r="B1325" s="3"/>
      <c r="H1325" s="5" t="str">
        <f>IF(F1325="","",IFERROR(CONCATENATE("PEUA",VLOOKUP(ESTADO,REPORTE!AV1325:AW1356,2,0),CLAVE_DISTRITO,CLAVE_CADER,IFERROR(VLOOKUP(DAY(F1325),$BN$3:$BO$11,2,0),DAY(F1325)),IFERROR(VLOOKUP(MONTH(F1325),$BN$3:$BO$11,2,0),MONTH(F1325)),YEAR(F1325),G1325),""))</f>
        <v/>
      </c>
      <c r="L1325" s="4" t="str">
        <f>IFERROR(IF(VLOOKUP(J1325,J$2:L1324,4,0)=0,"",VLOOKUP(J1325,J$2:L1324,4,0)),"")</f>
        <v/>
      </c>
      <c r="M1325" s="4" t="str">
        <f>IFERROR(IF(VLOOKUP(J1325,J$2:M1324,5,0)=0,"",VLOOKUP(J1325,J$2:M1324,5,0)),"")</f>
        <v/>
      </c>
      <c r="S1325"/>
      <c r="AC1325" s="2" t="str">
        <f>IFERROR(IF(INDEX(AC$1:AC1324,MATCH(J1325,J$1:J1324,0),1)=0,"",INDEX(AC$1:AC1324,MATCH(J1325,J$1:J1324,0),1)),"")</f>
        <v/>
      </c>
      <c r="AD1325" s="2" t="str">
        <f>IFERROR(IF(INDEX(AD$1:AD1324,MATCH(J1325,J$1:J1324,0),1)=0,"",INDEX(AD$1:AD1324,MATCH(J1325,J$1:J1324,0),1)),"")</f>
        <v/>
      </c>
      <c r="AE1325" s="2" t="str">
        <f>IFERROR(IF(INDEX(AE$1:AE1324,MATCH(J1325,J$1:J1324,0),1)=0,"",INDEX(AE$1:AE1324,MATCH(J1325,J$1:J1324,0),1)),"")</f>
        <v/>
      </c>
      <c r="BH1325" s="7" t="str">
        <f t="shared" ca="1" si="224"/>
        <v/>
      </c>
      <c r="BI1325" s="4" t="str">
        <f t="shared" si="230"/>
        <v/>
      </c>
      <c r="BJ1325" s="123" t="str">
        <f t="shared" si="225"/>
        <v/>
      </c>
      <c r="BK1325" s="140" t="str">
        <f t="shared" si="229"/>
        <v/>
      </c>
      <c r="BP1325" s="5"/>
      <c r="BR1325" s="4"/>
      <c r="BT1325" s="5"/>
      <c r="BU1325" s="5"/>
      <c r="BV1325" s="5" t="str">
        <f>IF(B1325="","",IF(BQ1325="",1+(MAX(BV$2:BV1324)),""))</f>
        <v/>
      </c>
      <c r="BW1325" s="5" t="str">
        <f t="shared" si="226"/>
        <v/>
      </c>
      <c r="BX1325" s="5" t="str">
        <f t="shared" si="227"/>
        <v/>
      </c>
      <c r="BY1325" s="14" t="str">
        <f t="shared" si="228"/>
        <v/>
      </c>
      <c r="BZ1325" s="28"/>
      <c r="DD1325" s="5" t="e">
        <f>IF(REPORTE!AH$2="si",IF(C1325=VALUE(REPORTE!C$11),IF(SUM(DD1326:DD$1993),CONCATENATE(INT(B1325),", "),INT(B1325)),""),IF(C1325=VALUE(REPORTE!C$10),IF(SUM(DD1326:DD$1993),CONCATENATE(INT(B1325),", "),INT(B1325)),""))</f>
        <v>#VALUE!</v>
      </c>
      <c r="DH1325" s="5"/>
      <c r="DI1325" s="5"/>
      <c r="DJ1325" s="5"/>
      <c r="DK1325" s="5"/>
    </row>
    <row r="1326" spans="1:115">
      <c r="A1326" s="4"/>
      <c r="B1326" s="3"/>
      <c r="H1326" s="5" t="str">
        <f>IF(F1326="","",IFERROR(CONCATENATE("PEUA",VLOOKUP(ESTADO,REPORTE!AV1326:AW1357,2,0),CLAVE_DISTRITO,CLAVE_CADER,IFERROR(VLOOKUP(DAY(F1326),$BN$3:$BO$11,2,0),DAY(F1326)),IFERROR(VLOOKUP(MONTH(F1326),$BN$3:$BO$11,2,0),MONTH(F1326)),YEAR(F1326),G1326),""))</f>
        <v/>
      </c>
      <c r="L1326" s="4" t="str">
        <f>IFERROR(IF(VLOOKUP(J1326,J$2:L1325,4,0)=0,"",VLOOKUP(J1326,J$2:L1325,4,0)),"")</f>
        <v/>
      </c>
      <c r="M1326" s="4" t="str">
        <f>IFERROR(IF(VLOOKUP(J1326,J$2:M1325,5,0)=0,"",VLOOKUP(J1326,J$2:M1325,5,0)),"")</f>
        <v/>
      </c>
      <c r="S1326"/>
      <c r="AC1326" s="2" t="str">
        <f>IFERROR(IF(INDEX(AC$1:AC1325,MATCH(J1326,J$1:J1325,0),1)=0,"",INDEX(AC$1:AC1325,MATCH(J1326,J$1:J1325,0),1)),"")</f>
        <v/>
      </c>
      <c r="AD1326" s="2" t="str">
        <f>IFERROR(IF(INDEX(AD$1:AD1325,MATCH(J1326,J$1:J1325,0),1)=0,"",INDEX(AD$1:AD1325,MATCH(J1326,J$1:J1325,0),1)),"")</f>
        <v/>
      </c>
      <c r="AE1326" s="2" t="str">
        <f>IFERROR(IF(INDEX(AE$1:AE1325,MATCH(J1326,J$1:J1325,0),1)=0,"",INDEX(AE$1:AE1325,MATCH(J1326,J$1:J1325,0),1)),"")</f>
        <v/>
      </c>
      <c r="BH1326" s="7" t="str">
        <f t="shared" ca="1" si="224"/>
        <v/>
      </c>
      <c r="BI1326" s="4" t="str">
        <f t="shared" si="230"/>
        <v/>
      </c>
      <c r="BJ1326" s="123" t="str">
        <f t="shared" si="225"/>
        <v/>
      </c>
      <c r="BK1326" s="140" t="str">
        <f t="shared" si="229"/>
        <v/>
      </c>
      <c r="BP1326" s="5"/>
      <c r="BR1326" s="4"/>
      <c r="BT1326" s="5"/>
      <c r="BU1326" s="5"/>
      <c r="BV1326" s="5" t="str">
        <f>IF(B1326="","",IF(BQ1326="",1+(MAX(BV$2:BV1325)),""))</f>
        <v/>
      </c>
      <c r="BW1326" s="5" t="str">
        <f t="shared" si="226"/>
        <v/>
      </c>
      <c r="BX1326" s="5" t="str">
        <f t="shared" si="227"/>
        <v/>
      </c>
      <c r="BY1326" s="14" t="str">
        <f t="shared" si="228"/>
        <v/>
      </c>
      <c r="BZ1326" s="28"/>
      <c r="DD1326" s="5" t="e">
        <f>IF(REPORTE!AH$2="si",IF(C1326=VALUE(REPORTE!C$11),IF(SUM(DD1327:DD$1993),CONCATENATE(INT(B1326),", "),INT(B1326)),""),IF(C1326=VALUE(REPORTE!C$10),IF(SUM(DD1327:DD$1993),CONCATENATE(INT(B1326),", "),INT(B1326)),""))</f>
        <v>#VALUE!</v>
      </c>
      <c r="DH1326" s="5"/>
      <c r="DI1326" s="5"/>
      <c r="DJ1326" s="5"/>
      <c r="DK1326" s="5"/>
    </row>
    <row r="1327" spans="1:115">
      <c r="A1327" s="4"/>
      <c r="B1327" s="3"/>
      <c r="H1327" s="5" t="str">
        <f>IF(F1327="","",IFERROR(CONCATENATE("PEUA",VLOOKUP(ESTADO,REPORTE!AV1327:AW1358,2,0),CLAVE_DISTRITO,CLAVE_CADER,IFERROR(VLOOKUP(DAY(F1327),$BN$3:$BO$11,2,0),DAY(F1327)),IFERROR(VLOOKUP(MONTH(F1327),$BN$3:$BO$11,2,0),MONTH(F1327)),YEAR(F1327),G1327),""))</f>
        <v/>
      </c>
      <c r="L1327" s="4" t="str">
        <f>IFERROR(IF(VLOOKUP(J1327,J$2:L1326,4,0)=0,"",VLOOKUP(J1327,J$2:L1326,4,0)),"")</f>
        <v/>
      </c>
      <c r="M1327" s="4" t="str">
        <f>IFERROR(IF(VLOOKUP(J1327,J$2:M1326,5,0)=0,"",VLOOKUP(J1327,J$2:M1326,5,0)),"")</f>
        <v/>
      </c>
      <c r="S1327"/>
      <c r="AC1327" s="2" t="str">
        <f>IFERROR(IF(INDEX(AC$1:AC1326,MATCH(J1327,J$1:J1326,0),1)=0,"",INDEX(AC$1:AC1326,MATCH(J1327,J$1:J1326,0),1)),"")</f>
        <v/>
      </c>
      <c r="AD1327" s="2" t="str">
        <f>IFERROR(IF(INDEX(AD$1:AD1326,MATCH(J1327,J$1:J1326,0),1)=0,"",INDEX(AD$1:AD1326,MATCH(J1327,J$1:J1326,0),1)),"")</f>
        <v/>
      </c>
      <c r="AE1327" s="2" t="str">
        <f>IFERROR(IF(INDEX(AE$1:AE1326,MATCH(J1327,J$1:J1326,0),1)=0,"",INDEX(AE$1:AE1326,MATCH(J1327,J$1:J1326,0),1)),"")</f>
        <v/>
      </c>
      <c r="BH1327" s="7" t="str">
        <f t="shared" ca="1" si="224"/>
        <v/>
      </c>
      <c r="BI1327" s="4" t="str">
        <f t="shared" si="230"/>
        <v/>
      </c>
      <c r="BJ1327" s="123" t="str">
        <f t="shared" si="225"/>
        <v/>
      </c>
      <c r="BK1327" s="140" t="str">
        <f t="shared" si="229"/>
        <v/>
      </c>
      <c r="BP1327" s="5"/>
      <c r="BR1327" s="4"/>
      <c r="BT1327" s="5"/>
      <c r="BU1327" s="5"/>
      <c r="BV1327" s="5" t="str">
        <f>IF(B1327="","",IF(BQ1327="",1+(MAX(BV$2:BV1326)),""))</f>
        <v/>
      </c>
      <c r="BW1327" s="5" t="str">
        <f t="shared" si="226"/>
        <v/>
      </c>
      <c r="BX1327" s="5" t="str">
        <f t="shared" si="227"/>
        <v/>
      </c>
      <c r="BY1327" s="14" t="str">
        <f t="shared" si="228"/>
        <v/>
      </c>
      <c r="BZ1327" s="28"/>
      <c r="DD1327" s="5" t="e">
        <f>IF(REPORTE!AH$2="si",IF(C1327=VALUE(REPORTE!C$11),IF(SUM(DD1328:DD$1993),CONCATENATE(INT(B1327),", "),INT(B1327)),""),IF(C1327=VALUE(REPORTE!C$10),IF(SUM(DD1328:DD$1993),CONCATENATE(INT(B1327),", "),INT(B1327)),""))</f>
        <v>#VALUE!</v>
      </c>
      <c r="DH1327" s="5"/>
      <c r="DI1327" s="5"/>
      <c r="DJ1327" s="5"/>
      <c r="DK1327" s="5"/>
    </row>
    <row r="1328" spans="1:115">
      <c r="A1328" s="4"/>
      <c r="B1328" s="3"/>
      <c r="H1328" s="5" t="str">
        <f>IF(F1328="","",IFERROR(CONCATENATE("PEUA",VLOOKUP(ESTADO,REPORTE!AV1328:AW1359,2,0),CLAVE_DISTRITO,CLAVE_CADER,IFERROR(VLOOKUP(DAY(F1328),$BN$3:$BO$11,2,0),DAY(F1328)),IFERROR(VLOOKUP(MONTH(F1328),$BN$3:$BO$11,2,0),MONTH(F1328)),YEAR(F1328),G1328),""))</f>
        <v/>
      </c>
      <c r="L1328" s="4" t="str">
        <f>IFERROR(IF(VLOOKUP(J1328,J$2:L1327,4,0)=0,"",VLOOKUP(J1328,J$2:L1327,4,0)),"")</f>
        <v/>
      </c>
      <c r="M1328" s="4" t="str">
        <f>IFERROR(IF(VLOOKUP(J1328,J$2:M1327,5,0)=0,"",VLOOKUP(J1328,J$2:M1327,5,0)),"")</f>
        <v/>
      </c>
      <c r="S1328"/>
      <c r="AC1328" s="2" t="str">
        <f>IFERROR(IF(INDEX(AC$1:AC1327,MATCH(J1328,J$1:J1327,0),1)=0,"",INDEX(AC$1:AC1327,MATCH(J1328,J$1:J1327,0),1)),"")</f>
        <v/>
      </c>
      <c r="AD1328" s="2" t="str">
        <f>IFERROR(IF(INDEX(AD$1:AD1327,MATCH(J1328,J$1:J1327,0),1)=0,"",INDEX(AD$1:AD1327,MATCH(J1328,J$1:J1327,0),1)),"")</f>
        <v/>
      </c>
      <c r="AE1328" s="2" t="str">
        <f>IFERROR(IF(INDEX(AE$1:AE1327,MATCH(J1328,J$1:J1327,0),1)=0,"",INDEX(AE$1:AE1327,MATCH(J1328,J$1:J1327,0),1)),"")</f>
        <v/>
      </c>
      <c r="BH1328" s="7" t="str">
        <f t="shared" ca="1" si="224"/>
        <v/>
      </c>
      <c r="BI1328" s="4" t="str">
        <f t="shared" si="230"/>
        <v/>
      </c>
      <c r="BJ1328" s="123" t="str">
        <f t="shared" si="225"/>
        <v/>
      </c>
      <c r="BK1328" s="140" t="str">
        <f t="shared" si="229"/>
        <v/>
      </c>
      <c r="BP1328" s="5"/>
      <c r="BR1328" s="4"/>
      <c r="BT1328" s="5"/>
      <c r="BU1328" s="5"/>
      <c r="BV1328" s="5" t="str">
        <f>IF(B1328="","",IF(BQ1328="",1+(MAX(BV$2:BV1327)),""))</f>
        <v/>
      </c>
      <c r="BW1328" s="5" t="str">
        <f t="shared" si="226"/>
        <v/>
      </c>
      <c r="BX1328" s="5" t="str">
        <f t="shared" si="227"/>
        <v/>
      </c>
      <c r="BY1328" s="14" t="str">
        <f t="shared" si="228"/>
        <v/>
      </c>
      <c r="BZ1328" s="28"/>
      <c r="DD1328" s="5" t="e">
        <f>IF(REPORTE!AH$2="si",IF(C1328=VALUE(REPORTE!C$11),IF(SUM(DD1329:DD$1993),CONCATENATE(INT(B1328),", "),INT(B1328)),""),IF(C1328=VALUE(REPORTE!C$10),IF(SUM(DD1329:DD$1993),CONCATENATE(INT(B1328),", "),INT(B1328)),""))</f>
        <v>#VALUE!</v>
      </c>
      <c r="DH1328" s="5"/>
      <c r="DI1328" s="5"/>
      <c r="DJ1328" s="5"/>
      <c r="DK1328" s="5"/>
    </row>
    <row r="1329" spans="1:115">
      <c r="A1329" s="4"/>
      <c r="B1329" s="3"/>
      <c r="H1329" s="5" t="str">
        <f>IF(F1329="","",IFERROR(CONCATENATE("PEUA",VLOOKUP(ESTADO,REPORTE!AV1329:AW1360,2,0),CLAVE_DISTRITO,CLAVE_CADER,IFERROR(VLOOKUP(DAY(F1329),$BN$3:$BO$11,2,0),DAY(F1329)),IFERROR(VLOOKUP(MONTH(F1329),$BN$3:$BO$11,2,0),MONTH(F1329)),YEAR(F1329),G1329),""))</f>
        <v/>
      </c>
      <c r="L1329" s="4" t="str">
        <f>IFERROR(IF(VLOOKUP(J1329,J$2:L1328,4,0)=0,"",VLOOKUP(J1329,J$2:L1328,4,0)),"")</f>
        <v/>
      </c>
      <c r="M1329" s="4" t="str">
        <f>IFERROR(IF(VLOOKUP(J1329,J$2:M1328,5,0)=0,"",VLOOKUP(J1329,J$2:M1328,5,0)),"")</f>
        <v/>
      </c>
      <c r="S1329"/>
      <c r="AC1329" s="2" t="str">
        <f>IFERROR(IF(INDEX(AC$1:AC1328,MATCH(J1329,J$1:J1328,0),1)=0,"",INDEX(AC$1:AC1328,MATCH(J1329,J$1:J1328,0),1)),"")</f>
        <v/>
      </c>
      <c r="AD1329" s="2" t="str">
        <f>IFERROR(IF(INDEX(AD$1:AD1328,MATCH(J1329,J$1:J1328,0),1)=0,"",INDEX(AD$1:AD1328,MATCH(J1329,J$1:J1328,0),1)),"")</f>
        <v/>
      </c>
      <c r="AE1329" s="2" t="str">
        <f>IFERROR(IF(INDEX(AE$1:AE1328,MATCH(J1329,J$1:J1328,0),1)=0,"",INDEX(AE$1:AE1328,MATCH(J1329,J$1:J1328,0),1)),"")</f>
        <v/>
      </c>
      <c r="BH1329" s="7" t="str">
        <f t="shared" ca="1" si="224"/>
        <v/>
      </c>
      <c r="BI1329" s="4" t="str">
        <f t="shared" si="230"/>
        <v/>
      </c>
      <c r="BJ1329" s="123" t="str">
        <f t="shared" si="225"/>
        <v/>
      </c>
      <c r="BK1329" s="140" t="str">
        <f t="shared" si="229"/>
        <v/>
      </c>
      <c r="BP1329" s="5"/>
      <c r="BR1329" s="4"/>
      <c r="BT1329" s="5"/>
      <c r="BU1329" s="5"/>
      <c r="BV1329" s="5" t="str">
        <f>IF(B1329="","",IF(BQ1329="",1+(MAX(BV$2:BV1328)),""))</f>
        <v/>
      </c>
      <c r="BW1329" s="5" t="str">
        <f t="shared" si="226"/>
        <v/>
      </c>
      <c r="BX1329" s="5" t="str">
        <f t="shared" si="227"/>
        <v/>
      </c>
      <c r="BY1329" s="14" t="str">
        <f t="shared" si="228"/>
        <v/>
      </c>
      <c r="BZ1329" s="28"/>
      <c r="DD1329" s="5" t="e">
        <f>IF(REPORTE!AH$2="si",IF(C1329=VALUE(REPORTE!C$11),IF(SUM(DD1330:DD$1993),CONCATENATE(INT(B1329),", "),INT(B1329)),""),IF(C1329=VALUE(REPORTE!C$10),IF(SUM(DD1330:DD$1993),CONCATENATE(INT(B1329),", "),INT(B1329)),""))</f>
        <v>#VALUE!</v>
      </c>
      <c r="DH1329" s="5"/>
      <c r="DI1329" s="5"/>
      <c r="DJ1329" s="5"/>
      <c r="DK1329" s="5"/>
    </row>
    <row r="1330" spans="1:115">
      <c r="A1330" s="4"/>
      <c r="B1330" s="3"/>
      <c r="H1330" s="5" t="str">
        <f>IF(F1330="","",IFERROR(CONCATENATE("PEUA",VLOOKUP(ESTADO,REPORTE!AV1330:AW1361,2,0),CLAVE_DISTRITO,CLAVE_CADER,IFERROR(VLOOKUP(DAY(F1330),$BN$3:$BO$11,2,0),DAY(F1330)),IFERROR(VLOOKUP(MONTH(F1330),$BN$3:$BO$11,2,0),MONTH(F1330)),YEAR(F1330),G1330),""))</f>
        <v/>
      </c>
      <c r="L1330" s="4" t="str">
        <f>IFERROR(IF(VLOOKUP(J1330,J$2:L1329,4,0)=0,"",VLOOKUP(J1330,J$2:L1329,4,0)),"")</f>
        <v/>
      </c>
      <c r="M1330" s="4" t="str">
        <f>IFERROR(IF(VLOOKUP(J1330,J$2:M1329,5,0)=0,"",VLOOKUP(J1330,J$2:M1329,5,0)),"")</f>
        <v/>
      </c>
      <c r="S1330"/>
      <c r="AC1330" s="2" t="str">
        <f>IFERROR(IF(INDEX(AC$1:AC1329,MATCH(J1330,J$1:J1329,0),1)=0,"",INDEX(AC$1:AC1329,MATCH(J1330,J$1:J1329,0),1)),"")</f>
        <v/>
      </c>
      <c r="AD1330" s="2" t="str">
        <f>IFERROR(IF(INDEX(AD$1:AD1329,MATCH(J1330,J$1:J1329,0),1)=0,"",INDEX(AD$1:AD1329,MATCH(J1330,J$1:J1329,0),1)),"")</f>
        <v/>
      </c>
      <c r="AE1330" s="2" t="str">
        <f>IFERROR(IF(INDEX(AE$1:AE1329,MATCH(J1330,J$1:J1329,0),1)=0,"",INDEX(AE$1:AE1329,MATCH(J1330,J$1:J1329,0),1)),"")</f>
        <v/>
      </c>
      <c r="BH1330" s="7" t="str">
        <f t="shared" ca="1" si="224"/>
        <v/>
      </c>
      <c r="BI1330" s="4" t="str">
        <f t="shared" si="230"/>
        <v/>
      </c>
      <c r="BJ1330" s="123" t="str">
        <f t="shared" si="225"/>
        <v/>
      </c>
      <c r="BK1330" s="140" t="str">
        <f t="shared" si="229"/>
        <v/>
      </c>
      <c r="BP1330" s="5"/>
      <c r="BR1330" s="4"/>
      <c r="BT1330" s="5"/>
      <c r="BU1330" s="5"/>
      <c r="BV1330" s="5" t="str">
        <f>IF(B1330="","",IF(BQ1330="",1+(MAX(BV$2:BV1329)),""))</f>
        <v/>
      </c>
      <c r="BW1330" s="5" t="str">
        <f t="shared" si="226"/>
        <v/>
      </c>
      <c r="BX1330" s="5" t="str">
        <f t="shared" si="227"/>
        <v/>
      </c>
      <c r="BY1330" s="14" t="str">
        <f t="shared" si="228"/>
        <v/>
      </c>
      <c r="BZ1330" s="28"/>
      <c r="DD1330" s="5" t="e">
        <f>IF(REPORTE!AH$2="si",IF(C1330=VALUE(REPORTE!C$11),IF(SUM(DD1331:DD$1993),CONCATENATE(INT(B1330),", "),INT(B1330)),""),IF(C1330=VALUE(REPORTE!C$10),IF(SUM(DD1331:DD$1993),CONCATENATE(INT(B1330),", "),INT(B1330)),""))</f>
        <v>#VALUE!</v>
      </c>
      <c r="DH1330" s="5"/>
      <c r="DI1330" s="5"/>
      <c r="DJ1330" s="5"/>
      <c r="DK1330" s="5"/>
    </row>
    <row r="1331" spans="1:115">
      <c r="A1331" s="4"/>
      <c r="B1331" s="3"/>
      <c r="H1331" s="5" t="str">
        <f>IF(F1331="","",IFERROR(CONCATENATE("PEUA",VLOOKUP(ESTADO,REPORTE!AV1331:AW1362,2,0),CLAVE_DISTRITO,CLAVE_CADER,IFERROR(VLOOKUP(DAY(F1331),$BN$3:$BO$11,2,0),DAY(F1331)),IFERROR(VLOOKUP(MONTH(F1331),$BN$3:$BO$11,2,0),MONTH(F1331)),YEAR(F1331),G1331),""))</f>
        <v/>
      </c>
      <c r="L1331" s="4" t="str">
        <f>IFERROR(IF(VLOOKUP(J1331,J$2:L1330,4,0)=0,"",VLOOKUP(J1331,J$2:L1330,4,0)),"")</f>
        <v/>
      </c>
      <c r="M1331" s="4" t="str">
        <f>IFERROR(IF(VLOOKUP(J1331,J$2:M1330,5,0)=0,"",VLOOKUP(J1331,J$2:M1330,5,0)),"")</f>
        <v/>
      </c>
      <c r="S1331"/>
      <c r="AC1331" s="2" t="str">
        <f>IFERROR(IF(INDEX(AC$1:AC1330,MATCH(J1331,J$1:J1330,0),1)=0,"",INDEX(AC$1:AC1330,MATCH(J1331,J$1:J1330,0),1)),"")</f>
        <v/>
      </c>
      <c r="AD1331" s="2" t="str">
        <f>IFERROR(IF(INDEX(AD$1:AD1330,MATCH(J1331,J$1:J1330,0),1)=0,"",INDEX(AD$1:AD1330,MATCH(J1331,J$1:J1330,0),1)),"")</f>
        <v/>
      </c>
      <c r="AE1331" s="2" t="str">
        <f>IFERROR(IF(INDEX(AE$1:AE1330,MATCH(J1331,J$1:J1330,0),1)=0,"",INDEX(AE$1:AE1330,MATCH(J1331,J$1:J1330,0),1)),"")</f>
        <v/>
      </c>
      <c r="BH1331" s="7" t="str">
        <f t="shared" ca="1" si="224"/>
        <v/>
      </c>
      <c r="BI1331" s="4" t="str">
        <f t="shared" si="230"/>
        <v/>
      </c>
      <c r="BJ1331" s="123" t="str">
        <f t="shared" si="225"/>
        <v/>
      </c>
      <c r="BK1331" s="140" t="str">
        <f t="shared" si="229"/>
        <v/>
      </c>
      <c r="BP1331" s="5"/>
      <c r="BR1331" s="4"/>
      <c r="BT1331" s="5"/>
      <c r="BU1331" s="5"/>
      <c r="BV1331" s="5" t="str">
        <f>IF(B1331="","",IF(BQ1331="",1+(MAX(BV$2:BV1330)),""))</f>
        <v/>
      </c>
      <c r="BW1331" s="5" t="str">
        <f t="shared" si="226"/>
        <v/>
      </c>
      <c r="BX1331" s="5" t="str">
        <f t="shared" si="227"/>
        <v/>
      </c>
      <c r="BY1331" s="14" t="str">
        <f t="shared" si="228"/>
        <v/>
      </c>
      <c r="BZ1331" s="28"/>
      <c r="DD1331" s="5" t="e">
        <f>IF(REPORTE!AH$2="si",IF(C1331=VALUE(REPORTE!C$11),IF(SUM(DD1332:DD$1993),CONCATENATE(INT(B1331),", "),INT(B1331)),""),IF(C1331=VALUE(REPORTE!C$10),IF(SUM(DD1332:DD$1993),CONCATENATE(INT(B1331),", "),INT(B1331)),""))</f>
        <v>#VALUE!</v>
      </c>
      <c r="DH1331" s="5"/>
      <c r="DI1331" s="5"/>
      <c r="DJ1331" s="5"/>
      <c r="DK1331" s="5"/>
    </row>
    <row r="1332" spans="1:115">
      <c r="A1332" s="4"/>
      <c r="B1332" s="3"/>
      <c r="H1332" s="5" t="str">
        <f>IF(F1332="","",IFERROR(CONCATENATE("PEUA",VLOOKUP(ESTADO,REPORTE!AV1332:AW1363,2,0),CLAVE_DISTRITO,CLAVE_CADER,IFERROR(VLOOKUP(DAY(F1332),$BN$3:$BO$11,2,0),DAY(F1332)),IFERROR(VLOOKUP(MONTH(F1332),$BN$3:$BO$11,2,0),MONTH(F1332)),YEAR(F1332),G1332),""))</f>
        <v/>
      </c>
      <c r="L1332" s="4" t="str">
        <f>IFERROR(IF(VLOOKUP(J1332,J$2:L1331,4,0)=0,"",VLOOKUP(J1332,J$2:L1331,4,0)),"")</f>
        <v/>
      </c>
      <c r="M1332" s="4" t="str">
        <f>IFERROR(IF(VLOOKUP(J1332,J$2:M1331,5,0)=0,"",VLOOKUP(J1332,J$2:M1331,5,0)),"")</f>
        <v/>
      </c>
      <c r="S1332"/>
      <c r="AC1332" s="2" t="str">
        <f>IFERROR(IF(INDEX(AC$1:AC1331,MATCH(J1332,J$1:J1331,0),1)=0,"",INDEX(AC$1:AC1331,MATCH(J1332,J$1:J1331,0),1)),"")</f>
        <v/>
      </c>
      <c r="AD1332" s="2" t="str">
        <f>IFERROR(IF(INDEX(AD$1:AD1331,MATCH(J1332,J$1:J1331,0),1)=0,"",INDEX(AD$1:AD1331,MATCH(J1332,J$1:J1331,0),1)),"")</f>
        <v/>
      </c>
      <c r="AE1332" s="2" t="str">
        <f>IFERROR(IF(INDEX(AE$1:AE1331,MATCH(J1332,J$1:J1331,0),1)=0,"",INDEX(AE$1:AE1331,MATCH(J1332,J$1:J1331,0),1)),"")</f>
        <v/>
      </c>
      <c r="BH1332" s="7" t="str">
        <f t="shared" ca="1" si="224"/>
        <v/>
      </c>
      <c r="BI1332" s="4" t="str">
        <f t="shared" si="230"/>
        <v/>
      </c>
      <c r="BJ1332" s="123" t="str">
        <f t="shared" si="225"/>
        <v/>
      </c>
      <c r="BK1332" s="140" t="str">
        <f t="shared" si="229"/>
        <v/>
      </c>
      <c r="BP1332" s="5"/>
      <c r="BR1332" s="4"/>
      <c r="BT1332" s="5"/>
      <c r="BU1332" s="5"/>
      <c r="BV1332" s="5" t="str">
        <f>IF(B1332="","",IF(BQ1332="",1+(MAX(BV$2:BV1331)),""))</f>
        <v/>
      </c>
      <c r="BW1332" s="5" t="str">
        <f t="shared" si="226"/>
        <v/>
      </c>
      <c r="BX1332" s="5" t="str">
        <f t="shared" si="227"/>
        <v/>
      </c>
      <c r="BY1332" s="14" t="str">
        <f t="shared" si="228"/>
        <v/>
      </c>
      <c r="BZ1332" s="28"/>
      <c r="DD1332" s="5" t="e">
        <f>IF(REPORTE!AH$2="si",IF(C1332=VALUE(REPORTE!C$11),IF(SUM(DD1333:DD$1993),CONCATENATE(INT(B1332),", "),INT(B1332)),""),IF(C1332=VALUE(REPORTE!C$10),IF(SUM(DD1333:DD$1993),CONCATENATE(INT(B1332),", "),INT(B1332)),""))</f>
        <v>#VALUE!</v>
      </c>
      <c r="DH1332" s="5"/>
      <c r="DI1332" s="5"/>
      <c r="DJ1332" s="5"/>
      <c r="DK1332" s="5"/>
    </row>
    <row r="1333" spans="1:115">
      <c r="A1333" s="4"/>
      <c r="B1333" s="3"/>
      <c r="H1333" s="5" t="str">
        <f>IF(F1333="","",IFERROR(CONCATENATE("PEUA",VLOOKUP(ESTADO,REPORTE!AV1333:AW1364,2,0),CLAVE_DISTRITO,CLAVE_CADER,IFERROR(VLOOKUP(DAY(F1333),$BN$3:$BO$11,2,0),DAY(F1333)),IFERROR(VLOOKUP(MONTH(F1333),$BN$3:$BO$11,2,0),MONTH(F1333)),YEAR(F1333),G1333),""))</f>
        <v/>
      </c>
      <c r="L1333" s="4" t="str">
        <f>IFERROR(IF(VLOOKUP(J1333,J$2:L1332,4,0)=0,"",VLOOKUP(J1333,J$2:L1332,4,0)),"")</f>
        <v/>
      </c>
      <c r="M1333" s="4" t="str">
        <f>IFERROR(IF(VLOOKUP(J1333,J$2:M1332,5,0)=0,"",VLOOKUP(J1333,J$2:M1332,5,0)),"")</f>
        <v/>
      </c>
      <c r="S1333"/>
      <c r="AC1333" s="2" t="str">
        <f>IFERROR(IF(INDEX(AC$1:AC1332,MATCH(J1333,J$1:J1332,0),1)=0,"",INDEX(AC$1:AC1332,MATCH(J1333,J$1:J1332,0),1)),"")</f>
        <v/>
      </c>
      <c r="AD1333" s="2" t="str">
        <f>IFERROR(IF(INDEX(AD$1:AD1332,MATCH(J1333,J$1:J1332,0),1)=0,"",INDEX(AD$1:AD1332,MATCH(J1333,J$1:J1332,0),1)),"")</f>
        <v/>
      </c>
      <c r="AE1333" s="2" t="str">
        <f>IFERROR(IF(INDEX(AE$1:AE1332,MATCH(J1333,J$1:J1332,0),1)=0,"",INDEX(AE$1:AE1332,MATCH(J1333,J$1:J1332,0),1)),"")</f>
        <v/>
      </c>
      <c r="BH1333" s="7" t="str">
        <f t="shared" ca="1" si="224"/>
        <v/>
      </c>
      <c r="BI1333" s="4" t="str">
        <f t="shared" si="230"/>
        <v/>
      </c>
      <c r="BJ1333" s="123" t="str">
        <f t="shared" si="225"/>
        <v/>
      </c>
      <c r="BK1333" s="140" t="str">
        <f t="shared" si="229"/>
        <v/>
      </c>
      <c r="BP1333" s="5"/>
      <c r="BR1333" s="4"/>
      <c r="BT1333" s="5"/>
      <c r="BU1333" s="5"/>
      <c r="BV1333" s="5" t="str">
        <f>IF(B1333="","",IF(BQ1333="",1+(MAX(BV$2:BV1332)),""))</f>
        <v/>
      </c>
      <c r="BW1333" s="5" t="str">
        <f t="shared" si="226"/>
        <v/>
      </c>
      <c r="BX1333" s="5" t="str">
        <f t="shared" si="227"/>
        <v/>
      </c>
      <c r="BY1333" s="14" t="str">
        <f t="shared" si="228"/>
        <v/>
      </c>
      <c r="BZ1333" s="28"/>
      <c r="DD1333" s="5" t="e">
        <f>IF(REPORTE!AH$2="si",IF(C1333=VALUE(REPORTE!C$11),IF(SUM(DD1334:DD$1993),CONCATENATE(INT(B1333),", "),INT(B1333)),""),IF(C1333=VALUE(REPORTE!C$10),IF(SUM(DD1334:DD$1993),CONCATENATE(INT(B1333),", "),INT(B1333)),""))</f>
        <v>#VALUE!</v>
      </c>
      <c r="DH1333" s="5"/>
      <c r="DI1333" s="5"/>
      <c r="DJ1333" s="5"/>
      <c r="DK1333" s="5"/>
    </row>
    <row r="1334" spans="1:115">
      <c r="A1334" s="4"/>
      <c r="B1334" s="3"/>
      <c r="H1334" s="5" t="str">
        <f>IF(F1334="","",IFERROR(CONCATENATE("PEUA",VLOOKUP(ESTADO,REPORTE!AV1334:AW1365,2,0),CLAVE_DISTRITO,CLAVE_CADER,IFERROR(VLOOKUP(DAY(F1334),$BN$3:$BO$11,2,0),DAY(F1334)),IFERROR(VLOOKUP(MONTH(F1334),$BN$3:$BO$11,2,0),MONTH(F1334)),YEAR(F1334),G1334),""))</f>
        <v/>
      </c>
      <c r="L1334" s="4" t="str">
        <f>IFERROR(IF(VLOOKUP(J1334,J$2:L1333,4,0)=0,"",VLOOKUP(J1334,J$2:L1333,4,0)),"")</f>
        <v/>
      </c>
      <c r="M1334" s="4" t="str">
        <f>IFERROR(IF(VLOOKUP(J1334,J$2:M1333,5,0)=0,"",VLOOKUP(J1334,J$2:M1333,5,0)),"")</f>
        <v/>
      </c>
      <c r="S1334"/>
      <c r="AC1334" s="2" t="str">
        <f>IFERROR(IF(INDEX(AC$1:AC1333,MATCH(J1334,J$1:J1333,0),1)=0,"",INDEX(AC$1:AC1333,MATCH(J1334,J$1:J1333,0),1)),"")</f>
        <v/>
      </c>
      <c r="AD1334" s="2" t="str">
        <f>IFERROR(IF(INDEX(AD$1:AD1333,MATCH(J1334,J$1:J1333,0),1)=0,"",INDEX(AD$1:AD1333,MATCH(J1334,J$1:J1333,0),1)),"")</f>
        <v/>
      </c>
      <c r="AE1334" s="2" t="str">
        <f>IFERROR(IF(INDEX(AE$1:AE1333,MATCH(J1334,J$1:J1333,0),1)=0,"",INDEX(AE$1:AE1333,MATCH(J1334,J$1:J1333,0),1)),"")</f>
        <v/>
      </c>
      <c r="BH1334" s="7" t="str">
        <f t="shared" ca="1" si="224"/>
        <v/>
      </c>
      <c r="BI1334" s="4" t="str">
        <f t="shared" si="230"/>
        <v/>
      </c>
      <c r="BJ1334" s="123" t="str">
        <f t="shared" si="225"/>
        <v/>
      </c>
      <c r="BK1334" s="140" t="str">
        <f t="shared" si="229"/>
        <v/>
      </c>
      <c r="BP1334" s="5"/>
      <c r="BR1334" s="4"/>
      <c r="BT1334" s="5"/>
      <c r="BU1334" s="5"/>
      <c r="BV1334" s="5" t="str">
        <f>IF(B1334="","",IF(BQ1334="",1+(MAX(BV$2:BV1333)),""))</f>
        <v/>
      </c>
      <c r="BW1334" s="5" t="str">
        <f t="shared" si="226"/>
        <v/>
      </c>
      <c r="BX1334" s="5" t="str">
        <f t="shared" si="227"/>
        <v/>
      </c>
      <c r="BY1334" s="14" t="str">
        <f t="shared" si="228"/>
        <v/>
      </c>
      <c r="BZ1334" s="28"/>
      <c r="DD1334" s="5" t="e">
        <f>IF(REPORTE!AH$2="si",IF(C1334=VALUE(REPORTE!C$11),IF(SUM(DD1335:DD$1993),CONCATENATE(INT(B1334),", "),INT(B1334)),""),IF(C1334=VALUE(REPORTE!C$10),IF(SUM(DD1335:DD$1993),CONCATENATE(INT(B1334),", "),INT(B1334)),""))</f>
        <v>#VALUE!</v>
      </c>
      <c r="DH1334" s="5"/>
      <c r="DI1334" s="5"/>
      <c r="DJ1334" s="5"/>
      <c r="DK1334" s="5"/>
    </row>
    <row r="1335" spans="1:115">
      <c r="A1335" s="4"/>
      <c r="B1335" s="3"/>
      <c r="H1335" s="5" t="str">
        <f>IF(F1335="","",IFERROR(CONCATENATE("PEUA",VLOOKUP(ESTADO,REPORTE!AV1335:AW1366,2,0),CLAVE_DISTRITO,CLAVE_CADER,IFERROR(VLOOKUP(DAY(F1335),$BN$3:$BO$11,2,0),DAY(F1335)),IFERROR(VLOOKUP(MONTH(F1335),$BN$3:$BO$11,2,0),MONTH(F1335)),YEAR(F1335),G1335),""))</f>
        <v/>
      </c>
      <c r="L1335" s="4" t="str">
        <f>IFERROR(IF(VLOOKUP(J1335,J$2:L1334,4,0)=0,"",VLOOKUP(J1335,J$2:L1334,4,0)),"")</f>
        <v/>
      </c>
      <c r="M1335" s="4" t="str">
        <f>IFERROR(IF(VLOOKUP(J1335,J$2:M1334,5,0)=0,"",VLOOKUP(J1335,J$2:M1334,5,0)),"")</f>
        <v/>
      </c>
      <c r="S1335"/>
      <c r="AC1335" s="2" t="str">
        <f>IFERROR(IF(INDEX(AC$1:AC1334,MATCH(J1335,J$1:J1334,0),1)=0,"",INDEX(AC$1:AC1334,MATCH(J1335,J$1:J1334,0),1)),"")</f>
        <v/>
      </c>
      <c r="AD1335" s="2" t="str">
        <f>IFERROR(IF(INDEX(AD$1:AD1334,MATCH(J1335,J$1:J1334,0),1)=0,"",INDEX(AD$1:AD1334,MATCH(J1335,J$1:J1334,0),1)),"")</f>
        <v/>
      </c>
      <c r="AE1335" s="2" t="str">
        <f>IFERROR(IF(INDEX(AE$1:AE1334,MATCH(J1335,J$1:J1334,0),1)=0,"",INDEX(AE$1:AE1334,MATCH(J1335,J$1:J1334,0),1)),"")</f>
        <v/>
      </c>
      <c r="BH1335" s="7" t="str">
        <f t="shared" ca="1" si="224"/>
        <v/>
      </c>
      <c r="BI1335" s="4" t="str">
        <f t="shared" si="230"/>
        <v/>
      </c>
      <c r="BJ1335" s="123" t="str">
        <f t="shared" si="225"/>
        <v/>
      </c>
      <c r="BK1335" s="140" t="str">
        <f t="shared" si="229"/>
        <v/>
      </c>
      <c r="BP1335" s="5"/>
      <c r="BR1335" s="4"/>
      <c r="BT1335" s="5"/>
      <c r="BU1335" s="5"/>
      <c r="BV1335" s="5" t="str">
        <f>IF(B1335="","",IF(BQ1335="",1+(MAX(BV$2:BV1334)),""))</f>
        <v/>
      </c>
      <c r="BW1335" s="5" t="str">
        <f t="shared" si="226"/>
        <v/>
      </c>
      <c r="BX1335" s="5" t="str">
        <f t="shared" si="227"/>
        <v/>
      </c>
      <c r="BY1335" s="14" t="str">
        <f t="shared" si="228"/>
        <v/>
      </c>
      <c r="BZ1335" s="28"/>
      <c r="DD1335" s="5" t="e">
        <f>IF(REPORTE!AH$2="si",IF(C1335=VALUE(REPORTE!C$11),IF(SUM(DD1336:DD$1993),CONCATENATE(INT(B1335),", "),INT(B1335)),""),IF(C1335=VALUE(REPORTE!C$10),IF(SUM(DD1336:DD$1993),CONCATENATE(INT(B1335),", "),INT(B1335)),""))</f>
        <v>#VALUE!</v>
      </c>
      <c r="DH1335" s="5"/>
      <c r="DI1335" s="5"/>
      <c r="DJ1335" s="5"/>
      <c r="DK1335" s="5"/>
    </row>
    <row r="1336" spans="1:115">
      <c r="A1336" s="4"/>
      <c r="B1336" s="3"/>
      <c r="H1336" s="5" t="str">
        <f>IF(F1336="","",IFERROR(CONCATENATE("PEUA",VLOOKUP(ESTADO,REPORTE!AV1336:AW1367,2,0),CLAVE_DISTRITO,CLAVE_CADER,IFERROR(VLOOKUP(DAY(F1336),$BN$3:$BO$11,2,0),DAY(F1336)),IFERROR(VLOOKUP(MONTH(F1336),$BN$3:$BO$11,2,0),MONTH(F1336)),YEAR(F1336),G1336),""))</f>
        <v/>
      </c>
      <c r="L1336" s="4" t="str">
        <f>IFERROR(IF(VLOOKUP(J1336,J$2:L1335,4,0)=0,"",VLOOKUP(J1336,J$2:L1335,4,0)),"")</f>
        <v/>
      </c>
      <c r="M1336" s="4" t="str">
        <f>IFERROR(IF(VLOOKUP(J1336,J$2:M1335,5,0)=0,"",VLOOKUP(J1336,J$2:M1335,5,0)),"")</f>
        <v/>
      </c>
      <c r="S1336"/>
      <c r="AC1336" s="2" t="str">
        <f>IFERROR(IF(INDEX(AC$1:AC1335,MATCH(J1336,J$1:J1335,0),1)=0,"",INDEX(AC$1:AC1335,MATCH(J1336,J$1:J1335,0),1)),"")</f>
        <v/>
      </c>
      <c r="AD1336" s="2" t="str">
        <f>IFERROR(IF(INDEX(AD$1:AD1335,MATCH(J1336,J$1:J1335,0),1)=0,"",INDEX(AD$1:AD1335,MATCH(J1336,J$1:J1335,0),1)),"")</f>
        <v/>
      </c>
      <c r="AE1336" s="2" t="str">
        <f>IFERROR(IF(INDEX(AE$1:AE1335,MATCH(J1336,J$1:J1335,0),1)=0,"",INDEX(AE$1:AE1335,MATCH(J1336,J$1:J1335,0),1)),"")</f>
        <v/>
      </c>
      <c r="BH1336" s="7" t="str">
        <f t="shared" ca="1" si="224"/>
        <v/>
      </c>
      <c r="BI1336" s="4" t="str">
        <f t="shared" si="230"/>
        <v/>
      </c>
      <c r="BJ1336" s="123" t="str">
        <f t="shared" si="225"/>
        <v/>
      </c>
      <c r="BK1336" s="140" t="str">
        <f t="shared" si="229"/>
        <v/>
      </c>
      <c r="BP1336" s="5"/>
      <c r="BR1336" s="4"/>
      <c r="BT1336" s="5"/>
      <c r="BU1336" s="5"/>
      <c r="BV1336" s="5" t="str">
        <f>IF(B1336="","",IF(BQ1336="",1+(MAX(BV$2:BV1335)),""))</f>
        <v/>
      </c>
      <c r="BW1336" s="5" t="str">
        <f t="shared" si="226"/>
        <v/>
      </c>
      <c r="BX1336" s="5" t="str">
        <f t="shared" si="227"/>
        <v/>
      </c>
      <c r="BY1336" s="14" t="str">
        <f t="shared" si="228"/>
        <v/>
      </c>
      <c r="BZ1336" s="28"/>
      <c r="DD1336" s="5" t="e">
        <f>IF(REPORTE!AH$2="si",IF(C1336=VALUE(REPORTE!C$11),IF(SUM(DD1337:DD$1993),CONCATENATE(INT(B1336),", "),INT(B1336)),""),IF(C1336=VALUE(REPORTE!C$10),IF(SUM(DD1337:DD$1993),CONCATENATE(INT(B1336),", "),INT(B1336)),""))</f>
        <v>#VALUE!</v>
      </c>
      <c r="DH1336" s="5"/>
      <c r="DI1336" s="5"/>
      <c r="DJ1336" s="5"/>
      <c r="DK1336" s="5"/>
    </row>
    <row r="1337" spans="1:115">
      <c r="A1337" s="4"/>
      <c r="B1337" s="3"/>
      <c r="H1337" s="5" t="str">
        <f>IF(F1337="","",IFERROR(CONCATENATE("PEUA",VLOOKUP(ESTADO,REPORTE!AV1337:AW1368,2,0),CLAVE_DISTRITO,CLAVE_CADER,IFERROR(VLOOKUP(DAY(F1337),$BN$3:$BO$11,2,0),DAY(F1337)),IFERROR(VLOOKUP(MONTH(F1337),$BN$3:$BO$11,2,0),MONTH(F1337)),YEAR(F1337),G1337),""))</f>
        <v/>
      </c>
      <c r="L1337" s="4" t="str">
        <f>IFERROR(IF(VLOOKUP(J1337,J$2:L1336,4,0)=0,"",VLOOKUP(J1337,J$2:L1336,4,0)),"")</f>
        <v/>
      </c>
      <c r="M1337" s="4" t="str">
        <f>IFERROR(IF(VLOOKUP(J1337,J$2:M1336,5,0)=0,"",VLOOKUP(J1337,J$2:M1336,5,0)),"")</f>
        <v/>
      </c>
      <c r="S1337"/>
      <c r="AC1337" s="2" t="str">
        <f>IFERROR(IF(INDEX(AC$1:AC1336,MATCH(J1337,J$1:J1336,0),1)=0,"",INDEX(AC$1:AC1336,MATCH(J1337,J$1:J1336,0),1)),"")</f>
        <v/>
      </c>
      <c r="AD1337" s="2" t="str">
        <f>IFERROR(IF(INDEX(AD$1:AD1336,MATCH(J1337,J$1:J1336,0),1)=0,"",INDEX(AD$1:AD1336,MATCH(J1337,J$1:J1336,0),1)),"")</f>
        <v/>
      </c>
      <c r="AE1337" s="2" t="str">
        <f>IFERROR(IF(INDEX(AE$1:AE1336,MATCH(J1337,J$1:J1336,0),1)=0,"",INDEX(AE$1:AE1336,MATCH(J1337,J$1:J1336,0),1)),"")</f>
        <v/>
      </c>
      <c r="BH1337" s="7" t="str">
        <f t="shared" ca="1" si="224"/>
        <v/>
      </c>
      <c r="BI1337" s="4" t="str">
        <f t="shared" si="230"/>
        <v/>
      </c>
      <c r="BJ1337" s="123" t="str">
        <f t="shared" si="225"/>
        <v/>
      </c>
      <c r="BK1337" s="140" t="str">
        <f t="shared" si="229"/>
        <v/>
      </c>
      <c r="BP1337" s="5"/>
      <c r="BR1337" s="4"/>
      <c r="BT1337" s="5"/>
      <c r="BU1337" s="5"/>
      <c r="BV1337" s="5" t="str">
        <f>IF(B1337="","",IF(BQ1337="",1+(MAX(BV$2:BV1336)),""))</f>
        <v/>
      </c>
      <c r="BW1337" s="5" t="str">
        <f t="shared" si="226"/>
        <v/>
      </c>
      <c r="BX1337" s="5" t="str">
        <f t="shared" si="227"/>
        <v/>
      </c>
      <c r="BY1337" s="14" t="str">
        <f t="shared" si="228"/>
        <v/>
      </c>
      <c r="BZ1337" s="28"/>
      <c r="DD1337" s="5" t="e">
        <f>IF(REPORTE!AH$2="si",IF(C1337=VALUE(REPORTE!C$11),IF(SUM(DD1338:DD$1993),CONCATENATE(INT(B1337),", "),INT(B1337)),""),IF(C1337=VALUE(REPORTE!C$10),IF(SUM(DD1338:DD$1993),CONCATENATE(INT(B1337),", "),INT(B1337)),""))</f>
        <v>#VALUE!</v>
      </c>
      <c r="DH1337" s="5"/>
      <c r="DI1337" s="5"/>
      <c r="DJ1337" s="5"/>
      <c r="DK1337" s="5"/>
    </row>
    <row r="1338" spans="1:115">
      <c r="A1338" s="4"/>
      <c r="B1338" s="3"/>
      <c r="H1338" s="5" t="str">
        <f>IF(F1338="","",IFERROR(CONCATENATE("PEUA",VLOOKUP(ESTADO,REPORTE!AV1338:AW1369,2,0),CLAVE_DISTRITO,CLAVE_CADER,IFERROR(VLOOKUP(DAY(F1338),$BN$3:$BO$11,2,0),DAY(F1338)),IFERROR(VLOOKUP(MONTH(F1338),$BN$3:$BO$11,2,0),MONTH(F1338)),YEAR(F1338),G1338),""))</f>
        <v/>
      </c>
      <c r="L1338" s="4" t="str">
        <f>IFERROR(IF(VLOOKUP(J1338,J$2:L1337,4,0)=0,"",VLOOKUP(J1338,J$2:L1337,4,0)),"")</f>
        <v/>
      </c>
      <c r="M1338" s="4" t="str">
        <f>IFERROR(IF(VLOOKUP(J1338,J$2:M1337,5,0)=0,"",VLOOKUP(J1338,J$2:M1337,5,0)),"")</f>
        <v/>
      </c>
      <c r="S1338"/>
      <c r="AC1338" s="2" t="str">
        <f>IFERROR(IF(INDEX(AC$1:AC1337,MATCH(J1338,J$1:J1337,0),1)=0,"",INDEX(AC$1:AC1337,MATCH(J1338,J$1:J1337,0),1)),"")</f>
        <v/>
      </c>
      <c r="AD1338" s="2" t="str">
        <f>IFERROR(IF(INDEX(AD$1:AD1337,MATCH(J1338,J$1:J1337,0),1)=0,"",INDEX(AD$1:AD1337,MATCH(J1338,J$1:J1337,0),1)),"")</f>
        <v/>
      </c>
      <c r="AE1338" s="2" t="str">
        <f>IFERROR(IF(INDEX(AE$1:AE1337,MATCH(J1338,J$1:J1337,0),1)=0,"",INDEX(AE$1:AE1337,MATCH(J1338,J$1:J1337,0),1)),"")</f>
        <v/>
      </c>
      <c r="BH1338" s="7" t="str">
        <f t="shared" ca="1" si="224"/>
        <v/>
      </c>
      <c r="BI1338" s="4" t="str">
        <f t="shared" si="230"/>
        <v/>
      </c>
      <c r="BJ1338" s="123" t="str">
        <f t="shared" si="225"/>
        <v/>
      </c>
      <c r="BK1338" s="140" t="str">
        <f t="shared" si="229"/>
        <v/>
      </c>
      <c r="BP1338" s="5"/>
      <c r="BR1338" s="4"/>
      <c r="BT1338" s="5"/>
      <c r="BU1338" s="5"/>
      <c r="BV1338" s="5" t="str">
        <f>IF(B1338="","",IF(BQ1338="",1+(MAX(BV$2:BV1337)),""))</f>
        <v/>
      </c>
      <c r="BW1338" s="5" t="str">
        <f t="shared" si="226"/>
        <v/>
      </c>
      <c r="BX1338" s="5" t="str">
        <f t="shared" si="227"/>
        <v/>
      </c>
      <c r="BY1338" s="14" t="str">
        <f t="shared" si="228"/>
        <v/>
      </c>
      <c r="BZ1338" s="28"/>
      <c r="DD1338" s="5" t="e">
        <f>IF(REPORTE!AH$2="si",IF(C1338=VALUE(REPORTE!C$11),IF(SUM(DD1339:DD$1993),CONCATENATE(INT(B1338),", "),INT(B1338)),""),IF(C1338=VALUE(REPORTE!C$10),IF(SUM(DD1339:DD$1993),CONCATENATE(INT(B1338),", "),INT(B1338)),""))</f>
        <v>#VALUE!</v>
      </c>
      <c r="DH1338" s="5"/>
      <c r="DI1338" s="5"/>
      <c r="DJ1338" s="5"/>
      <c r="DK1338" s="5"/>
    </row>
    <row r="1339" spans="1:115">
      <c r="A1339" s="4"/>
      <c r="B1339" s="3"/>
      <c r="H1339" s="5" t="str">
        <f>IF(F1339="","",IFERROR(CONCATENATE("PEUA",VLOOKUP(ESTADO,REPORTE!AV1339:AW1370,2,0),CLAVE_DISTRITO,CLAVE_CADER,IFERROR(VLOOKUP(DAY(F1339),$BN$3:$BO$11,2,0),DAY(F1339)),IFERROR(VLOOKUP(MONTH(F1339),$BN$3:$BO$11,2,0),MONTH(F1339)),YEAR(F1339),G1339),""))</f>
        <v/>
      </c>
      <c r="L1339" s="4" t="str">
        <f>IFERROR(IF(VLOOKUP(J1339,J$2:L1338,4,0)=0,"",VLOOKUP(J1339,J$2:L1338,4,0)),"")</f>
        <v/>
      </c>
      <c r="M1339" s="4" t="str">
        <f>IFERROR(IF(VLOOKUP(J1339,J$2:M1338,5,0)=0,"",VLOOKUP(J1339,J$2:M1338,5,0)),"")</f>
        <v/>
      </c>
      <c r="S1339"/>
      <c r="AC1339" s="2" t="str">
        <f>IFERROR(IF(INDEX(AC$1:AC1338,MATCH(J1339,J$1:J1338,0),1)=0,"",INDEX(AC$1:AC1338,MATCH(J1339,J$1:J1338,0),1)),"")</f>
        <v/>
      </c>
      <c r="AD1339" s="2" t="str">
        <f>IFERROR(IF(INDEX(AD$1:AD1338,MATCH(J1339,J$1:J1338,0),1)=0,"",INDEX(AD$1:AD1338,MATCH(J1339,J$1:J1338,0),1)),"")</f>
        <v/>
      </c>
      <c r="AE1339" s="2" t="str">
        <f>IFERROR(IF(INDEX(AE$1:AE1338,MATCH(J1339,J$1:J1338,0),1)=0,"",INDEX(AE$1:AE1338,MATCH(J1339,J$1:J1338,0),1)),"")</f>
        <v/>
      </c>
      <c r="BH1339" s="7" t="str">
        <f t="shared" ca="1" si="224"/>
        <v/>
      </c>
      <c r="BI1339" s="4" t="str">
        <f t="shared" si="230"/>
        <v/>
      </c>
      <c r="BJ1339" s="123" t="str">
        <f t="shared" si="225"/>
        <v/>
      </c>
      <c r="BK1339" s="140" t="str">
        <f t="shared" si="229"/>
        <v/>
      </c>
      <c r="BP1339" s="5"/>
      <c r="BR1339" s="4"/>
      <c r="BT1339" s="5"/>
      <c r="BU1339" s="5"/>
      <c r="BV1339" s="5" t="str">
        <f>IF(B1339="","",IF(BQ1339="",1+(MAX(BV$2:BV1338)),""))</f>
        <v/>
      </c>
      <c r="BW1339" s="5" t="str">
        <f t="shared" si="226"/>
        <v/>
      </c>
      <c r="BX1339" s="5" t="str">
        <f t="shared" si="227"/>
        <v/>
      </c>
      <c r="BY1339" s="14" t="str">
        <f t="shared" si="228"/>
        <v/>
      </c>
      <c r="BZ1339" s="28"/>
      <c r="DD1339" s="5" t="e">
        <f>IF(REPORTE!AH$2="si",IF(C1339=VALUE(REPORTE!C$11),IF(SUM(DD1340:DD$1993),CONCATENATE(INT(B1339),", "),INT(B1339)),""),IF(C1339=VALUE(REPORTE!C$10),IF(SUM(DD1340:DD$1993),CONCATENATE(INT(B1339),", "),INT(B1339)),""))</f>
        <v>#VALUE!</v>
      </c>
      <c r="DH1339" s="5"/>
      <c r="DI1339" s="5"/>
      <c r="DJ1339" s="5"/>
      <c r="DK1339" s="5"/>
    </row>
    <row r="1340" spans="1:115">
      <c r="A1340" s="4"/>
      <c r="B1340" s="3"/>
      <c r="H1340" s="5" t="str">
        <f>IF(F1340="","",IFERROR(CONCATENATE("PEUA",VLOOKUP(ESTADO,REPORTE!AV1340:AW1371,2,0),CLAVE_DISTRITO,CLAVE_CADER,IFERROR(VLOOKUP(DAY(F1340),$BN$3:$BO$11,2,0),DAY(F1340)),IFERROR(VLOOKUP(MONTH(F1340),$BN$3:$BO$11,2,0),MONTH(F1340)),YEAR(F1340),G1340),""))</f>
        <v/>
      </c>
      <c r="L1340" s="4" t="str">
        <f>IFERROR(IF(VLOOKUP(J1340,J$2:L1339,4,0)=0,"",VLOOKUP(J1340,J$2:L1339,4,0)),"")</f>
        <v/>
      </c>
      <c r="M1340" s="4" t="str">
        <f>IFERROR(IF(VLOOKUP(J1340,J$2:M1339,5,0)=0,"",VLOOKUP(J1340,J$2:M1339,5,0)),"")</f>
        <v/>
      </c>
      <c r="S1340"/>
      <c r="AC1340" s="2" t="str">
        <f>IFERROR(IF(INDEX(AC$1:AC1339,MATCH(J1340,J$1:J1339,0),1)=0,"",INDEX(AC$1:AC1339,MATCH(J1340,J$1:J1339,0),1)),"")</f>
        <v/>
      </c>
      <c r="AD1340" s="2" t="str">
        <f>IFERROR(IF(INDEX(AD$1:AD1339,MATCH(J1340,J$1:J1339,0),1)=0,"",INDEX(AD$1:AD1339,MATCH(J1340,J$1:J1339,0),1)),"")</f>
        <v/>
      </c>
      <c r="AE1340" s="2" t="str">
        <f>IFERROR(IF(INDEX(AE$1:AE1339,MATCH(J1340,J$1:J1339,0),1)=0,"",INDEX(AE$1:AE1339,MATCH(J1340,J$1:J1339,0),1)),"")</f>
        <v/>
      </c>
      <c r="BH1340" s="7" t="str">
        <f t="shared" ca="1" si="224"/>
        <v/>
      </c>
      <c r="BI1340" s="4" t="str">
        <f t="shared" si="230"/>
        <v/>
      </c>
      <c r="BJ1340" s="123" t="str">
        <f t="shared" si="225"/>
        <v/>
      </c>
      <c r="BK1340" s="140" t="str">
        <f t="shared" si="229"/>
        <v/>
      </c>
      <c r="BP1340" s="5"/>
      <c r="BR1340" s="4"/>
      <c r="BT1340" s="5"/>
      <c r="BU1340" s="5"/>
      <c r="BV1340" s="5" t="str">
        <f>IF(B1340="","",IF(BQ1340="",1+(MAX(BV$2:BV1339)),""))</f>
        <v/>
      </c>
      <c r="BW1340" s="5" t="str">
        <f t="shared" si="226"/>
        <v/>
      </c>
      <c r="BX1340" s="5" t="str">
        <f t="shared" si="227"/>
        <v/>
      </c>
      <c r="BY1340" s="14" t="str">
        <f t="shared" si="228"/>
        <v/>
      </c>
      <c r="BZ1340" s="28"/>
      <c r="DD1340" s="5" t="e">
        <f>IF(REPORTE!AH$2="si",IF(C1340=VALUE(REPORTE!C$11),IF(SUM(DD1341:DD$1993),CONCATENATE(INT(B1340),", "),INT(B1340)),""),IF(C1340=VALUE(REPORTE!C$10),IF(SUM(DD1341:DD$1993),CONCATENATE(INT(B1340),", "),INT(B1340)),""))</f>
        <v>#VALUE!</v>
      </c>
      <c r="DH1340" s="5"/>
      <c r="DI1340" s="5"/>
      <c r="DJ1340" s="5"/>
      <c r="DK1340" s="5"/>
    </row>
    <row r="1341" spans="1:115">
      <c r="A1341" s="4"/>
      <c r="B1341" s="3"/>
      <c r="H1341" s="5" t="str">
        <f>IF(F1341="","",IFERROR(CONCATENATE("PEUA",VLOOKUP(ESTADO,REPORTE!AV1341:AW1372,2,0),CLAVE_DISTRITO,CLAVE_CADER,IFERROR(VLOOKUP(DAY(F1341),$BN$3:$BO$11,2,0),DAY(F1341)),IFERROR(VLOOKUP(MONTH(F1341),$BN$3:$BO$11,2,0),MONTH(F1341)),YEAR(F1341),G1341),""))</f>
        <v/>
      </c>
      <c r="L1341" s="4" t="str">
        <f>IFERROR(IF(VLOOKUP(J1341,J$2:L1340,4,0)=0,"",VLOOKUP(J1341,J$2:L1340,4,0)),"")</f>
        <v/>
      </c>
      <c r="M1341" s="4" t="str">
        <f>IFERROR(IF(VLOOKUP(J1341,J$2:M1340,5,0)=0,"",VLOOKUP(J1341,J$2:M1340,5,0)),"")</f>
        <v/>
      </c>
      <c r="S1341"/>
      <c r="AC1341" s="2" t="str">
        <f>IFERROR(IF(INDEX(AC$1:AC1340,MATCH(J1341,J$1:J1340,0),1)=0,"",INDEX(AC$1:AC1340,MATCH(J1341,J$1:J1340,0),1)),"")</f>
        <v/>
      </c>
      <c r="AD1341" s="2" t="str">
        <f>IFERROR(IF(INDEX(AD$1:AD1340,MATCH(J1341,J$1:J1340,0),1)=0,"",INDEX(AD$1:AD1340,MATCH(J1341,J$1:J1340,0),1)),"")</f>
        <v/>
      </c>
      <c r="AE1341" s="2" t="str">
        <f>IFERROR(IF(INDEX(AE$1:AE1340,MATCH(J1341,J$1:J1340,0),1)=0,"",INDEX(AE$1:AE1340,MATCH(J1341,J$1:J1340,0),1)),"")</f>
        <v/>
      </c>
      <c r="BH1341" s="7" t="str">
        <f t="shared" ca="1" si="224"/>
        <v/>
      </c>
      <c r="BI1341" s="4" t="str">
        <f t="shared" si="230"/>
        <v/>
      </c>
      <c r="BJ1341" s="123" t="str">
        <f t="shared" si="225"/>
        <v/>
      </c>
      <c r="BK1341" s="140" t="str">
        <f t="shared" si="229"/>
        <v/>
      </c>
      <c r="BP1341" s="5"/>
      <c r="BR1341" s="4"/>
      <c r="BT1341" s="5"/>
      <c r="BU1341" s="5"/>
      <c r="BV1341" s="5" t="str">
        <f>IF(B1341="","",IF(BQ1341="",1+(MAX(BV$2:BV1340)),""))</f>
        <v/>
      </c>
      <c r="BW1341" s="5" t="str">
        <f t="shared" si="226"/>
        <v/>
      </c>
      <c r="BX1341" s="5" t="str">
        <f t="shared" si="227"/>
        <v/>
      </c>
      <c r="BY1341" s="14" t="str">
        <f t="shared" si="228"/>
        <v/>
      </c>
      <c r="BZ1341" s="28"/>
      <c r="DD1341" s="5" t="e">
        <f>IF(REPORTE!AH$2="si",IF(C1341=VALUE(REPORTE!C$11),IF(SUM(DD1342:DD$1993),CONCATENATE(INT(B1341),", "),INT(B1341)),""),IF(C1341=VALUE(REPORTE!C$10),IF(SUM(DD1342:DD$1993),CONCATENATE(INT(B1341),", "),INT(B1341)),""))</f>
        <v>#VALUE!</v>
      </c>
      <c r="DH1341" s="5"/>
      <c r="DI1341" s="5"/>
      <c r="DJ1341" s="5"/>
      <c r="DK1341" s="5"/>
    </row>
    <row r="1342" spans="1:115">
      <c r="A1342" s="4"/>
      <c r="B1342" s="3"/>
      <c r="H1342" s="5" t="str">
        <f>IF(F1342="","",IFERROR(CONCATENATE("PEUA",VLOOKUP(ESTADO,REPORTE!AV1342:AW1373,2,0),CLAVE_DISTRITO,CLAVE_CADER,IFERROR(VLOOKUP(DAY(F1342),$BN$3:$BO$11,2,0),DAY(F1342)),IFERROR(VLOOKUP(MONTH(F1342),$BN$3:$BO$11,2,0),MONTH(F1342)),YEAR(F1342),G1342),""))</f>
        <v/>
      </c>
      <c r="L1342" s="4" t="str">
        <f>IFERROR(IF(VLOOKUP(J1342,J$2:L1341,4,0)=0,"",VLOOKUP(J1342,J$2:L1341,4,0)),"")</f>
        <v/>
      </c>
      <c r="M1342" s="4" t="str">
        <f>IFERROR(IF(VLOOKUP(J1342,J$2:M1341,5,0)=0,"",VLOOKUP(J1342,J$2:M1341,5,0)),"")</f>
        <v/>
      </c>
      <c r="S1342"/>
      <c r="AC1342" s="2" t="str">
        <f>IFERROR(IF(INDEX(AC$1:AC1341,MATCH(J1342,J$1:J1341,0),1)=0,"",INDEX(AC$1:AC1341,MATCH(J1342,J$1:J1341,0),1)),"")</f>
        <v/>
      </c>
      <c r="AD1342" s="2" t="str">
        <f>IFERROR(IF(INDEX(AD$1:AD1341,MATCH(J1342,J$1:J1341,0),1)=0,"",INDEX(AD$1:AD1341,MATCH(J1342,J$1:J1341,0),1)),"")</f>
        <v/>
      </c>
      <c r="AE1342" s="2" t="str">
        <f>IFERROR(IF(INDEX(AE$1:AE1341,MATCH(J1342,J$1:J1341,0),1)=0,"",INDEX(AE$1:AE1341,MATCH(J1342,J$1:J1341,0),1)),"")</f>
        <v/>
      </c>
      <c r="BH1342" s="7" t="str">
        <f t="shared" ca="1" si="224"/>
        <v/>
      </c>
      <c r="BI1342" s="4" t="str">
        <f t="shared" si="230"/>
        <v/>
      </c>
      <c r="BJ1342" s="123" t="str">
        <f t="shared" si="225"/>
        <v/>
      </c>
      <c r="BK1342" s="140" t="str">
        <f t="shared" si="229"/>
        <v/>
      </c>
      <c r="BP1342" s="5"/>
      <c r="BR1342" s="4"/>
      <c r="BT1342" s="5"/>
      <c r="BU1342" s="5"/>
      <c r="BV1342" s="5" t="str">
        <f>IF(B1342="","",IF(BQ1342="",1+(MAX(BV$2:BV1341)),""))</f>
        <v/>
      </c>
      <c r="BW1342" s="5" t="str">
        <f t="shared" si="226"/>
        <v/>
      </c>
      <c r="BX1342" s="5" t="str">
        <f t="shared" si="227"/>
        <v/>
      </c>
      <c r="BY1342" s="14" t="str">
        <f t="shared" si="228"/>
        <v/>
      </c>
      <c r="BZ1342" s="28"/>
      <c r="DD1342" s="5" t="e">
        <f>IF(REPORTE!AH$2="si",IF(C1342=VALUE(REPORTE!C$11),IF(SUM(DD1343:DD$1993),CONCATENATE(INT(B1342),", "),INT(B1342)),""),IF(C1342=VALUE(REPORTE!C$10),IF(SUM(DD1343:DD$1993),CONCATENATE(INT(B1342),", "),INT(B1342)),""))</f>
        <v>#VALUE!</v>
      </c>
      <c r="DH1342" s="5"/>
      <c r="DI1342" s="5"/>
      <c r="DJ1342" s="5"/>
      <c r="DK1342" s="5"/>
    </row>
    <row r="1343" spans="1:115">
      <c r="A1343" s="4"/>
      <c r="B1343" s="3"/>
      <c r="H1343" s="5" t="str">
        <f>IF(F1343="","",IFERROR(CONCATENATE("PEUA",VLOOKUP(ESTADO,REPORTE!AV1343:AW1374,2,0),CLAVE_DISTRITO,CLAVE_CADER,IFERROR(VLOOKUP(DAY(F1343),$BN$3:$BO$11,2,0),DAY(F1343)),IFERROR(VLOOKUP(MONTH(F1343),$BN$3:$BO$11,2,0),MONTH(F1343)),YEAR(F1343),G1343),""))</f>
        <v/>
      </c>
      <c r="L1343" s="4" t="str">
        <f>IFERROR(IF(VLOOKUP(J1343,J$2:L1342,4,0)=0,"",VLOOKUP(J1343,J$2:L1342,4,0)),"")</f>
        <v/>
      </c>
      <c r="M1343" s="4" t="str">
        <f>IFERROR(IF(VLOOKUP(J1343,J$2:M1342,5,0)=0,"",VLOOKUP(J1343,J$2:M1342,5,0)),"")</f>
        <v/>
      </c>
      <c r="S1343"/>
      <c r="AC1343" s="2" t="str">
        <f>IFERROR(IF(INDEX(AC$1:AC1342,MATCH(J1343,J$1:J1342,0),1)=0,"",INDEX(AC$1:AC1342,MATCH(J1343,J$1:J1342,0),1)),"")</f>
        <v/>
      </c>
      <c r="AD1343" s="2" t="str">
        <f>IFERROR(IF(INDEX(AD$1:AD1342,MATCH(J1343,J$1:J1342,0),1)=0,"",INDEX(AD$1:AD1342,MATCH(J1343,J$1:J1342,0),1)),"")</f>
        <v/>
      </c>
      <c r="AE1343" s="2" t="str">
        <f>IFERROR(IF(INDEX(AE$1:AE1342,MATCH(J1343,J$1:J1342,0),1)=0,"",INDEX(AE$1:AE1342,MATCH(J1343,J$1:J1342,0),1)),"")</f>
        <v/>
      </c>
      <c r="BH1343" s="7" t="str">
        <f t="shared" ca="1" si="224"/>
        <v/>
      </c>
      <c r="BI1343" s="4" t="str">
        <f t="shared" si="230"/>
        <v/>
      </c>
      <c r="BJ1343" s="123" t="str">
        <f t="shared" si="225"/>
        <v/>
      </c>
      <c r="BK1343" s="140" t="str">
        <f t="shared" si="229"/>
        <v/>
      </c>
      <c r="BP1343" s="5"/>
      <c r="BR1343" s="4"/>
      <c r="BT1343" s="5"/>
      <c r="BU1343" s="5"/>
      <c r="BV1343" s="5" t="str">
        <f>IF(B1343="","",IF(BQ1343="",1+(MAX(BV$2:BV1342)),""))</f>
        <v/>
      </c>
      <c r="BW1343" s="5" t="str">
        <f t="shared" si="226"/>
        <v/>
      </c>
      <c r="BX1343" s="5" t="str">
        <f t="shared" si="227"/>
        <v/>
      </c>
      <c r="BY1343" s="14" t="str">
        <f t="shared" si="228"/>
        <v/>
      </c>
      <c r="BZ1343" s="28"/>
      <c r="DD1343" s="5" t="e">
        <f>IF(REPORTE!AH$2="si",IF(C1343=VALUE(REPORTE!C$11),IF(SUM(DD1344:DD$1993),CONCATENATE(INT(B1343),", "),INT(B1343)),""),IF(C1343=VALUE(REPORTE!C$10),IF(SUM(DD1344:DD$1993),CONCATENATE(INT(B1343),", "),INT(B1343)),""))</f>
        <v>#VALUE!</v>
      </c>
      <c r="DH1343" s="5"/>
      <c r="DI1343" s="5"/>
      <c r="DJ1343" s="5"/>
      <c r="DK1343" s="5"/>
    </row>
    <row r="1344" spans="1:115">
      <c r="A1344" s="4"/>
      <c r="B1344" s="3"/>
      <c r="H1344" s="5" t="str">
        <f>IF(F1344="","",IFERROR(CONCATENATE("PEUA",VLOOKUP(ESTADO,REPORTE!AV1344:AW1375,2,0),CLAVE_DISTRITO,CLAVE_CADER,IFERROR(VLOOKUP(DAY(F1344),$BN$3:$BO$11,2,0),DAY(F1344)),IFERROR(VLOOKUP(MONTH(F1344),$BN$3:$BO$11,2,0),MONTH(F1344)),YEAR(F1344),G1344),""))</f>
        <v/>
      </c>
      <c r="L1344" s="4" t="str">
        <f>IFERROR(IF(VLOOKUP(J1344,J$2:L1343,4,0)=0,"",VLOOKUP(J1344,J$2:L1343,4,0)),"")</f>
        <v/>
      </c>
      <c r="M1344" s="4" t="str">
        <f>IFERROR(IF(VLOOKUP(J1344,J$2:M1343,5,0)=0,"",VLOOKUP(J1344,J$2:M1343,5,0)),"")</f>
        <v/>
      </c>
      <c r="S1344"/>
      <c r="AC1344" s="2" t="str">
        <f>IFERROR(IF(INDEX(AC$1:AC1343,MATCH(J1344,J$1:J1343,0),1)=0,"",INDEX(AC$1:AC1343,MATCH(J1344,J$1:J1343,0),1)),"")</f>
        <v/>
      </c>
      <c r="AD1344" s="2" t="str">
        <f>IFERROR(IF(INDEX(AD$1:AD1343,MATCH(J1344,J$1:J1343,0),1)=0,"",INDEX(AD$1:AD1343,MATCH(J1344,J$1:J1343,0),1)),"")</f>
        <v/>
      </c>
      <c r="AE1344" s="2" t="str">
        <f>IFERROR(IF(INDEX(AE$1:AE1343,MATCH(J1344,J$1:J1343,0),1)=0,"",INDEX(AE$1:AE1343,MATCH(J1344,J$1:J1343,0),1)),"")</f>
        <v/>
      </c>
      <c r="BH1344" s="7" t="str">
        <f t="shared" ca="1" si="224"/>
        <v/>
      </c>
      <c r="BI1344" s="4" t="str">
        <f t="shared" si="230"/>
        <v/>
      </c>
      <c r="BJ1344" s="123" t="str">
        <f t="shared" si="225"/>
        <v/>
      </c>
      <c r="BK1344" s="140" t="str">
        <f t="shared" si="229"/>
        <v/>
      </c>
      <c r="BP1344" s="5"/>
      <c r="BR1344" s="4"/>
      <c r="BT1344" s="5"/>
      <c r="BU1344" s="5"/>
      <c r="BV1344" s="5" t="str">
        <f>IF(B1344="","",IF(BQ1344="",1+(MAX(BV$2:BV1343)),""))</f>
        <v/>
      </c>
      <c r="BW1344" s="5" t="str">
        <f t="shared" si="226"/>
        <v/>
      </c>
      <c r="BX1344" s="5" t="str">
        <f t="shared" si="227"/>
        <v/>
      </c>
      <c r="BY1344" s="14" t="str">
        <f t="shared" si="228"/>
        <v/>
      </c>
      <c r="BZ1344" s="28"/>
      <c r="DD1344" s="5" t="e">
        <f>IF(REPORTE!AH$2="si",IF(C1344=VALUE(REPORTE!C$11),IF(SUM(DD1345:DD$1993),CONCATENATE(INT(B1344),", "),INT(B1344)),""),IF(C1344=VALUE(REPORTE!C$10),IF(SUM(DD1345:DD$1993),CONCATENATE(INT(B1344),", "),INT(B1344)),""))</f>
        <v>#VALUE!</v>
      </c>
      <c r="DH1344" s="5"/>
      <c r="DI1344" s="5"/>
      <c r="DJ1344" s="5"/>
      <c r="DK1344" s="5"/>
    </row>
    <row r="1345" spans="1:115">
      <c r="A1345" s="4"/>
      <c r="B1345" s="3"/>
      <c r="H1345" s="5" t="str">
        <f>IF(F1345="","",IFERROR(CONCATENATE("PEUA",VLOOKUP(ESTADO,REPORTE!AV1345:AW1376,2,0),CLAVE_DISTRITO,CLAVE_CADER,IFERROR(VLOOKUP(DAY(F1345),$BN$3:$BO$11,2,0),DAY(F1345)),IFERROR(VLOOKUP(MONTH(F1345),$BN$3:$BO$11,2,0),MONTH(F1345)),YEAR(F1345),G1345),""))</f>
        <v/>
      </c>
      <c r="L1345" s="4" t="str">
        <f>IFERROR(IF(VLOOKUP(J1345,J$2:L1344,4,0)=0,"",VLOOKUP(J1345,J$2:L1344,4,0)),"")</f>
        <v/>
      </c>
      <c r="M1345" s="4" t="str">
        <f>IFERROR(IF(VLOOKUP(J1345,J$2:M1344,5,0)=0,"",VLOOKUP(J1345,J$2:M1344,5,0)),"")</f>
        <v/>
      </c>
      <c r="S1345"/>
      <c r="AC1345" s="2" t="str">
        <f>IFERROR(IF(INDEX(AC$1:AC1344,MATCH(J1345,J$1:J1344,0),1)=0,"",INDEX(AC$1:AC1344,MATCH(J1345,J$1:J1344,0),1)),"")</f>
        <v/>
      </c>
      <c r="AD1345" s="2" t="str">
        <f>IFERROR(IF(INDEX(AD$1:AD1344,MATCH(J1345,J$1:J1344,0),1)=0,"",INDEX(AD$1:AD1344,MATCH(J1345,J$1:J1344,0),1)),"")</f>
        <v/>
      </c>
      <c r="AE1345" s="2" t="str">
        <f>IFERROR(IF(INDEX(AE$1:AE1344,MATCH(J1345,J$1:J1344,0),1)=0,"",INDEX(AE$1:AE1344,MATCH(J1345,J$1:J1344,0),1)),"")</f>
        <v/>
      </c>
      <c r="BH1345" s="7" t="str">
        <f t="shared" ca="1" si="224"/>
        <v/>
      </c>
      <c r="BI1345" s="4" t="str">
        <f t="shared" si="230"/>
        <v/>
      </c>
      <c r="BJ1345" s="123" t="str">
        <f t="shared" si="225"/>
        <v/>
      </c>
      <c r="BK1345" s="140" t="str">
        <f t="shared" si="229"/>
        <v/>
      </c>
      <c r="BP1345" s="5"/>
      <c r="BR1345" s="4"/>
      <c r="BT1345" s="5"/>
      <c r="BU1345" s="5"/>
      <c r="BV1345" s="5" t="str">
        <f>IF(B1345="","",IF(BQ1345="",1+(MAX(BV$2:BV1344)),""))</f>
        <v/>
      </c>
      <c r="BW1345" s="5" t="str">
        <f t="shared" si="226"/>
        <v/>
      </c>
      <c r="BX1345" s="5" t="str">
        <f t="shared" si="227"/>
        <v/>
      </c>
      <c r="BY1345" s="14" t="str">
        <f t="shared" si="228"/>
        <v/>
      </c>
      <c r="BZ1345" s="28"/>
      <c r="DD1345" s="5" t="e">
        <f>IF(REPORTE!AH$2="si",IF(C1345=VALUE(REPORTE!C$11),IF(SUM(DD1346:DD$1993),CONCATENATE(INT(B1345),", "),INT(B1345)),""),IF(C1345=VALUE(REPORTE!C$10),IF(SUM(DD1346:DD$1993),CONCATENATE(INT(B1345),", "),INT(B1345)),""))</f>
        <v>#VALUE!</v>
      </c>
      <c r="DH1345" s="5"/>
      <c r="DI1345" s="5"/>
      <c r="DJ1345" s="5"/>
      <c r="DK1345" s="5"/>
    </row>
    <row r="1346" spans="1:115">
      <c r="A1346" s="4"/>
      <c r="B1346" s="3"/>
      <c r="H1346" s="5" t="str">
        <f>IF(F1346="","",IFERROR(CONCATENATE("PEUA",VLOOKUP(ESTADO,REPORTE!AV1346:AW1377,2,0),CLAVE_DISTRITO,CLAVE_CADER,IFERROR(VLOOKUP(DAY(F1346),$BN$3:$BO$11,2,0),DAY(F1346)),IFERROR(VLOOKUP(MONTH(F1346),$BN$3:$BO$11,2,0),MONTH(F1346)),YEAR(F1346),G1346),""))</f>
        <v/>
      </c>
      <c r="L1346" s="4" t="str">
        <f>IFERROR(IF(VLOOKUP(J1346,J$2:L1345,4,0)=0,"",VLOOKUP(J1346,J$2:L1345,4,0)),"")</f>
        <v/>
      </c>
      <c r="M1346" s="4" t="str">
        <f>IFERROR(IF(VLOOKUP(J1346,J$2:M1345,5,0)=0,"",VLOOKUP(J1346,J$2:M1345,5,0)),"")</f>
        <v/>
      </c>
      <c r="S1346"/>
      <c r="AC1346" s="2" t="str">
        <f>IFERROR(IF(INDEX(AC$1:AC1345,MATCH(J1346,J$1:J1345,0),1)=0,"",INDEX(AC$1:AC1345,MATCH(J1346,J$1:J1345,0),1)),"")</f>
        <v/>
      </c>
      <c r="AD1346" s="2" t="str">
        <f>IFERROR(IF(INDEX(AD$1:AD1345,MATCH(J1346,J$1:J1345,0),1)=0,"",INDEX(AD$1:AD1345,MATCH(J1346,J$1:J1345,0),1)),"")</f>
        <v/>
      </c>
      <c r="AE1346" s="2" t="str">
        <f>IFERROR(IF(INDEX(AE$1:AE1345,MATCH(J1346,J$1:J1345,0),1)=0,"",INDEX(AE$1:AE1345,MATCH(J1346,J$1:J1345,0),1)),"")</f>
        <v/>
      </c>
      <c r="BH1346" s="7" t="str">
        <f t="shared" ref="BH1346:BH1409" ca="1" si="231">IFERROR(IF(BE1346="","",IF(BA1346=5,"",IF(BE1346-TODAY()&gt;0,"VIGENTE","VENCIDO"))),"")</f>
        <v/>
      </c>
      <c r="BI1346" s="4" t="str">
        <f t="shared" si="230"/>
        <v/>
      </c>
      <c r="BJ1346" s="123" t="str">
        <f t="shared" ref="BJ1346:BJ1409" si="232">IFERROR(IF(AA1346="","",AA1346/V1346),"")</f>
        <v/>
      </c>
      <c r="BK1346" s="140" t="str">
        <f t="shared" si="229"/>
        <v/>
      </c>
      <c r="BP1346" s="5"/>
      <c r="BR1346" s="4"/>
      <c r="BT1346" s="5"/>
      <c r="BU1346" s="5"/>
      <c r="BV1346" s="5" t="str">
        <f>IF(B1346="","",IF(BQ1346="",1+(MAX(BV$2:BV1345)),""))</f>
        <v/>
      </c>
      <c r="BW1346" s="5" t="str">
        <f t="shared" ref="BW1346:BW1409" si="233">IF(BV1346="","",Z1346)</f>
        <v/>
      </c>
      <c r="BX1346" s="5" t="str">
        <f t="shared" ref="BX1346:BX1409" si="234">IF(BV1346="","",H1346)</f>
        <v/>
      </c>
      <c r="BY1346" s="14" t="str">
        <f t="shared" ref="BY1346:BY1409" si="235">IF(BV1346="","",C1346)</f>
        <v/>
      </c>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c r="A1347" s="4"/>
      <c r="B1347" s="3"/>
      <c r="H1347" s="5" t="str">
        <f>IF(F1347="","",IFERROR(CONCATENATE("PEUA",VLOOKUP(ESTADO,REPORTE!AV1347:AW1378,2,0),CLAVE_DISTRITO,CLAVE_CADER,IFERROR(VLOOKUP(DAY(F1347),$BN$3:$BO$11,2,0),DAY(F1347)),IFERROR(VLOOKUP(MONTH(F1347),$BN$3:$BO$11,2,0),MONTH(F1347)),YEAR(F1347),G1347),""))</f>
        <v/>
      </c>
      <c r="L1347" s="4" t="str">
        <f>IFERROR(IF(VLOOKUP(J1347,J$2:L1346,4,0)=0,"",VLOOKUP(J1347,J$2:L1346,4,0)),"")</f>
        <v/>
      </c>
      <c r="M1347" s="4" t="str">
        <f>IFERROR(IF(VLOOKUP(J1347,J$2:M1346,5,0)=0,"",VLOOKUP(J1347,J$2:M1346,5,0)),"")</f>
        <v/>
      </c>
      <c r="S1347"/>
      <c r="AC1347" s="2" t="str">
        <f>IFERROR(IF(INDEX(AC$1:AC1346,MATCH(J1347,J$1:J1346,0),1)=0,"",INDEX(AC$1:AC1346,MATCH(J1347,J$1:J1346,0),1)),"")</f>
        <v/>
      </c>
      <c r="AD1347" s="2" t="str">
        <f>IFERROR(IF(INDEX(AD$1:AD1346,MATCH(J1347,J$1:J1346,0),1)=0,"",INDEX(AD$1:AD1346,MATCH(J1347,J$1:J1346,0),1)),"")</f>
        <v/>
      </c>
      <c r="AE1347" s="2" t="str">
        <f>IFERROR(IF(INDEX(AE$1:AE1346,MATCH(J1347,J$1:J1346,0),1)=0,"",INDEX(AE$1:AE1346,MATCH(J1347,J$1:J1346,0),1)),"")</f>
        <v/>
      </c>
      <c r="BH1347" s="7" t="str">
        <f t="shared" ca="1" si="231"/>
        <v/>
      </c>
      <c r="BI1347" s="4" t="str">
        <f t="shared" si="230"/>
        <v/>
      </c>
      <c r="BJ1347" s="123" t="str">
        <f t="shared" si="232"/>
        <v/>
      </c>
      <c r="BK1347" s="140" t="str">
        <f t="shared" ref="BK1347:BK1410" si="236">IFERROR(IF(AA1347/Z1347=0,"",AA1347/Z1347),"")</f>
        <v/>
      </c>
      <c r="BP1347" s="5"/>
      <c r="BR1347" s="4"/>
      <c r="BT1347" s="5"/>
      <c r="BU1347" s="5"/>
      <c r="BV1347" s="5" t="str">
        <f>IF(B1347="","",IF(BQ1347="",1+(MAX(BV$2:BV1346)),""))</f>
        <v/>
      </c>
      <c r="BW1347" s="5" t="str">
        <f t="shared" si="233"/>
        <v/>
      </c>
      <c r="BX1347" s="5" t="str">
        <f t="shared" si="234"/>
        <v/>
      </c>
      <c r="BY1347" s="14" t="str">
        <f t="shared" si="235"/>
        <v/>
      </c>
      <c r="BZ1347" s="28"/>
      <c r="DD1347" s="5" t="e">
        <f>IF(REPORTE!AH$2="si",IF(C1347=VALUE(REPORTE!C$11),IF(SUM(DD1348:DD$1993),CONCATENATE(INT(B1347),", "),INT(B1347)),""),IF(C1347=VALUE(REPORTE!C$10),IF(SUM(DD1348:DD$1993),CONCATENATE(INT(B1347),", "),INT(B1347)),""))</f>
        <v>#VALUE!</v>
      </c>
      <c r="DH1347" s="5"/>
      <c r="DI1347" s="5"/>
      <c r="DJ1347" s="5"/>
      <c r="DK1347" s="5"/>
    </row>
    <row r="1348" spans="1:115">
      <c r="A1348" s="4"/>
      <c r="B1348" s="3"/>
      <c r="H1348" s="5" t="str">
        <f>IF(F1348="","",IFERROR(CONCATENATE("PEUA",VLOOKUP(ESTADO,REPORTE!AV1348:AW1379,2,0),CLAVE_DISTRITO,CLAVE_CADER,IFERROR(VLOOKUP(DAY(F1348),$BN$3:$BO$11,2,0),DAY(F1348)),IFERROR(VLOOKUP(MONTH(F1348),$BN$3:$BO$11,2,0),MONTH(F1348)),YEAR(F1348),G1348),""))</f>
        <v/>
      </c>
      <c r="L1348" s="4" t="str">
        <f>IFERROR(IF(VLOOKUP(J1348,J$2:L1347,4,0)=0,"",VLOOKUP(J1348,J$2:L1347,4,0)),"")</f>
        <v/>
      </c>
      <c r="M1348" s="4" t="str">
        <f>IFERROR(IF(VLOOKUP(J1348,J$2:M1347,5,0)=0,"",VLOOKUP(J1348,J$2:M1347,5,0)),"")</f>
        <v/>
      </c>
      <c r="S1348"/>
      <c r="AC1348" s="2" t="str">
        <f>IFERROR(IF(INDEX(AC$1:AC1347,MATCH(J1348,J$1:J1347,0),1)=0,"",INDEX(AC$1:AC1347,MATCH(J1348,J$1:J1347,0),1)),"")</f>
        <v/>
      </c>
      <c r="AD1348" s="2" t="str">
        <f>IFERROR(IF(INDEX(AD$1:AD1347,MATCH(J1348,J$1:J1347,0),1)=0,"",INDEX(AD$1:AD1347,MATCH(J1348,J$1:J1347,0),1)),"")</f>
        <v/>
      </c>
      <c r="AE1348" s="2" t="str">
        <f>IFERROR(IF(INDEX(AE$1:AE1347,MATCH(J1348,J$1:J1347,0),1)=0,"",INDEX(AE$1:AE1347,MATCH(J1348,J$1:J1347,0),1)),"")</f>
        <v/>
      </c>
      <c r="BH1348" s="7" t="str">
        <f t="shared" ca="1" si="231"/>
        <v/>
      </c>
      <c r="BI1348" s="4" t="str">
        <f t="shared" si="230"/>
        <v/>
      </c>
      <c r="BJ1348" s="123" t="str">
        <f t="shared" si="232"/>
        <v/>
      </c>
      <c r="BK1348" s="140" t="str">
        <f t="shared" si="236"/>
        <v/>
      </c>
      <c r="BP1348" s="5"/>
      <c r="BR1348" s="4"/>
      <c r="BT1348" s="5"/>
      <c r="BU1348" s="5"/>
      <c r="BV1348" s="5" t="str">
        <f>IF(B1348="","",IF(BQ1348="",1+(MAX(BV$2:BV1347)),""))</f>
        <v/>
      </c>
      <c r="BW1348" s="5" t="str">
        <f t="shared" si="233"/>
        <v/>
      </c>
      <c r="BX1348" s="5" t="str">
        <f t="shared" si="234"/>
        <v/>
      </c>
      <c r="BY1348" s="14" t="str">
        <f t="shared" si="235"/>
        <v/>
      </c>
      <c r="BZ1348" s="28"/>
      <c r="DD1348" s="5" t="e">
        <f>IF(REPORTE!AH$2="si",IF(C1348=VALUE(REPORTE!C$11),IF(SUM(DD1349:DD$1993),CONCATENATE(INT(B1348),", "),INT(B1348)),""),IF(C1348=VALUE(REPORTE!C$10),IF(SUM(DD1349:DD$1993),CONCATENATE(INT(B1348),", "),INT(B1348)),""))</f>
        <v>#VALUE!</v>
      </c>
      <c r="DH1348" s="5"/>
      <c r="DI1348" s="5"/>
      <c r="DJ1348" s="5"/>
      <c r="DK1348" s="5"/>
    </row>
    <row r="1349" spans="1:115">
      <c r="A1349" s="4"/>
      <c r="B1349" s="3"/>
      <c r="H1349" s="5" t="str">
        <f>IF(F1349="","",IFERROR(CONCATENATE("PEUA",VLOOKUP(ESTADO,REPORTE!AV1349:AW1380,2,0),CLAVE_DISTRITO,CLAVE_CADER,IFERROR(VLOOKUP(DAY(F1349),$BN$3:$BO$11,2,0),DAY(F1349)),IFERROR(VLOOKUP(MONTH(F1349),$BN$3:$BO$11,2,0),MONTH(F1349)),YEAR(F1349),G1349),""))</f>
        <v/>
      </c>
      <c r="L1349" s="4" t="str">
        <f>IFERROR(IF(VLOOKUP(J1349,J$2:L1348,4,0)=0,"",VLOOKUP(J1349,J$2:L1348,4,0)),"")</f>
        <v/>
      </c>
      <c r="M1349" s="4" t="str">
        <f>IFERROR(IF(VLOOKUP(J1349,J$2:M1348,5,0)=0,"",VLOOKUP(J1349,J$2:M1348,5,0)),"")</f>
        <v/>
      </c>
      <c r="S1349"/>
      <c r="AC1349" s="2" t="str">
        <f>IFERROR(IF(INDEX(AC$1:AC1348,MATCH(J1349,J$1:J1348,0),1)=0,"",INDEX(AC$1:AC1348,MATCH(J1349,J$1:J1348,0),1)),"")</f>
        <v/>
      </c>
      <c r="AD1349" s="2" t="str">
        <f>IFERROR(IF(INDEX(AD$1:AD1348,MATCH(J1349,J$1:J1348,0),1)=0,"",INDEX(AD$1:AD1348,MATCH(J1349,J$1:J1348,0),1)),"")</f>
        <v/>
      </c>
      <c r="AE1349" s="2" t="str">
        <f>IFERROR(IF(INDEX(AE$1:AE1348,MATCH(J1349,J$1:J1348,0),1)=0,"",INDEX(AE$1:AE1348,MATCH(J1349,J$1:J1348,0),1)),"")</f>
        <v/>
      </c>
      <c r="BH1349" s="7" t="str">
        <f t="shared" ca="1" si="231"/>
        <v/>
      </c>
      <c r="BI1349" s="4" t="str">
        <f t="shared" si="230"/>
        <v/>
      </c>
      <c r="BJ1349" s="123" t="str">
        <f t="shared" si="232"/>
        <v/>
      </c>
      <c r="BK1349" s="140" t="str">
        <f t="shared" si="236"/>
        <v/>
      </c>
      <c r="BP1349" s="5"/>
      <c r="BR1349" s="4"/>
      <c r="BT1349" s="5"/>
      <c r="BU1349" s="5"/>
      <c r="BV1349" s="5" t="str">
        <f>IF(B1349="","",IF(BQ1349="",1+(MAX(BV$2:BV1348)),""))</f>
        <v/>
      </c>
      <c r="BW1349" s="5" t="str">
        <f t="shared" si="233"/>
        <v/>
      </c>
      <c r="BX1349" s="5" t="str">
        <f t="shared" si="234"/>
        <v/>
      </c>
      <c r="BY1349" s="14" t="str">
        <f t="shared" si="235"/>
        <v/>
      </c>
      <c r="BZ1349" s="28"/>
      <c r="DD1349" s="5" t="e">
        <f>IF(REPORTE!AH$2="si",IF(C1349=VALUE(REPORTE!C$11),IF(SUM(DD1350:DD$1993),CONCATENATE(INT(B1349),", "),INT(B1349)),""),IF(C1349=VALUE(REPORTE!C$10),IF(SUM(DD1350:DD$1993),CONCATENATE(INT(B1349),", "),INT(B1349)),""))</f>
        <v>#VALUE!</v>
      </c>
      <c r="DH1349" s="5"/>
      <c r="DI1349" s="5"/>
      <c r="DJ1349" s="5"/>
      <c r="DK1349" s="5"/>
    </row>
    <row r="1350" spans="1:115">
      <c r="A1350" s="4"/>
      <c r="B1350" s="3"/>
      <c r="H1350" s="5" t="str">
        <f>IF(F1350="","",IFERROR(CONCATENATE("PEUA",VLOOKUP(ESTADO,REPORTE!AV1350:AW1381,2,0),CLAVE_DISTRITO,CLAVE_CADER,IFERROR(VLOOKUP(DAY(F1350),$BN$3:$BO$11,2,0),DAY(F1350)),IFERROR(VLOOKUP(MONTH(F1350),$BN$3:$BO$11,2,0),MONTH(F1350)),YEAR(F1350),G1350),""))</f>
        <v/>
      </c>
      <c r="L1350" s="4" t="str">
        <f>IFERROR(IF(VLOOKUP(J1350,J$2:L1349,4,0)=0,"",VLOOKUP(J1350,J$2:L1349,4,0)),"")</f>
        <v/>
      </c>
      <c r="M1350" s="4" t="str">
        <f>IFERROR(IF(VLOOKUP(J1350,J$2:M1349,5,0)=0,"",VLOOKUP(J1350,J$2:M1349,5,0)),"")</f>
        <v/>
      </c>
      <c r="S1350"/>
      <c r="AC1350" s="2" t="str">
        <f>IFERROR(IF(INDEX(AC$1:AC1349,MATCH(J1350,J$1:J1349,0),1)=0,"",INDEX(AC$1:AC1349,MATCH(J1350,J$1:J1349,0),1)),"")</f>
        <v/>
      </c>
      <c r="AD1350" s="2" t="str">
        <f>IFERROR(IF(INDEX(AD$1:AD1349,MATCH(J1350,J$1:J1349,0),1)=0,"",INDEX(AD$1:AD1349,MATCH(J1350,J$1:J1349,0),1)),"")</f>
        <v/>
      </c>
      <c r="AE1350" s="2" t="str">
        <f>IFERROR(IF(INDEX(AE$1:AE1349,MATCH(J1350,J$1:J1349,0),1)=0,"",INDEX(AE$1:AE1349,MATCH(J1350,J$1:J1349,0),1)),"")</f>
        <v/>
      </c>
      <c r="BH1350" s="7" t="str">
        <f t="shared" ca="1" si="231"/>
        <v/>
      </c>
      <c r="BI1350" s="4" t="str">
        <f t="shared" si="230"/>
        <v/>
      </c>
      <c r="BJ1350" s="123" t="str">
        <f t="shared" si="232"/>
        <v/>
      </c>
      <c r="BK1350" s="140" t="str">
        <f t="shared" si="236"/>
        <v/>
      </c>
      <c r="BP1350" s="5"/>
      <c r="BR1350" s="4"/>
      <c r="BT1350" s="5"/>
      <c r="BU1350" s="5"/>
      <c r="BV1350" s="5" t="str">
        <f>IF(B1350="","",IF(BQ1350="",1+(MAX(BV$2:BV1349)),""))</f>
        <v/>
      </c>
      <c r="BW1350" s="5" t="str">
        <f t="shared" si="233"/>
        <v/>
      </c>
      <c r="BX1350" s="5" t="str">
        <f t="shared" si="234"/>
        <v/>
      </c>
      <c r="BY1350" s="14" t="str">
        <f t="shared" si="235"/>
        <v/>
      </c>
      <c r="BZ1350" s="28"/>
      <c r="DD1350" s="5" t="e">
        <f>IF(REPORTE!AH$2="si",IF(C1350=VALUE(REPORTE!C$11),IF(SUM(DD1351:DD$1993),CONCATENATE(INT(B1350),", "),INT(B1350)),""),IF(C1350=VALUE(REPORTE!C$10),IF(SUM(DD1351:DD$1993),CONCATENATE(INT(B1350),", "),INT(B1350)),""))</f>
        <v>#VALUE!</v>
      </c>
      <c r="DH1350" s="5"/>
      <c r="DI1350" s="5"/>
      <c r="DJ1350" s="5"/>
      <c r="DK1350" s="5"/>
    </row>
    <row r="1351" spans="1:115">
      <c r="A1351" s="4"/>
      <c r="B1351" s="3"/>
      <c r="H1351" s="5" t="str">
        <f>IF(F1351="","",IFERROR(CONCATENATE("PEUA",VLOOKUP(ESTADO,REPORTE!AV1351:AW1382,2,0),CLAVE_DISTRITO,CLAVE_CADER,IFERROR(VLOOKUP(DAY(F1351),$BN$3:$BO$11,2,0),DAY(F1351)),IFERROR(VLOOKUP(MONTH(F1351),$BN$3:$BO$11,2,0),MONTH(F1351)),YEAR(F1351),G1351),""))</f>
        <v/>
      </c>
      <c r="L1351" s="4" t="str">
        <f>IFERROR(IF(VLOOKUP(J1351,J$2:L1350,4,0)=0,"",VLOOKUP(J1351,J$2:L1350,4,0)),"")</f>
        <v/>
      </c>
      <c r="M1351" s="4" t="str">
        <f>IFERROR(IF(VLOOKUP(J1351,J$2:M1350,5,0)=0,"",VLOOKUP(J1351,J$2:M1350,5,0)),"")</f>
        <v/>
      </c>
      <c r="S1351"/>
      <c r="AC1351" s="2" t="str">
        <f>IFERROR(IF(INDEX(AC$1:AC1350,MATCH(J1351,J$1:J1350,0),1)=0,"",INDEX(AC$1:AC1350,MATCH(J1351,J$1:J1350,0),1)),"")</f>
        <v/>
      </c>
      <c r="AD1351" s="2" t="str">
        <f>IFERROR(IF(INDEX(AD$1:AD1350,MATCH(J1351,J$1:J1350,0),1)=0,"",INDEX(AD$1:AD1350,MATCH(J1351,J$1:J1350,0),1)),"")</f>
        <v/>
      </c>
      <c r="AE1351" s="2" t="str">
        <f>IFERROR(IF(INDEX(AE$1:AE1350,MATCH(J1351,J$1:J1350,0),1)=0,"",INDEX(AE$1:AE1350,MATCH(J1351,J$1:J1350,0),1)),"")</f>
        <v/>
      </c>
      <c r="BH1351" s="7" t="str">
        <f t="shared" ca="1" si="231"/>
        <v/>
      </c>
      <c r="BI1351" s="4" t="str">
        <f t="shared" si="230"/>
        <v/>
      </c>
      <c r="BJ1351" s="123" t="str">
        <f t="shared" si="232"/>
        <v/>
      </c>
      <c r="BK1351" s="140" t="str">
        <f t="shared" si="236"/>
        <v/>
      </c>
      <c r="BP1351" s="5"/>
      <c r="BR1351" s="4"/>
      <c r="BT1351" s="5"/>
      <c r="BU1351" s="5"/>
      <c r="BV1351" s="5" t="str">
        <f>IF(B1351="","",IF(BQ1351="",1+(MAX(BV$2:BV1350)),""))</f>
        <v/>
      </c>
      <c r="BW1351" s="5" t="str">
        <f t="shared" si="233"/>
        <v/>
      </c>
      <c r="BX1351" s="5" t="str">
        <f t="shared" si="234"/>
        <v/>
      </c>
      <c r="BY1351" s="14" t="str">
        <f t="shared" si="235"/>
        <v/>
      </c>
      <c r="BZ1351" s="28"/>
      <c r="DD1351" s="5" t="e">
        <f>IF(REPORTE!AH$2="si",IF(C1351=VALUE(REPORTE!C$11),IF(SUM(DD1352:DD$1993),CONCATENATE(INT(B1351),", "),INT(B1351)),""),IF(C1351=VALUE(REPORTE!C$10),IF(SUM(DD1352:DD$1993),CONCATENATE(INT(B1351),", "),INT(B1351)),""))</f>
        <v>#VALUE!</v>
      </c>
      <c r="DH1351" s="5"/>
      <c r="DI1351" s="5"/>
      <c r="DJ1351" s="5"/>
      <c r="DK1351" s="5"/>
    </row>
    <row r="1352" spans="1:115">
      <c r="A1352" s="4"/>
      <c r="B1352" s="3"/>
      <c r="H1352" s="5" t="str">
        <f>IF(F1352="","",IFERROR(CONCATENATE("PEUA",VLOOKUP(ESTADO,REPORTE!AV1352:AW1383,2,0),CLAVE_DISTRITO,CLAVE_CADER,IFERROR(VLOOKUP(DAY(F1352),$BN$3:$BO$11,2,0),DAY(F1352)),IFERROR(VLOOKUP(MONTH(F1352),$BN$3:$BO$11,2,0),MONTH(F1352)),YEAR(F1352),G1352),""))</f>
        <v/>
      </c>
      <c r="L1352" s="4" t="str">
        <f>IFERROR(IF(VLOOKUP(J1352,J$2:L1351,4,0)=0,"",VLOOKUP(J1352,J$2:L1351,4,0)),"")</f>
        <v/>
      </c>
      <c r="M1352" s="4" t="str">
        <f>IFERROR(IF(VLOOKUP(J1352,J$2:M1351,5,0)=0,"",VLOOKUP(J1352,J$2:M1351,5,0)),"")</f>
        <v/>
      </c>
      <c r="S1352"/>
      <c r="AC1352" s="2" t="str">
        <f>IFERROR(IF(INDEX(AC$1:AC1351,MATCH(J1352,J$1:J1351,0),1)=0,"",INDEX(AC$1:AC1351,MATCH(J1352,J$1:J1351,0),1)),"")</f>
        <v/>
      </c>
      <c r="AD1352" s="2" t="str">
        <f>IFERROR(IF(INDEX(AD$1:AD1351,MATCH(J1352,J$1:J1351,0),1)=0,"",INDEX(AD$1:AD1351,MATCH(J1352,J$1:J1351,0),1)),"")</f>
        <v/>
      </c>
      <c r="AE1352" s="2" t="str">
        <f>IFERROR(IF(INDEX(AE$1:AE1351,MATCH(J1352,J$1:J1351,0),1)=0,"",INDEX(AE$1:AE1351,MATCH(J1352,J$1:J1351,0),1)),"")</f>
        <v/>
      </c>
      <c r="BH1352" s="7" t="str">
        <f t="shared" ca="1" si="231"/>
        <v/>
      </c>
      <c r="BI1352" s="4" t="str">
        <f t="shared" si="230"/>
        <v/>
      </c>
      <c r="BJ1352" s="123" t="str">
        <f t="shared" si="232"/>
        <v/>
      </c>
      <c r="BK1352" s="140" t="str">
        <f t="shared" si="236"/>
        <v/>
      </c>
      <c r="BP1352" s="5"/>
      <c r="BR1352" s="4"/>
      <c r="BT1352" s="5"/>
      <c r="BU1352" s="5"/>
      <c r="BV1352" s="5" t="str">
        <f>IF(B1352="","",IF(BQ1352="",1+(MAX(BV$2:BV1351)),""))</f>
        <v/>
      </c>
      <c r="BW1352" s="5" t="str">
        <f t="shared" si="233"/>
        <v/>
      </c>
      <c r="BX1352" s="5" t="str">
        <f t="shared" si="234"/>
        <v/>
      </c>
      <c r="BY1352" s="14" t="str">
        <f t="shared" si="235"/>
        <v/>
      </c>
      <c r="BZ1352" s="28"/>
      <c r="DD1352" s="5" t="e">
        <f>IF(REPORTE!AH$2="si",IF(C1352=VALUE(REPORTE!C$11),IF(SUM(DD1353:DD$1993),CONCATENATE(INT(B1352),", "),INT(B1352)),""),IF(C1352=VALUE(REPORTE!C$10),IF(SUM(DD1353:DD$1993),CONCATENATE(INT(B1352),", "),INT(B1352)),""))</f>
        <v>#VALUE!</v>
      </c>
      <c r="DH1352" s="5"/>
      <c r="DI1352" s="5"/>
      <c r="DJ1352" s="5"/>
      <c r="DK1352" s="5"/>
    </row>
    <row r="1353" spans="1:115">
      <c r="A1353" s="4"/>
      <c r="B1353" s="3"/>
      <c r="H1353" s="5" t="str">
        <f>IF(F1353="","",IFERROR(CONCATENATE("PEUA",VLOOKUP(ESTADO,REPORTE!AV1353:AW1384,2,0),CLAVE_DISTRITO,CLAVE_CADER,IFERROR(VLOOKUP(DAY(F1353),$BN$3:$BO$11,2,0),DAY(F1353)),IFERROR(VLOOKUP(MONTH(F1353),$BN$3:$BO$11,2,0),MONTH(F1353)),YEAR(F1353),G1353),""))</f>
        <v/>
      </c>
      <c r="L1353" s="4" t="str">
        <f>IFERROR(IF(VLOOKUP(J1353,J$2:L1352,4,0)=0,"",VLOOKUP(J1353,J$2:L1352,4,0)),"")</f>
        <v/>
      </c>
      <c r="M1353" s="4" t="str">
        <f>IFERROR(IF(VLOOKUP(J1353,J$2:M1352,5,0)=0,"",VLOOKUP(J1353,J$2:M1352,5,0)),"")</f>
        <v/>
      </c>
      <c r="S1353"/>
      <c r="AC1353" s="2" t="str">
        <f>IFERROR(IF(INDEX(AC$1:AC1352,MATCH(J1353,J$1:J1352,0),1)=0,"",INDEX(AC$1:AC1352,MATCH(J1353,J$1:J1352,0),1)),"")</f>
        <v/>
      </c>
      <c r="AD1353" s="2" t="str">
        <f>IFERROR(IF(INDEX(AD$1:AD1352,MATCH(J1353,J$1:J1352,0),1)=0,"",INDEX(AD$1:AD1352,MATCH(J1353,J$1:J1352,0),1)),"")</f>
        <v/>
      </c>
      <c r="AE1353" s="2" t="str">
        <f>IFERROR(IF(INDEX(AE$1:AE1352,MATCH(J1353,J$1:J1352,0),1)=0,"",INDEX(AE$1:AE1352,MATCH(J1353,J$1:J1352,0),1)),"")</f>
        <v/>
      </c>
      <c r="BH1353" s="7" t="str">
        <f t="shared" ca="1" si="231"/>
        <v/>
      </c>
      <c r="BI1353" s="4" t="str">
        <f t="shared" si="230"/>
        <v/>
      </c>
      <c r="BJ1353" s="123" t="str">
        <f t="shared" si="232"/>
        <v/>
      </c>
      <c r="BK1353" s="140" t="str">
        <f t="shared" si="236"/>
        <v/>
      </c>
      <c r="BP1353" s="5"/>
      <c r="BR1353" s="4"/>
      <c r="BT1353" s="5"/>
      <c r="BU1353" s="5"/>
      <c r="BV1353" s="5" t="str">
        <f>IF(B1353="","",IF(BQ1353="",1+(MAX(BV$2:BV1352)),""))</f>
        <v/>
      </c>
      <c r="BW1353" s="5" t="str">
        <f t="shared" si="233"/>
        <v/>
      </c>
      <c r="BX1353" s="5" t="str">
        <f t="shared" si="234"/>
        <v/>
      </c>
      <c r="BY1353" s="14" t="str">
        <f t="shared" si="235"/>
        <v/>
      </c>
      <c r="BZ1353" s="28"/>
      <c r="DD1353" s="5" t="e">
        <f>IF(REPORTE!AH$2="si",IF(C1353=VALUE(REPORTE!C$11),IF(SUM(DD1354:DD$1993),CONCATENATE(INT(B1353),", "),INT(B1353)),""),IF(C1353=VALUE(REPORTE!C$10),IF(SUM(DD1354:DD$1993),CONCATENATE(INT(B1353),", "),INT(B1353)),""))</f>
        <v>#VALUE!</v>
      </c>
      <c r="DH1353" s="5"/>
      <c r="DI1353" s="5"/>
      <c r="DJ1353" s="5"/>
      <c r="DK1353" s="5"/>
    </row>
    <row r="1354" spans="1:115">
      <c r="A1354" s="4"/>
      <c r="B1354" s="3"/>
      <c r="H1354" s="5" t="str">
        <f>IF(F1354="","",IFERROR(CONCATENATE("PEUA",VLOOKUP(ESTADO,REPORTE!AV1354:AW1385,2,0),CLAVE_DISTRITO,CLAVE_CADER,IFERROR(VLOOKUP(DAY(F1354),$BN$3:$BO$11,2,0),DAY(F1354)),IFERROR(VLOOKUP(MONTH(F1354),$BN$3:$BO$11,2,0),MONTH(F1354)),YEAR(F1354),G1354),""))</f>
        <v/>
      </c>
      <c r="L1354" s="4" t="str">
        <f>IFERROR(IF(VLOOKUP(J1354,J$2:L1353,4,0)=0,"",VLOOKUP(J1354,J$2:L1353,4,0)),"")</f>
        <v/>
      </c>
      <c r="M1354" s="4" t="str">
        <f>IFERROR(IF(VLOOKUP(J1354,J$2:M1353,5,0)=0,"",VLOOKUP(J1354,J$2:M1353,5,0)),"")</f>
        <v/>
      </c>
      <c r="S1354"/>
      <c r="AC1354" s="2" t="str">
        <f>IFERROR(IF(INDEX(AC$1:AC1353,MATCH(J1354,J$1:J1353,0),1)=0,"",INDEX(AC$1:AC1353,MATCH(J1354,J$1:J1353,0),1)),"")</f>
        <v/>
      </c>
      <c r="AD1354" s="2" t="str">
        <f>IFERROR(IF(INDEX(AD$1:AD1353,MATCH(J1354,J$1:J1353,0),1)=0,"",INDEX(AD$1:AD1353,MATCH(J1354,J$1:J1353,0),1)),"")</f>
        <v/>
      </c>
      <c r="AE1354" s="2" t="str">
        <f>IFERROR(IF(INDEX(AE$1:AE1353,MATCH(J1354,J$1:J1353,0),1)=0,"",INDEX(AE$1:AE1353,MATCH(J1354,J$1:J1353,0),1)),"")</f>
        <v/>
      </c>
      <c r="BH1354" s="7" t="str">
        <f t="shared" ca="1" si="231"/>
        <v/>
      </c>
      <c r="BI1354" s="4" t="str">
        <f t="shared" si="230"/>
        <v/>
      </c>
      <c r="BJ1354" s="123" t="str">
        <f t="shared" si="232"/>
        <v/>
      </c>
      <c r="BK1354" s="140" t="str">
        <f t="shared" si="236"/>
        <v/>
      </c>
      <c r="BP1354" s="5"/>
      <c r="BR1354" s="4"/>
      <c r="BT1354" s="5"/>
      <c r="BU1354" s="5"/>
      <c r="BV1354" s="5" t="str">
        <f>IF(B1354="","",IF(BQ1354="",1+(MAX(BV$2:BV1353)),""))</f>
        <v/>
      </c>
      <c r="BW1354" s="5" t="str">
        <f t="shared" si="233"/>
        <v/>
      </c>
      <c r="BX1354" s="5" t="str">
        <f t="shared" si="234"/>
        <v/>
      </c>
      <c r="BY1354" s="14" t="str">
        <f t="shared" si="235"/>
        <v/>
      </c>
      <c r="BZ1354" s="28"/>
      <c r="DD1354" s="5" t="e">
        <f>IF(REPORTE!AH$2="si",IF(C1354=VALUE(REPORTE!C$11),IF(SUM(DD1355:DD$1993),CONCATENATE(INT(B1354),", "),INT(B1354)),""),IF(C1354=VALUE(REPORTE!C$10),IF(SUM(DD1355:DD$1993),CONCATENATE(INT(B1354),", "),INT(B1354)),""))</f>
        <v>#VALUE!</v>
      </c>
      <c r="DH1354" s="5"/>
      <c r="DI1354" s="5"/>
      <c r="DJ1354" s="5"/>
      <c r="DK1354" s="5"/>
    </row>
    <row r="1355" spans="1:115">
      <c r="A1355" s="4"/>
      <c r="B1355" s="3"/>
      <c r="H1355" s="5" t="str">
        <f>IF(F1355="","",IFERROR(CONCATENATE("PEUA",VLOOKUP(ESTADO,REPORTE!AV1355:AW1386,2,0),CLAVE_DISTRITO,CLAVE_CADER,IFERROR(VLOOKUP(DAY(F1355),$BN$3:$BO$11,2,0),DAY(F1355)),IFERROR(VLOOKUP(MONTH(F1355),$BN$3:$BO$11,2,0),MONTH(F1355)),YEAR(F1355),G1355),""))</f>
        <v/>
      </c>
      <c r="L1355" s="4" t="str">
        <f>IFERROR(IF(VLOOKUP(J1355,J$2:L1354,4,0)=0,"",VLOOKUP(J1355,J$2:L1354,4,0)),"")</f>
        <v/>
      </c>
      <c r="M1355" s="4" t="str">
        <f>IFERROR(IF(VLOOKUP(J1355,J$2:M1354,5,0)=0,"",VLOOKUP(J1355,J$2:M1354,5,0)),"")</f>
        <v/>
      </c>
      <c r="S1355"/>
      <c r="AC1355" s="2" t="str">
        <f>IFERROR(IF(INDEX(AC$1:AC1354,MATCH(J1355,J$1:J1354,0),1)=0,"",INDEX(AC$1:AC1354,MATCH(J1355,J$1:J1354,0),1)),"")</f>
        <v/>
      </c>
      <c r="AD1355" s="2" t="str">
        <f>IFERROR(IF(INDEX(AD$1:AD1354,MATCH(J1355,J$1:J1354,0),1)=0,"",INDEX(AD$1:AD1354,MATCH(J1355,J$1:J1354,0),1)),"")</f>
        <v/>
      </c>
      <c r="AE1355" s="2" t="str">
        <f>IFERROR(IF(INDEX(AE$1:AE1354,MATCH(J1355,J$1:J1354,0),1)=0,"",INDEX(AE$1:AE1354,MATCH(J1355,J$1:J1354,0),1)),"")</f>
        <v/>
      </c>
      <c r="BH1355" s="7" t="str">
        <f t="shared" ca="1" si="231"/>
        <v/>
      </c>
      <c r="BI1355" s="4" t="str">
        <f t="shared" si="230"/>
        <v/>
      </c>
      <c r="BJ1355" s="123" t="str">
        <f t="shared" si="232"/>
        <v/>
      </c>
      <c r="BK1355" s="140" t="str">
        <f t="shared" si="236"/>
        <v/>
      </c>
      <c r="BP1355" s="5"/>
      <c r="BR1355" s="4"/>
      <c r="BT1355" s="5"/>
      <c r="BU1355" s="5"/>
      <c r="BV1355" s="5" t="str">
        <f>IF(B1355="","",IF(BQ1355="",1+(MAX(BV$2:BV1354)),""))</f>
        <v/>
      </c>
      <c r="BW1355" s="5" t="str">
        <f t="shared" si="233"/>
        <v/>
      </c>
      <c r="BX1355" s="5" t="str">
        <f t="shared" si="234"/>
        <v/>
      </c>
      <c r="BY1355" s="14" t="str">
        <f t="shared" si="235"/>
        <v/>
      </c>
      <c r="BZ1355" s="28"/>
      <c r="DD1355" s="5" t="e">
        <f>IF(REPORTE!AH$2="si",IF(C1355=VALUE(REPORTE!C$11),IF(SUM(DD1356:DD$1993),CONCATENATE(INT(B1355),", "),INT(B1355)),""),IF(C1355=VALUE(REPORTE!C$10),IF(SUM(DD1356:DD$1993),CONCATENATE(INT(B1355),", "),INT(B1355)),""))</f>
        <v>#VALUE!</v>
      </c>
      <c r="DH1355" s="5"/>
      <c r="DI1355" s="5"/>
      <c r="DJ1355" s="5"/>
      <c r="DK1355" s="5"/>
    </row>
    <row r="1356" spans="1:115">
      <c r="A1356" s="4"/>
      <c r="B1356" s="3"/>
      <c r="H1356" s="5" t="str">
        <f>IF(F1356="","",IFERROR(CONCATENATE("PEUA",VLOOKUP(ESTADO,REPORTE!AV1356:AW1387,2,0),CLAVE_DISTRITO,CLAVE_CADER,IFERROR(VLOOKUP(DAY(F1356),$BN$3:$BO$11,2,0),DAY(F1356)),IFERROR(VLOOKUP(MONTH(F1356),$BN$3:$BO$11,2,0),MONTH(F1356)),YEAR(F1356),G1356),""))</f>
        <v/>
      </c>
      <c r="L1356" s="4" t="str">
        <f>IFERROR(IF(VLOOKUP(J1356,J$2:L1355,4,0)=0,"",VLOOKUP(J1356,J$2:L1355,4,0)),"")</f>
        <v/>
      </c>
      <c r="M1356" s="4" t="str">
        <f>IFERROR(IF(VLOOKUP(J1356,J$2:M1355,5,0)=0,"",VLOOKUP(J1356,J$2:M1355,5,0)),"")</f>
        <v/>
      </c>
      <c r="S1356"/>
      <c r="AC1356" s="2" t="str">
        <f>IFERROR(IF(INDEX(AC$1:AC1355,MATCH(J1356,J$1:J1355,0),1)=0,"",INDEX(AC$1:AC1355,MATCH(J1356,J$1:J1355,0),1)),"")</f>
        <v/>
      </c>
      <c r="AD1356" s="2" t="str">
        <f>IFERROR(IF(INDEX(AD$1:AD1355,MATCH(J1356,J$1:J1355,0),1)=0,"",INDEX(AD$1:AD1355,MATCH(J1356,J$1:J1355,0),1)),"")</f>
        <v/>
      </c>
      <c r="AE1356" s="2" t="str">
        <f>IFERROR(IF(INDEX(AE$1:AE1355,MATCH(J1356,J$1:J1355,0),1)=0,"",INDEX(AE$1:AE1355,MATCH(J1356,J$1:J1355,0),1)),"")</f>
        <v/>
      </c>
      <c r="BH1356" s="7" t="str">
        <f t="shared" ca="1" si="231"/>
        <v/>
      </c>
      <c r="BI1356" s="4" t="str">
        <f t="shared" si="230"/>
        <v/>
      </c>
      <c r="BJ1356" s="123" t="str">
        <f t="shared" si="232"/>
        <v/>
      </c>
      <c r="BK1356" s="140" t="str">
        <f t="shared" si="236"/>
        <v/>
      </c>
      <c r="BP1356" s="5"/>
      <c r="BR1356" s="4"/>
      <c r="BT1356" s="5"/>
      <c r="BU1356" s="5"/>
      <c r="BV1356" s="5" t="str">
        <f>IF(B1356="","",IF(BQ1356="",1+(MAX(BV$2:BV1355)),""))</f>
        <v/>
      </c>
      <c r="BW1356" s="5" t="str">
        <f t="shared" si="233"/>
        <v/>
      </c>
      <c r="BX1356" s="5" t="str">
        <f t="shared" si="234"/>
        <v/>
      </c>
      <c r="BY1356" s="14" t="str">
        <f t="shared" si="235"/>
        <v/>
      </c>
      <c r="BZ1356" s="28"/>
      <c r="DD1356" s="5" t="e">
        <f>IF(REPORTE!AH$2="si",IF(C1356=VALUE(REPORTE!C$11),IF(SUM(DD1357:DD$1993),CONCATENATE(INT(B1356),", "),INT(B1356)),""),IF(C1356=VALUE(REPORTE!C$10),IF(SUM(DD1357:DD$1993),CONCATENATE(INT(B1356),", "),INT(B1356)),""))</f>
        <v>#VALUE!</v>
      </c>
      <c r="DH1356" s="5"/>
      <c r="DI1356" s="5"/>
      <c r="DJ1356" s="5"/>
      <c r="DK1356" s="5"/>
    </row>
    <row r="1357" spans="1:115">
      <c r="A1357" s="4"/>
      <c r="B1357" s="3"/>
      <c r="H1357" s="5" t="str">
        <f>IF(F1357="","",IFERROR(CONCATENATE("PEUA",VLOOKUP(ESTADO,REPORTE!AV1357:AW1388,2,0),CLAVE_DISTRITO,CLAVE_CADER,IFERROR(VLOOKUP(DAY(F1357),$BN$3:$BO$11,2,0),DAY(F1357)),IFERROR(VLOOKUP(MONTH(F1357),$BN$3:$BO$11,2,0),MONTH(F1357)),YEAR(F1357),G1357),""))</f>
        <v/>
      </c>
      <c r="L1357" s="4" t="str">
        <f>IFERROR(IF(VLOOKUP(J1357,J$2:L1356,4,0)=0,"",VLOOKUP(J1357,J$2:L1356,4,0)),"")</f>
        <v/>
      </c>
      <c r="M1357" s="4" t="str">
        <f>IFERROR(IF(VLOOKUP(J1357,J$2:M1356,5,0)=0,"",VLOOKUP(J1357,J$2:M1356,5,0)),"")</f>
        <v/>
      </c>
      <c r="S1357"/>
      <c r="AC1357" s="2" t="str">
        <f>IFERROR(IF(INDEX(AC$1:AC1356,MATCH(J1357,J$1:J1356,0),1)=0,"",INDEX(AC$1:AC1356,MATCH(J1357,J$1:J1356,0),1)),"")</f>
        <v/>
      </c>
      <c r="AD1357" s="2" t="str">
        <f>IFERROR(IF(INDEX(AD$1:AD1356,MATCH(J1357,J$1:J1356,0),1)=0,"",INDEX(AD$1:AD1356,MATCH(J1357,J$1:J1356,0),1)),"")</f>
        <v/>
      </c>
      <c r="AE1357" s="2" t="str">
        <f>IFERROR(IF(INDEX(AE$1:AE1356,MATCH(J1357,J$1:J1356,0),1)=0,"",INDEX(AE$1:AE1356,MATCH(J1357,J$1:J1356,0),1)),"")</f>
        <v/>
      </c>
      <c r="BH1357" s="7" t="str">
        <f t="shared" ca="1" si="231"/>
        <v/>
      </c>
      <c r="BI1357" s="4" t="str">
        <f t="shared" si="230"/>
        <v/>
      </c>
      <c r="BJ1357" s="123" t="str">
        <f t="shared" si="232"/>
        <v/>
      </c>
      <c r="BK1357" s="140" t="str">
        <f t="shared" si="236"/>
        <v/>
      </c>
      <c r="BP1357" s="5"/>
      <c r="BR1357" s="4"/>
      <c r="BT1357" s="5"/>
      <c r="BU1357" s="5"/>
      <c r="BV1357" s="5" t="str">
        <f>IF(B1357="","",IF(BQ1357="",1+(MAX(BV$2:BV1356)),""))</f>
        <v/>
      </c>
      <c r="BW1357" s="5" t="str">
        <f t="shared" si="233"/>
        <v/>
      </c>
      <c r="BX1357" s="5" t="str">
        <f t="shared" si="234"/>
        <v/>
      </c>
      <c r="BY1357" s="14" t="str">
        <f t="shared" si="235"/>
        <v/>
      </c>
      <c r="BZ1357" s="28"/>
      <c r="DD1357" s="5" t="e">
        <f>IF(REPORTE!AH$2="si",IF(C1357=VALUE(REPORTE!C$11),IF(SUM(DD1358:DD$1993),CONCATENATE(INT(B1357),", "),INT(B1357)),""),IF(C1357=VALUE(REPORTE!C$10),IF(SUM(DD1358:DD$1993),CONCATENATE(INT(B1357),", "),INT(B1357)),""))</f>
        <v>#VALUE!</v>
      </c>
      <c r="DH1357" s="5"/>
      <c r="DI1357" s="5"/>
      <c r="DJ1357" s="5"/>
      <c r="DK1357" s="5"/>
    </row>
    <row r="1358" spans="1:115">
      <c r="A1358" s="4"/>
      <c r="B1358" s="3"/>
      <c r="H1358" s="5" t="str">
        <f>IF(F1358="","",IFERROR(CONCATENATE("PEUA",VLOOKUP(ESTADO,REPORTE!AV1358:AW1389,2,0),CLAVE_DISTRITO,CLAVE_CADER,IFERROR(VLOOKUP(DAY(F1358),$BN$3:$BO$11,2,0),DAY(F1358)),IFERROR(VLOOKUP(MONTH(F1358),$BN$3:$BO$11,2,0),MONTH(F1358)),YEAR(F1358),G1358),""))</f>
        <v/>
      </c>
      <c r="L1358" s="4" t="str">
        <f>IFERROR(IF(VLOOKUP(J1358,J$2:L1357,4,0)=0,"",VLOOKUP(J1358,J$2:L1357,4,0)),"")</f>
        <v/>
      </c>
      <c r="M1358" s="4" t="str">
        <f>IFERROR(IF(VLOOKUP(J1358,J$2:M1357,5,0)=0,"",VLOOKUP(J1358,J$2:M1357,5,0)),"")</f>
        <v/>
      </c>
      <c r="S1358"/>
      <c r="AC1358" s="2" t="str">
        <f>IFERROR(IF(INDEX(AC$1:AC1357,MATCH(J1358,J$1:J1357,0),1)=0,"",INDEX(AC$1:AC1357,MATCH(J1358,J$1:J1357,0),1)),"")</f>
        <v/>
      </c>
      <c r="AD1358" s="2" t="str">
        <f>IFERROR(IF(INDEX(AD$1:AD1357,MATCH(J1358,J$1:J1357,0),1)=0,"",INDEX(AD$1:AD1357,MATCH(J1358,J$1:J1357,0),1)),"")</f>
        <v/>
      </c>
      <c r="AE1358" s="2" t="str">
        <f>IFERROR(IF(INDEX(AE$1:AE1357,MATCH(J1358,J$1:J1357,0),1)=0,"",INDEX(AE$1:AE1357,MATCH(J1358,J$1:J1357,0),1)),"")</f>
        <v/>
      </c>
      <c r="BH1358" s="7" t="str">
        <f t="shared" ca="1" si="231"/>
        <v/>
      </c>
      <c r="BI1358" s="4" t="str">
        <f t="shared" si="230"/>
        <v/>
      </c>
      <c r="BJ1358" s="123" t="str">
        <f t="shared" si="232"/>
        <v/>
      </c>
      <c r="BK1358" s="140" t="str">
        <f t="shared" si="236"/>
        <v/>
      </c>
      <c r="BP1358" s="5"/>
      <c r="BR1358" s="4"/>
      <c r="BT1358" s="5"/>
      <c r="BU1358" s="5"/>
      <c r="BV1358" s="5" t="str">
        <f>IF(B1358="","",IF(BQ1358="",1+(MAX(BV$2:BV1357)),""))</f>
        <v/>
      </c>
      <c r="BW1358" s="5" t="str">
        <f t="shared" si="233"/>
        <v/>
      </c>
      <c r="BX1358" s="5" t="str">
        <f t="shared" si="234"/>
        <v/>
      </c>
      <c r="BY1358" s="14" t="str">
        <f t="shared" si="235"/>
        <v/>
      </c>
      <c r="BZ1358" s="28"/>
      <c r="DD1358" s="5" t="e">
        <f>IF(REPORTE!AH$2="si",IF(C1358=VALUE(REPORTE!C$11),IF(SUM(DD1359:DD$1993),CONCATENATE(INT(B1358),", "),INT(B1358)),""),IF(C1358=VALUE(REPORTE!C$10),IF(SUM(DD1359:DD$1993),CONCATENATE(INT(B1358),", "),INT(B1358)),""))</f>
        <v>#VALUE!</v>
      </c>
      <c r="DH1358" s="5"/>
      <c r="DI1358" s="5"/>
      <c r="DJ1358" s="5"/>
      <c r="DK1358" s="5"/>
    </row>
    <row r="1359" spans="1:115">
      <c r="A1359" s="4"/>
      <c r="B1359" s="3"/>
      <c r="H1359" s="5" t="str">
        <f>IF(F1359="","",IFERROR(CONCATENATE("PEUA",VLOOKUP(ESTADO,REPORTE!AV1359:AW1390,2,0),CLAVE_DISTRITO,CLAVE_CADER,IFERROR(VLOOKUP(DAY(F1359),$BN$3:$BO$11,2,0),DAY(F1359)),IFERROR(VLOOKUP(MONTH(F1359),$BN$3:$BO$11,2,0),MONTH(F1359)),YEAR(F1359),G1359),""))</f>
        <v/>
      </c>
      <c r="L1359" s="4" t="str">
        <f>IFERROR(IF(VLOOKUP(J1359,J$2:L1358,4,0)=0,"",VLOOKUP(J1359,J$2:L1358,4,0)),"")</f>
        <v/>
      </c>
      <c r="M1359" s="4" t="str">
        <f>IFERROR(IF(VLOOKUP(J1359,J$2:M1358,5,0)=0,"",VLOOKUP(J1359,J$2:M1358,5,0)),"")</f>
        <v/>
      </c>
      <c r="S1359"/>
      <c r="AC1359" s="2" t="str">
        <f>IFERROR(IF(INDEX(AC$1:AC1358,MATCH(J1359,J$1:J1358,0),1)=0,"",INDEX(AC$1:AC1358,MATCH(J1359,J$1:J1358,0),1)),"")</f>
        <v/>
      </c>
      <c r="AD1359" s="2" t="str">
        <f>IFERROR(IF(INDEX(AD$1:AD1358,MATCH(J1359,J$1:J1358,0),1)=0,"",INDEX(AD$1:AD1358,MATCH(J1359,J$1:J1358,0),1)),"")</f>
        <v/>
      </c>
      <c r="AE1359" s="2" t="str">
        <f>IFERROR(IF(INDEX(AE$1:AE1358,MATCH(J1359,J$1:J1358,0),1)=0,"",INDEX(AE$1:AE1358,MATCH(J1359,J$1:J1358,0),1)),"")</f>
        <v/>
      </c>
      <c r="BH1359" s="7" t="str">
        <f t="shared" ca="1" si="231"/>
        <v/>
      </c>
      <c r="BI1359" s="4" t="str">
        <f t="shared" si="230"/>
        <v/>
      </c>
      <c r="BJ1359" s="123" t="str">
        <f t="shared" si="232"/>
        <v/>
      </c>
      <c r="BK1359" s="140" t="str">
        <f t="shared" si="236"/>
        <v/>
      </c>
      <c r="BP1359" s="5"/>
      <c r="BR1359" s="4"/>
      <c r="BT1359" s="5"/>
      <c r="BU1359" s="5"/>
      <c r="BV1359" s="5" t="str">
        <f>IF(B1359="","",IF(BQ1359="",1+(MAX(BV$2:BV1358)),""))</f>
        <v/>
      </c>
      <c r="BW1359" s="5" t="str">
        <f t="shared" si="233"/>
        <v/>
      </c>
      <c r="BX1359" s="5" t="str">
        <f t="shared" si="234"/>
        <v/>
      </c>
      <c r="BY1359" s="14" t="str">
        <f t="shared" si="235"/>
        <v/>
      </c>
      <c r="BZ1359" s="28"/>
      <c r="DD1359" s="5" t="e">
        <f>IF(REPORTE!AH$2="si",IF(C1359=VALUE(REPORTE!C$11),IF(SUM(DD1360:DD$1993),CONCATENATE(INT(B1359),", "),INT(B1359)),""),IF(C1359=VALUE(REPORTE!C$10),IF(SUM(DD1360:DD$1993),CONCATENATE(INT(B1359),", "),INT(B1359)),""))</f>
        <v>#VALUE!</v>
      </c>
      <c r="DH1359" s="5"/>
      <c r="DI1359" s="5"/>
      <c r="DJ1359" s="5"/>
      <c r="DK1359" s="5"/>
    </row>
    <row r="1360" spans="1:115">
      <c r="A1360" s="4"/>
      <c r="B1360" s="3"/>
      <c r="H1360" s="5" t="str">
        <f>IF(F1360="","",IFERROR(CONCATENATE("PEUA",VLOOKUP(ESTADO,REPORTE!AV1360:AW1391,2,0),CLAVE_DISTRITO,CLAVE_CADER,IFERROR(VLOOKUP(DAY(F1360),$BN$3:$BO$11,2,0),DAY(F1360)),IFERROR(VLOOKUP(MONTH(F1360),$BN$3:$BO$11,2,0),MONTH(F1360)),YEAR(F1360),G1360),""))</f>
        <v/>
      </c>
      <c r="L1360" s="4" t="str">
        <f>IFERROR(IF(VLOOKUP(J1360,J$2:L1359,4,0)=0,"",VLOOKUP(J1360,J$2:L1359,4,0)),"")</f>
        <v/>
      </c>
      <c r="M1360" s="4" t="str">
        <f>IFERROR(IF(VLOOKUP(J1360,J$2:M1359,5,0)=0,"",VLOOKUP(J1360,J$2:M1359,5,0)),"")</f>
        <v/>
      </c>
      <c r="S1360"/>
      <c r="AC1360" s="2" t="str">
        <f>IFERROR(IF(INDEX(AC$1:AC1359,MATCH(J1360,J$1:J1359,0),1)=0,"",INDEX(AC$1:AC1359,MATCH(J1360,J$1:J1359,0),1)),"")</f>
        <v/>
      </c>
      <c r="AD1360" s="2" t="str">
        <f>IFERROR(IF(INDEX(AD$1:AD1359,MATCH(J1360,J$1:J1359,0),1)=0,"",INDEX(AD$1:AD1359,MATCH(J1360,J$1:J1359,0),1)),"")</f>
        <v/>
      </c>
      <c r="AE1360" s="2" t="str">
        <f>IFERROR(IF(INDEX(AE$1:AE1359,MATCH(J1360,J$1:J1359,0),1)=0,"",INDEX(AE$1:AE1359,MATCH(J1360,J$1:J1359,0),1)),"")</f>
        <v/>
      </c>
      <c r="BH1360" s="7" t="str">
        <f t="shared" ca="1" si="231"/>
        <v/>
      </c>
      <c r="BI1360" s="4" t="str">
        <f t="shared" si="230"/>
        <v/>
      </c>
      <c r="BJ1360" s="123" t="str">
        <f t="shared" si="232"/>
        <v/>
      </c>
      <c r="BK1360" s="140" t="str">
        <f t="shared" si="236"/>
        <v/>
      </c>
      <c r="BP1360" s="5"/>
      <c r="BR1360" s="4"/>
      <c r="BT1360" s="5"/>
      <c r="BU1360" s="5"/>
      <c r="BV1360" s="5" t="str">
        <f>IF(B1360="","",IF(BQ1360="",1+(MAX(BV$2:BV1359)),""))</f>
        <v/>
      </c>
      <c r="BW1360" s="5" t="str">
        <f t="shared" si="233"/>
        <v/>
      </c>
      <c r="BX1360" s="5" t="str">
        <f t="shared" si="234"/>
        <v/>
      </c>
      <c r="BY1360" s="14" t="str">
        <f t="shared" si="235"/>
        <v/>
      </c>
      <c r="BZ1360" s="28"/>
      <c r="DD1360" s="5" t="e">
        <f>IF(REPORTE!AH$2="si",IF(C1360=VALUE(REPORTE!C$11),IF(SUM(DD1361:DD$1993),CONCATENATE(INT(B1360),", "),INT(B1360)),""),IF(C1360=VALUE(REPORTE!C$10),IF(SUM(DD1361:DD$1993),CONCATENATE(INT(B1360),", "),INT(B1360)),""))</f>
        <v>#VALUE!</v>
      </c>
      <c r="DH1360" s="5"/>
      <c r="DI1360" s="5"/>
      <c r="DJ1360" s="5"/>
      <c r="DK1360" s="5"/>
    </row>
    <row r="1361" spans="1:115">
      <c r="A1361" s="4"/>
      <c r="B1361" s="3"/>
      <c r="H1361" s="5" t="str">
        <f>IF(F1361="","",IFERROR(CONCATENATE("PEUA",VLOOKUP(ESTADO,REPORTE!AV1361:AW1392,2,0),CLAVE_DISTRITO,CLAVE_CADER,IFERROR(VLOOKUP(DAY(F1361),$BN$3:$BO$11,2,0),DAY(F1361)),IFERROR(VLOOKUP(MONTH(F1361),$BN$3:$BO$11,2,0),MONTH(F1361)),YEAR(F1361),G1361),""))</f>
        <v/>
      </c>
      <c r="L1361" s="4" t="str">
        <f>IFERROR(IF(VLOOKUP(J1361,J$2:L1360,4,0)=0,"",VLOOKUP(J1361,J$2:L1360,4,0)),"")</f>
        <v/>
      </c>
      <c r="M1361" s="4" t="str">
        <f>IFERROR(IF(VLOOKUP(J1361,J$2:M1360,5,0)=0,"",VLOOKUP(J1361,J$2:M1360,5,0)),"")</f>
        <v/>
      </c>
      <c r="S1361"/>
      <c r="AC1361" s="2" t="str">
        <f>IFERROR(IF(INDEX(AC$1:AC1360,MATCH(J1361,J$1:J1360,0),1)=0,"",INDEX(AC$1:AC1360,MATCH(J1361,J$1:J1360,0),1)),"")</f>
        <v/>
      </c>
      <c r="AD1361" s="2" t="str">
        <f>IFERROR(IF(INDEX(AD$1:AD1360,MATCH(J1361,J$1:J1360,0),1)=0,"",INDEX(AD$1:AD1360,MATCH(J1361,J$1:J1360,0),1)),"")</f>
        <v/>
      </c>
      <c r="AE1361" s="2" t="str">
        <f>IFERROR(IF(INDEX(AE$1:AE1360,MATCH(J1361,J$1:J1360,0),1)=0,"",INDEX(AE$1:AE1360,MATCH(J1361,J$1:J1360,0),1)),"")</f>
        <v/>
      </c>
      <c r="BH1361" s="7" t="str">
        <f t="shared" ca="1" si="231"/>
        <v/>
      </c>
      <c r="BI1361" s="4" t="str">
        <f t="shared" si="230"/>
        <v/>
      </c>
      <c r="BJ1361" s="123" t="str">
        <f t="shared" si="232"/>
        <v/>
      </c>
      <c r="BK1361" s="140" t="str">
        <f t="shared" si="236"/>
        <v/>
      </c>
      <c r="BP1361" s="5"/>
      <c r="BR1361" s="4"/>
      <c r="BT1361" s="5"/>
      <c r="BU1361" s="5"/>
      <c r="BV1361" s="5" t="str">
        <f>IF(B1361="","",IF(BQ1361="",1+(MAX(BV$2:BV1360)),""))</f>
        <v/>
      </c>
      <c r="BW1361" s="5" t="str">
        <f t="shared" si="233"/>
        <v/>
      </c>
      <c r="BX1361" s="5" t="str">
        <f t="shared" si="234"/>
        <v/>
      </c>
      <c r="BY1361" s="14" t="str">
        <f t="shared" si="235"/>
        <v/>
      </c>
      <c r="BZ1361" s="28"/>
      <c r="DD1361" s="5" t="e">
        <f>IF(REPORTE!AH$2="si",IF(C1361=VALUE(REPORTE!C$11),IF(SUM(DD1362:DD$1993),CONCATENATE(INT(B1361),", "),INT(B1361)),""),IF(C1361=VALUE(REPORTE!C$10),IF(SUM(DD1362:DD$1993),CONCATENATE(INT(B1361),", "),INT(B1361)),""))</f>
        <v>#VALUE!</v>
      </c>
      <c r="DH1361" s="5"/>
      <c r="DI1361" s="5"/>
      <c r="DJ1361" s="5"/>
      <c r="DK1361" s="5"/>
    </row>
    <row r="1362" spans="1:115">
      <c r="A1362" s="4"/>
      <c r="B1362" s="3"/>
      <c r="H1362" s="5" t="str">
        <f>IF(F1362="","",IFERROR(CONCATENATE("PEUA",VLOOKUP(ESTADO,REPORTE!AV1362:AW1393,2,0),CLAVE_DISTRITO,CLAVE_CADER,IFERROR(VLOOKUP(DAY(F1362),$BN$3:$BO$11,2,0),DAY(F1362)),IFERROR(VLOOKUP(MONTH(F1362),$BN$3:$BO$11,2,0),MONTH(F1362)),YEAR(F1362),G1362),""))</f>
        <v/>
      </c>
      <c r="L1362" s="4" t="str">
        <f>IFERROR(IF(VLOOKUP(J1362,J$2:L1361,4,0)=0,"",VLOOKUP(J1362,J$2:L1361,4,0)),"")</f>
        <v/>
      </c>
      <c r="M1362" s="4" t="str">
        <f>IFERROR(IF(VLOOKUP(J1362,J$2:M1361,5,0)=0,"",VLOOKUP(J1362,J$2:M1361,5,0)),"")</f>
        <v/>
      </c>
      <c r="S1362"/>
      <c r="AC1362" s="2" t="str">
        <f>IFERROR(IF(INDEX(AC$1:AC1361,MATCH(J1362,J$1:J1361,0),1)=0,"",INDEX(AC$1:AC1361,MATCH(J1362,J$1:J1361,0),1)),"")</f>
        <v/>
      </c>
      <c r="AD1362" s="2" t="str">
        <f>IFERROR(IF(INDEX(AD$1:AD1361,MATCH(J1362,J$1:J1361,0),1)=0,"",INDEX(AD$1:AD1361,MATCH(J1362,J$1:J1361,0),1)),"")</f>
        <v/>
      </c>
      <c r="AE1362" s="2" t="str">
        <f>IFERROR(IF(INDEX(AE$1:AE1361,MATCH(J1362,J$1:J1361,0),1)=0,"",INDEX(AE$1:AE1361,MATCH(J1362,J$1:J1361,0),1)),"")</f>
        <v/>
      </c>
      <c r="BH1362" s="7" t="str">
        <f t="shared" ca="1" si="231"/>
        <v/>
      </c>
      <c r="BI1362" s="4" t="str">
        <f t="shared" si="230"/>
        <v/>
      </c>
      <c r="BJ1362" s="123" t="str">
        <f t="shared" si="232"/>
        <v/>
      </c>
      <c r="BK1362" s="140" t="str">
        <f t="shared" si="236"/>
        <v/>
      </c>
      <c r="BP1362" s="5"/>
      <c r="BR1362" s="4"/>
      <c r="BT1362" s="5"/>
      <c r="BU1362" s="5"/>
      <c r="BV1362" s="5" t="str">
        <f>IF(B1362="","",IF(BQ1362="",1+(MAX(BV$2:BV1361)),""))</f>
        <v/>
      </c>
      <c r="BW1362" s="5" t="str">
        <f t="shared" si="233"/>
        <v/>
      </c>
      <c r="BX1362" s="5" t="str">
        <f t="shared" si="234"/>
        <v/>
      </c>
      <c r="BY1362" s="14" t="str">
        <f t="shared" si="235"/>
        <v/>
      </c>
      <c r="BZ1362" s="28"/>
      <c r="DD1362" s="5" t="e">
        <f>IF(REPORTE!AH$2="si",IF(C1362=VALUE(REPORTE!C$11),IF(SUM(DD1363:DD$1993),CONCATENATE(INT(B1362),", "),INT(B1362)),""),IF(C1362=VALUE(REPORTE!C$10),IF(SUM(DD1363:DD$1993),CONCATENATE(INT(B1362),", "),INT(B1362)),""))</f>
        <v>#VALUE!</v>
      </c>
      <c r="DH1362" s="5"/>
      <c r="DI1362" s="5"/>
      <c r="DJ1362" s="5"/>
      <c r="DK1362" s="5"/>
    </row>
    <row r="1363" spans="1:115">
      <c r="A1363" s="4"/>
      <c r="B1363" s="3"/>
      <c r="H1363" s="5" t="str">
        <f>IF(F1363="","",IFERROR(CONCATENATE("PEUA",VLOOKUP(ESTADO,REPORTE!AV1363:AW1394,2,0),CLAVE_DISTRITO,CLAVE_CADER,IFERROR(VLOOKUP(DAY(F1363),$BN$3:$BO$11,2,0),DAY(F1363)),IFERROR(VLOOKUP(MONTH(F1363),$BN$3:$BO$11,2,0),MONTH(F1363)),YEAR(F1363),G1363),""))</f>
        <v/>
      </c>
      <c r="L1363" s="4" t="str">
        <f>IFERROR(IF(VLOOKUP(J1363,J$2:L1362,4,0)=0,"",VLOOKUP(J1363,J$2:L1362,4,0)),"")</f>
        <v/>
      </c>
      <c r="M1363" s="4" t="str">
        <f>IFERROR(IF(VLOOKUP(J1363,J$2:M1362,5,0)=0,"",VLOOKUP(J1363,J$2:M1362,5,0)),"")</f>
        <v/>
      </c>
      <c r="S1363"/>
      <c r="AC1363" s="2" t="str">
        <f>IFERROR(IF(INDEX(AC$1:AC1362,MATCH(J1363,J$1:J1362,0),1)=0,"",INDEX(AC$1:AC1362,MATCH(J1363,J$1:J1362,0),1)),"")</f>
        <v/>
      </c>
      <c r="AD1363" s="2" t="str">
        <f>IFERROR(IF(INDEX(AD$1:AD1362,MATCH(J1363,J$1:J1362,0),1)=0,"",INDEX(AD$1:AD1362,MATCH(J1363,J$1:J1362,0),1)),"")</f>
        <v/>
      </c>
      <c r="AE1363" s="2" t="str">
        <f>IFERROR(IF(INDEX(AE$1:AE1362,MATCH(J1363,J$1:J1362,0),1)=0,"",INDEX(AE$1:AE1362,MATCH(J1363,J$1:J1362,0),1)),"")</f>
        <v/>
      </c>
      <c r="BH1363" s="7" t="str">
        <f t="shared" ca="1" si="231"/>
        <v/>
      </c>
      <c r="BI1363" s="4" t="str">
        <f t="shared" ref="BI1363:BI1426" si="237">IFERROR(IF(AA1363=0,"",AA1363/BB1363),"")</f>
        <v/>
      </c>
      <c r="BJ1363" s="123" t="str">
        <f t="shared" si="232"/>
        <v/>
      </c>
      <c r="BK1363" s="140" t="str">
        <f t="shared" si="236"/>
        <v/>
      </c>
      <c r="BP1363" s="5"/>
      <c r="BR1363" s="4"/>
      <c r="BT1363" s="5"/>
      <c r="BU1363" s="5"/>
      <c r="BV1363" s="5" t="str">
        <f>IF(B1363="","",IF(BQ1363="",1+(MAX(BV$2:BV1362)),""))</f>
        <v/>
      </c>
      <c r="BW1363" s="5" t="str">
        <f t="shared" si="233"/>
        <v/>
      </c>
      <c r="BX1363" s="5" t="str">
        <f t="shared" si="234"/>
        <v/>
      </c>
      <c r="BY1363" s="14" t="str">
        <f t="shared" si="235"/>
        <v/>
      </c>
      <c r="BZ1363" s="28"/>
      <c r="DD1363" s="5" t="e">
        <f>IF(REPORTE!AH$2="si",IF(C1363=VALUE(REPORTE!C$11),IF(SUM(DD1364:DD$1993),CONCATENATE(INT(B1363),", "),INT(B1363)),""),IF(C1363=VALUE(REPORTE!C$10),IF(SUM(DD1364:DD$1993),CONCATENATE(INT(B1363),", "),INT(B1363)),""))</f>
        <v>#VALUE!</v>
      </c>
      <c r="DH1363" s="5"/>
      <c r="DI1363" s="5"/>
      <c r="DJ1363" s="5"/>
      <c r="DK1363" s="5"/>
    </row>
    <row r="1364" spans="1:115">
      <c r="A1364" s="4"/>
      <c r="B1364" s="3"/>
      <c r="H1364" s="5" t="str">
        <f>IF(F1364="","",IFERROR(CONCATENATE("PEUA",VLOOKUP(ESTADO,REPORTE!AV1364:AW1395,2,0),CLAVE_DISTRITO,CLAVE_CADER,IFERROR(VLOOKUP(DAY(F1364),$BN$3:$BO$11,2,0),DAY(F1364)),IFERROR(VLOOKUP(MONTH(F1364),$BN$3:$BO$11,2,0),MONTH(F1364)),YEAR(F1364),G1364),""))</f>
        <v/>
      </c>
      <c r="L1364" s="4" t="str">
        <f>IFERROR(IF(VLOOKUP(J1364,J$2:L1363,4,0)=0,"",VLOOKUP(J1364,J$2:L1363,4,0)),"")</f>
        <v/>
      </c>
      <c r="M1364" s="4" t="str">
        <f>IFERROR(IF(VLOOKUP(J1364,J$2:M1363,5,0)=0,"",VLOOKUP(J1364,J$2:M1363,5,0)),"")</f>
        <v/>
      </c>
      <c r="S1364"/>
      <c r="AC1364" s="2" t="str">
        <f>IFERROR(IF(INDEX(AC$1:AC1363,MATCH(J1364,J$1:J1363,0),1)=0,"",INDEX(AC$1:AC1363,MATCH(J1364,J$1:J1363,0),1)),"")</f>
        <v/>
      </c>
      <c r="AD1364" s="2" t="str">
        <f>IFERROR(IF(INDEX(AD$1:AD1363,MATCH(J1364,J$1:J1363,0),1)=0,"",INDEX(AD$1:AD1363,MATCH(J1364,J$1:J1363,0),1)),"")</f>
        <v/>
      </c>
      <c r="AE1364" s="2" t="str">
        <f>IFERROR(IF(INDEX(AE$1:AE1363,MATCH(J1364,J$1:J1363,0),1)=0,"",INDEX(AE$1:AE1363,MATCH(J1364,J$1:J1363,0),1)),"")</f>
        <v/>
      </c>
      <c r="BH1364" s="7" t="str">
        <f t="shared" ca="1" si="231"/>
        <v/>
      </c>
      <c r="BI1364" s="4" t="str">
        <f t="shared" si="237"/>
        <v/>
      </c>
      <c r="BJ1364" s="123" t="str">
        <f t="shared" si="232"/>
        <v/>
      </c>
      <c r="BK1364" s="140" t="str">
        <f t="shared" si="236"/>
        <v/>
      </c>
      <c r="BP1364" s="5"/>
      <c r="BR1364" s="4"/>
      <c r="BT1364" s="5"/>
      <c r="BU1364" s="5"/>
      <c r="BV1364" s="5" t="str">
        <f>IF(B1364="","",IF(BQ1364="",1+(MAX(BV$2:BV1363)),""))</f>
        <v/>
      </c>
      <c r="BW1364" s="5" t="str">
        <f t="shared" si="233"/>
        <v/>
      </c>
      <c r="BX1364" s="5" t="str">
        <f t="shared" si="234"/>
        <v/>
      </c>
      <c r="BY1364" s="14" t="str">
        <f t="shared" si="235"/>
        <v/>
      </c>
      <c r="BZ1364" s="28"/>
      <c r="DD1364" s="5" t="e">
        <f>IF(REPORTE!AH$2="si",IF(C1364=VALUE(REPORTE!C$11),IF(SUM(DD1365:DD$1993),CONCATENATE(INT(B1364),", "),INT(B1364)),""),IF(C1364=VALUE(REPORTE!C$10),IF(SUM(DD1365:DD$1993),CONCATENATE(INT(B1364),", "),INT(B1364)),""))</f>
        <v>#VALUE!</v>
      </c>
      <c r="DH1364" s="5"/>
      <c r="DI1364" s="5"/>
      <c r="DJ1364" s="5"/>
      <c r="DK1364" s="5"/>
    </row>
    <row r="1365" spans="1:115">
      <c r="A1365" s="4"/>
      <c r="B1365" s="3"/>
      <c r="H1365" s="5" t="str">
        <f>IF(F1365="","",IFERROR(CONCATENATE("PEUA",VLOOKUP(ESTADO,REPORTE!AV1365:AW1396,2,0),CLAVE_DISTRITO,CLAVE_CADER,IFERROR(VLOOKUP(DAY(F1365),$BN$3:$BO$11,2,0),DAY(F1365)),IFERROR(VLOOKUP(MONTH(F1365),$BN$3:$BO$11,2,0),MONTH(F1365)),YEAR(F1365),G1365),""))</f>
        <v/>
      </c>
      <c r="L1365" s="4" t="str">
        <f>IFERROR(IF(VLOOKUP(J1365,J$2:L1364,4,0)=0,"",VLOOKUP(J1365,J$2:L1364,4,0)),"")</f>
        <v/>
      </c>
      <c r="M1365" s="4" t="str">
        <f>IFERROR(IF(VLOOKUP(J1365,J$2:M1364,5,0)=0,"",VLOOKUP(J1365,J$2:M1364,5,0)),"")</f>
        <v/>
      </c>
      <c r="S1365"/>
      <c r="AC1365" s="2" t="str">
        <f>IFERROR(IF(INDEX(AC$1:AC1364,MATCH(J1365,J$1:J1364,0),1)=0,"",INDEX(AC$1:AC1364,MATCH(J1365,J$1:J1364,0),1)),"")</f>
        <v/>
      </c>
      <c r="AD1365" s="2" t="str">
        <f>IFERROR(IF(INDEX(AD$1:AD1364,MATCH(J1365,J$1:J1364,0),1)=0,"",INDEX(AD$1:AD1364,MATCH(J1365,J$1:J1364,0),1)),"")</f>
        <v/>
      </c>
      <c r="AE1365" s="2" t="str">
        <f>IFERROR(IF(INDEX(AE$1:AE1364,MATCH(J1365,J$1:J1364,0),1)=0,"",INDEX(AE$1:AE1364,MATCH(J1365,J$1:J1364,0),1)),"")</f>
        <v/>
      </c>
      <c r="BH1365" s="7" t="str">
        <f t="shared" ca="1" si="231"/>
        <v/>
      </c>
      <c r="BI1365" s="4" t="str">
        <f t="shared" si="237"/>
        <v/>
      </c>
      <c r="BJ1365" s="123" t="str">
        <f t="shared" si="232"/>
        <v/>
      </c>
      <c r="BK1365" s="140" t="str">
        <f t="shared" si="236"/>
        <v/>
      </c>
      <c r="BP1365" s="5"/>
      <c r="BR1365" s="4"/>
      <c r="BT1365" s="5"/>
      <c r="BU1365" s="5"/>
      <c r="BV1365" s="5" t="str">
        <f>IF(B1365="","",IF(BQ1365="",1+(MAX(BV$2:BV1364)),""))</f>
        <v/>
      </c>
      <c r="BW1365" s="5" t="str">
        <f t="shared" si="233"/>
        <v/>
      </c>
      <c r="BX1365" s="5" t="str">
        <f t="shared" si="234"/>
        <v/>
      </c>
      <c r="BY1365" s="14" t="str">
        <f t="shared" si="235"/>
        <v/>
      </c>
      <c r="BZ1365" s="28"/>
      <c r="DD1365" s="5" t="e">
        <f>IF(REPORTE!AH$2="si",IF(C1365=VALUE(REPORTE!C$11),IF(SUM(DD1366:DD$1993),CONCATENATE(INT(B1365),", "),INT(B1365)),""),IF(C1365=VALUE(REPORTE!C$10),IF(SUM(DD1366:DD$1993),CONCATENATE(INT(B1365),", "),INT(B1365)),""))</f>
        <v>#VALUE!</v>
      </c>
      <c r="DH1365" s="5"/>
      <c r="DI1365" s="5"/>
      <c r="DJ1365" s="5"/>
      <c r="DK1365" s="5"/>
    </row>
    <row r="1366" spans="1:115">
      <c r="A1366" s="4"/>
      <c r="B1366" s="3"/>
      <c r="H1366" s="5" t="str">
        <f>IF(F1366="","",IFERROR(CONCATENATE("PEUA",VLOOKUP(ESTADO,REPORTE!AV1366:AW1397,2,0),CLAVE_DISTRITO,CLAVE_CADER,IFERROR(VLOOKUP(DAY(F1366),$BN$3:$BO$11,2,0),DAY(F1366)),IFERROR(VLOOKUP(MONTH(F1366),$BN$3:$BO$11,2,0),MONTH(F1366)),YEAR(F1366),G1366),""))</f>
        <v/>
      </c>
      <c r="L1366" s="4" t="str">
        <f>IFERROR(IF(VLOOKUP(J1366,J$2:L1365,4,0)=0,"",VLOOKUP(J1366,J$2:L1365,4,0)),"")</f>
        <v/>
      </c>
      <c r="M1366" s="4" t="str">
        <f>IFERROR(IF(VLOOKUP(J1366,J$2:M1365,5,0)=0,"",VLOOKUP(J1366,J$2:M1365,5,0)),"")</f>
        <v/>
      </c>
      <c r="S1366"/>
      <c r="AC1366" s="2" t="str">
        <f>IFERROR(IF(INDEX(AC$1:AC1365,MATCH(J1366,J$1:J1365,0),1)=0,"",INDEX(AC$1:AC1365,MATCH(J1366,J$1:J1365,0),1)),"")</f>
        <v/>
      </c>
      <c r="AD1366" s="2" t="str">
        <f>IFERROR(IF(INDEX(AD$1:AD1365,MATCH(J1366,J$1:J1365,0),1)=0,"",INDEX(AD$1:AD1365,MATCH(J1366,J$1:J1365,0),1)),"")</f>
        <v/>
      </c>
      <c r="AE1366" s="2" t="str">
        <f>IFERROR(IF(INDEX(AE$1:AE1365,MATCH(J1366,J$1:J1365,0),1)=0,"",INDEX(AE$1:AE1365,MATCH(J1366,J$1:J1365,0),1)),"")</f>
        <v/>
      </c>
      <c r="BH1366" s="7" t="str">
        <f t="shared" ca="1" si="231"/>
        <v/>
      </c>
      <c r="BI1366" s="4" t="str">
        <f t="shared" si="237"/>
        <v/>
      </c>
      <c r="BJ1366" s="123" t="str">
        <f t="shared" si="232"/>
        <v/>
      </c>
      <c r="BK1366" s="140" t="str">
        <f t="shared" si="236"/>
        <v/>
      </c>
      <c r="BP1366" s="5"/>
      <c r="BR1366" s="4"/>
      <c r="BT1366" s="5"/>
      <c r="BU1366" s="5"/>
      <c r="BV1366" s="5" t="str">
        <f>IF(B1366="","",IF(BQ1366="",1+(MAX(BV$2:BV1365)),""))</f>
        <v/>
      </c>
      <c r="BW1366" s="5" t="str">
        <f t="shared" si="233"/>
        <v/>
      </c>
      <c r="BX1366" s="5" t="str">
        <f t="shared" si="234"/>
        <v/>
      </c>
      <c r="BY1366" s="14" t="str">
        <f t="shared" si="235"/>
        <v/>
      </c>
      <c r="BZ1366" s="28"/>
      <c r="DD1366" s="5" t="e">
        <f>IF(REPORTE!AH$2="si",IF(C1366=VALUE(REPORTE!C$11),IF(SUM(DD1367:DD$1993),CONCATENATE(INT(B1366),", "),INT(B1366)),""),IF(C1366=VALUE(REPORTE!C$10),IF(SUM(DD1367:DD$1993),CONCATENATE(INT(B1366),", "),INT(B1366)),""))</f>
        <v>#VALUE!</v>
      </c>
      <c r="DH1366" s="5"/>
      <c r="DI1366" s="5"/>
      <c r="DJ1366" s="5"/>
      <c r="DK1366" s="5"/>
    </row>
    <row r="1367" spans="1:115">
      <c r="A1367" s="4"/>
      <c r="B1367" s="3"/>
      <c r="H1367" s="5" t="str">
        <f>IF(F1367="","",IFERROR(CONCATENATE("PEUA",VLOOKUP(ESTADO,REPORTE!AV1367:AW1398,2,0),CLAVE_DISTRITO,CLAVE_CADER,IFERROR(VLOOKUP(DAY(F1367),$BN$3:$BO$11,2,0),DAY(F1367)),IFERROR(VLOOKUP(MONTH(F1367),$BN$3:$BO$11,2,0),MONTH(F1367)),YEAR(F1367),G1367),""))</f>
        <v/>
      </c>
      <c r="L1367" s="4" t="str">
        <f>IFERROR(IF(VLOOKUP(J1367,J$2:L1366,4,0)=0,"",VLOOKUP(J1367,J$2:L1366,4,0)),"")</f>
        <v/>
      </c>
      <c r="M1367" s="4" t="str">
        <f>IFERROR(IF(VLOOKUP(J1367,J$2:M1366,5,0)=0,"",VLOOKUP(J1367,J$2:M1366,5,0)),"")</f>
        <v/>
      </c>
      <c r="S1367"/>
      <c r="AC1367" s="2" t="str">
        <f>IFERROR(IF(INDEX(AC$1:AC1366,MATCH(J1367,J$1:J1366,0),1)=0,"",INDEX(AC$1:AC1366,MATCH(J1367,J$1:J1366,0),1)),"")</f>
        <v/>
      </c>
      <c r="AD1367" s="2" t="str">
        <f>IFERROR(IF(INDEX(AD$1:AD1366,MATCH(J1367,J$1:J1366,0),1)=0,"",INDEX(AD$1:AD1366,MATCH(J1367,J$1:J1366,0),1)),"")</f>
        <v/>
      </c>
      <c r="AE1367" s="2" t="str">
        <f>IFERROR(IF(INDEX(AE$1:AE1366,MATCH(J1367,J$1:J1366,0),1)=0,"",INDEX(AE$1:AE1366,MATCH(J1367,J$1:J1366,0),1)),"")</f>
        <v/>
      </c>
      <c r="BH1367" s="7" t="str">
        <f t="shared" ca="1" si="231"/>
        <v/>
      </c>
      <c r="BI1367" s="4" t="str">
        <f t="shared" si="237"/>
        <v/>
      </c>
      <c r="BJ1367" s="123" t="str">
        <f t="shared" si="232"/>
        <v/>
      </c>
      <c r="BK1367" s="140" t="str">
        <f t="shared" si="236"/>
        <v/>
      </c>
      <c r="BP1367" s="5"/>
      <c r="BR1367" s="4"/>
      <c r="BT1367" s="5"/>
      <c r="BU1367" s="5"/>
      <c r="BV1367" s="5" t="str">
        <f>IF(B1367="","",IF(BQ1367="",1+(MAX(BV$2:BV1366)),""))</f>
        <v/>
      </c>
      <c r="BW1367" s="5" t="str">
        <f t="shared" si="233"/>
        <v/>
      </c>
      <c r="BX1367" s="5" t="str">
        <f t="shared" si="234"/>
        <v/>
      </c>
      <c r="BY1367" s="14" t="str">
        <f t="shared" si="235"/>
        <v/>
      </c>
      <c r="BZ1367" s="28"/>
      <c r="DD1367" s="5" t="e">
        <f>IF(REPORTE!AH$2="si",IF(C1367=VALUE(REPORTE!C$11),IF(SUM(DD1368:DD$1993),CONCATENATE(INT(B1367),", "),INT(B1367)),""),IF(C1367=VALUE(REPORTE!C$10),IF(SUM(DD1368:DD$1993),CONCATENATE(INT(B1367),", "),INT(B1367)),""))</f>
        <v>#VALUE!</v>
      </c>
      <c r="DH1367" s="5"/>
      <c r="DI1367" s="5"/>
      <c r="DJ1367" s="5"/>
      <c r="DK1367" s="5"/>
    </row>
    <row r="1368" spans="1:115">
      <c r="A1368" s="4"/>
      <c r="B1368" s="3"/>
      <c r="H1368" s="5" t="str">
        <f>IF(F1368="","",IFERROR(CONCATENATE("PEUA",VLOOKUP(ESTADO,REPORTE!AV1368:AW1399,2,0),CLAVE_DISTRITO,CLAVE_CADER,IFERROR(VLOOKUP(DAY(F1368),$BN$3:$BO$11,2,0),DAY(F1368)),IFERROR(VLOOKUP(MONTH(F1368),$BN$3:$BO$11,2,0),MONTH(F1368)),YEAR(F1368),G1368),""))</f>
        <v/>
      </c>
      <c r="L1368" s="4" t="str">
        <f>IFERROR(IF(VLOOKUP(J1368,J$2:L1367,4,0)=0,"",VLOOKUP(J1368,J$2:L1367,4,0)),"")</f>
        <v/>
      </c>
      <c r="M1368" s="4" t="str">
        <f>IFERROR(IF(VLOOKUP(J1368,J$2:M1367,5,0)=0,"",VLOOKUP(J1368,J$2:M1367,5,0)),"")</f>
        <v/>
      </c>
      <c r="S1368"/>
      <c r="AC1368" s="2" t="str">
        <f>IFERROR(IF(INDEX(AC$1:AC1367,MATCH(J1368,J$1:J1367,0),1)=0,"",INDEX(AC$1:AC1367,MATCH(J1368,J$1:J1367,0),1)),"")</f>
        <v/>
      </c>
      <c r="AD1368" s="2" t="str">
        <f>IFERROR(IF(INDEX(AD$1:AD1367,MATCH(J1368,J$1:J1367,0),1)=0,"",INDEX(AD$1:AD1367,MATCH(J1368,J$1:J1367,0),1)),"")</f>
        <v/>
      </c>
      <c r="AE1368" s="2" t="str">
        <f>IFERROR(IF(INDEX(AE$1:AE1367,MATCH(J1368,J$1:J1367,0),1)=0,"",INDEX(AE$1:AE1367,MATCH(J1368,J$1:J1367,0),1)),"")</f>
        <v/>
      </c>
      <c r="BH1368" s="7" t="str">
        <f t="shared" ca="1" si="231"/>
        <v/>
      </c>
      <c r="BI1368" s="4" t="str">
        <f t="shared" si="237"/>
        <v/>
      </c>
      <c r="BJ1368" s="123" t="str">
        <f t="shared" si="232"/>
        <v/>
      </c>
      <c r="BK1368" s="140" t="str">
        <f t="shared" si="236"/>
        <v/>
      </c>
      <c r="BP1368" s="5"/>
      <c r="BR1368" s="4"/>
      <c r="BT1368" s="5"/>
      <c r="BU1368" s="5"/>
      <c r="BV1368" s="5" t="str">
        <f>IF(B1368="","",IF(BQ1368="",1+(MAX(BV$2:BV1367)),""))</f>
        <v/>
      </c>
      <c r="BW1368" s="5" t="str">
        <f t="shared" si="233"/>
        <v/>
      </c>
      <c r="BX1368" s="5" t="str">
        <f t="shared" si="234"/>
        <v/>
      </c>
      <c r="BY1368" s="14" t="str">
        <f t="shared" si="235"/>
        <v/>
      </c>
      <c r="BZ1368" s="28"/>
      <c r="DD1368" s="5" t="e">
        <f>IF(REPORTE!AH$2="si",IF(C1368=VALUE(REPORTE!C$11),IF(SUM(DD1369:DD$1993),CONCATENATE(INT(B1368),", "),INT(B1368)),""),IF(C1368=VALUE(REPORTE!C$10),IF(SUM(DD1369:DD$1993),CONCATENATE(INT(B1368),", "),INT(B1368)),""))</f>
        <v>#VALUE!</v>
      </c>
      <c r="DH1368" s="5"/>
      <c r="DI1368" s="5"/>
      <c r="DJ1368" s="5"/>
      <c r="DK1368" s="5"/>
    </row>
    <row r="1369" spans="1:115">
      <c r="A1369" s="4"/>
      <c r="B1369" s="3"/>
      <c r="H1369" s="5" t="str">
        <f>IF(F1369="","",IFERROR(CONCATENATE("PEUA",VLOOKUP(ESTADO,REPORTE!AV1369:AW1400,2,0),CLAVE_DISTRITO,CLAVE_CADER,IFERROR(VLOOKUP(DAY(F1369),$BN$3:$BO$11,2,0),DAY(F1369)),IFERROR(VLOOKUP(MONTH(F1369),$BN$3:$BO$11,2,0),MONTH(F1369)),YEAR(F1369),G1369),""))</f>
        <v/>
      </c>
      <c r="L1369" s="4" t="str">
        <f>IFERROR(IF(VLOOKUP(J1369,J$2:L1368,4,0)=0,"",VLOOKUP(J1369,J$2:L1368,4,0)),"")</f>
        <v/>
      </c>
      <c r="M1369" s="4" t="str">
        <f>IFERROR(IF(VLOOKUP(J1369,J$2:M1368,5,0)=0,"",VLOOKUP(J1369,J$2:M1368,5,0)),"")</f>
        <v/>
      </c>
      <c r="S1369"/>
      <c r="AC1369" s="2" t="str">
        <f>IFERROR(IF(INDEX(AC$1:AC1368,MATCH(J1369,J$1:J1368,0),1)=0,"",INDEX(AC$1:AC1368,MATCH(J1369,J$1:J1368,0),1)),"")</f>
        <v/>
      </c>
      <c r="AD1369" s="2" t="str">
        <f>IFERROR(IF(INDEX(AD$1:AD1368,MATCH(J1369,J$1:J1368,0),1)=0,"",INDEX(AD$1:AD1368,MATCH(J1369,J$1:J1368,0),1)),"")</f>
        <v/>
      </c>
      <c r="AE1369" s="2" t="str">
        <f>IFERROR(IF(INDEX(AE$1:AE1368,MATCH(J1369,J$1:J1368,0),1)=0,"",INDEX(AE$1:AE1368,MATCH(J1369,J$1:J1368,0),1)),"")</f>
        <v/>
      </c>
      <c r="BH1369" s="7" t="str">
        <f t="shared" ca="1" si="231"/>
        <v/>
      </c>
      <c r="BI1369" s="4" t="str">
        <f t="shared" si="237"/>
        <v/>
      </c>
      <c r="BJ1369" s="123" t="str">
        <f t="shared" si="232"/>
        <v/>
      </c>
      <c r="BK1369" s="140" t="str">
        <f t="shared" si="236"/>
        <v/>
      </c>
      <c r="BP1369" s="5"/>
      <c r="BR1369" s="4"/>
      <c r="BT1369" s="5"/>
      <c r="BU1369" s="5"/>
      <c r="BV1369" s="5" t="str">
        <f>IF(B1369="","",IF(BQ1369="",1+(MAX(BV$2:BV1368)),""))</f>
        <v/>
      </c>
      <c r="BW1369" s="5" t="str">
        <f t="shared" si="233"/>
        <v/>
      </c>
      <c r="BX1369" s="5" t="str">
        <f t="shared" si="234"/>
        <v/>
      </c>
      <c r="BY1369" s="14" t="str">
        <f t="shared" si="235"/>
        <v/>
      </c>
      <c r="BZ1369" s="28"/>
      <c r="DD1369" s="5" t="e">
        <f>IF(REPORTE!AH$2="si",IF(C1369=VALUE(REPORTE!C$11),IF(SUM(DD1370:DD$1993),CONCATENATE(INT(B1369),", "),INT(B1369)),""),IF(C1369=VALUE(REPORTE!C$10),IF(SUM(DD1370:DD$1993),CONCATENATE(INT(B1369),", "),INT(B1369)),""))</f>
        <v>#VALUE!</v>
      </c>
      <c r="DH1369" s="5"/>
      <c r="DI1369" s="5"/>
      <c r="DJ1369" s="5"/>
      <c r="DK1369" s="5"/>
    </row>
    <row r="1370" spans="1:115">
      <c r="A1370" s="4"/>
      <c r="B1370" s="3"/>
      <c r="H1370" s="5" t="str">
        <f>IF(F1370="","",IFERROR(CONCATENATE("PEUA",VLOOKUP(ESTADO,REPORTE!AV1370:AW1401,2,0),CLAVE_DISTRITO,CLAVE_CADER,IFERROR(VLOOKUP(DAY(F1370),$BN$3:$BO$11,2,0),DAY(F1370)),IFERROR(VLOOKUP(MONTH(F1370),$BN$3:$BO$11,2,0),MONTH(F1370)),YEAR(F1370),G1370),""))</f>
        <v/>
      </c>
      <c r="L1370" s="4" t="str">
        <f>IFERROR(IF(VLOOKUP(J1370,J$2:L1369,4,0)=0,"",VLOOKUP(J1370,J$2:L1369,4,0)),"")</f>
        <v/>
      </c>
      <c r="M1370" s="4" t="str">
        <f>IFERROR(IF(VLOOKUP(J1370,J$2:M1369,5,0)=0,"",VLOOKUP(J1370,J$2:M1369,5,0)),"")</f>
        <v/>
      </c>
      <c r="S1370"/>
      <c r="AC1370" s="2" t="str">
        <f>IFERROR(IF(INDEX(AC$1:AC1369,MATCH(J1370,J$1:J1369,0),1)=0,"",INDEX(AC$1:AC1369,MATCH(J1370,J$1:J1369,0),1)),"")</f>
        <v/>
      </c>
      <c r="AD1370" s="2" t="str">
        <f>IFERROR(IF(INDEX(AD$1:AD1369,MATCH(J1370,J$1:J1369,0),1)=0,"",INDEX(AD$1:AD1369,MATCH(J1370,J$1:J1369,0),1)),"")</f>
        <v/>
      </c>
      <c r="AE1370" s="2" t="str">
        <f>IFERROR(IF(INDEX(AE$1:AE1369,MATCH(J1370,J$1:J1369,0),1)=0,"",INDEX(AE$1:AE1369,MATCH(J1370,J$1:J1369,0),1)),"")</f>
        <v/>
      </c>
      <c r="BH1370" s="7" t="str">
        <f t="shared" ca="1" si="231"/>
        <v/>
      </c>
      <c r="BI1370" s="4" t="str">
        <f t="shared" si="237"/>
        <v/>
      </c>
      <c r="BJ1370" s="123" t="str">
        <f t="shared" si="232"/>
        <v/>
      </c>
      <c r="BK1370" s="140" t="str">
        <f t="shared" si="236"/>
        <v/>
      </c>
      <c r="BP1370" s="5"/>
      <c r="BR1370" s="4"/>
      <c r="BT1370" s="5"/>
      <c r="BU1370" s="5"/>
      <c r="BV1370" s="5" t="str">
        <f>IF(B1370="","",IF(BQ1370="",1+(MAX(BV$2:BV1369)),""))</f>
        <v/>
      </c>
      <c r="BW1370" s="5" t="str">
        <f t="shared" si="233"/>
        <v/>
      </c>
      <c r="BX1370" s="5" t="str">
        <f t="shared" si="234"/>
        <v/>
      </c>
      <c r="BY1370" s="14" t="str">
        <f t="shared" si="235"/>
        <v/>
      </c>
      <c r="BZ1370" s="28"/>
      <c r="DD1370" s="5" t="e">
        <f>IF(REPORTE!AH$2="si",IF(C1370=VALUE(REPORTE!C$11),IF(SUM(DD1371:DD$1993),CONCATENATE(INT(B1370),", "),INT(B1370)),""),IF(C1370=VALUE(REPORTE!C$10),IF(SUM(DD1371:DD$1993),CONCATENATE(INT(B1370),", "),INT(B1370)),""))</f>
        <v>#VALUE!</v>
      </c>
      <c r="DH1370" s="5"/>
      <c r="DI1370" s="5"/>
      <c r="DJ1370" s="5"/>
      <c r="DK1370" s="5"/>
    </row>
    <row r="1371" spans="1:115">
      <c r="A1371" s="4"/>
      <c r="B1371" s="3"/>
      <c r="H1371" s="5" t="str">
        <f>IF(F1371="","",IFERROR(CONCATENATE("PEUA",VLOOKUP(ESTADO,REPORTE!AV1371:AW1402,2,0),CLAVE_DISTRITO,CLAVE_CADER,IFERROR(VLOOKUP(DAY(F1371),$BN$3:$BO$11,2,0),DAY(F1371)),IFERROR(VLOOKUP(MONTH(F1371),$BN$3:$BO$11,2,0),MONTH(F1371)),YEAR(F1371),G1371),""))</f>
        <v/>
      </c>
      <c r="L1371" s="4" t="str">
        <f>IFERROR(IF(VLOOKUP(J1371,J$2:L1370,4,0)=0,"",VLOOKUP(J1371,J$2:L1370,4,0)),"")</f>
        <v/>
      </c>
      <c r="M1371" s="4" t="str">
        <f>IFERROR(IF(VLOOKUP(J1371,J$2:M1370,5,0)=0,"",VLOOKUP(J1371,J$2:M1370,5,0)),"")</f>
        <v/>
      </c>
      <c r="S1371"/>
      <c r="AC1371" s="2" t="str">
        <f>IFERROR(IF(INDEX(AC$1:AC1370,MATCH(J1371,J$1:J1370,0),1)=0,"",INDEX(AC$1:AC1370,MATCH(J1371,J$1:J1370,0),1)),"")</f>
        <v/>
      </c>
      <c r="AD1371" s="2" t="str">
        <f>IFERROR(IF(INDEX(AD$1:AD1370,MATCH(J1371,J$1:J1370,0),1)=0,"",INDEX(AD$1:AD1370,MATCH(J1371,J$1:J1370,0),1)),"")</f>
        <v/>
      </c>
      <c r="AE1371" s="2" t="str">
        <f>IFERROR(IF(INDEX(AE$1:AE1370,MATCH(J1371,J$1:J1370,0),1)=0,"",INDEX(AE$1:AE1370,MATCH(J1371,J$1:J1370,0),1)),"")</f>
        <v/>
      </c>
      <c r="BH1371" s="7" t="str">
        <f t="shared" ca="1" si="231"/>
        <v/>
      </c>
      <c r="BI1371" s="4" t="str">
        <f t="shared" si="237"/>
        <v/>
      </c>
      <c r="BJ1371" s="123" t="str">
        <f t="shared" si="232"/>
        <v/>
      </c>
      <c r="BK1371" s="140" t="str">
        <f t="shared" si="236"/>
        <v/>
      </c>
      <c r="BP1371" s="5"/>
      <c r="BR1371" s="4"/>
      <c r="BT1371" s="5"/>
      <c r="BU1371" s="5"/>
      <c r="BV1371" s="5" t="str">
        <f>IF(B1371="","",IF(BQ1371="",1+(MAX(BV$2:BV1370)),""))</f>
        <v/>
      </c>
      <c r="BW1371" s="5" t="str">
        <f t="shared" si="233"/>
        <v/>
      </c>
      <c r="BX1371" s="5" t="str">
        <f t="shared" si="234"/>
        <v/>
      </c>
      <c r="BY1371" s="14" t="str">
        <f t="shared" si="235"/>
        <v/>
      </c>
      <c r="BZ1371" s="28"/>
      <c r="DD1371" s="5" t="e">
        <f>IF(REPORTE!AH$2="si",IF(C1371=VALUE(REPORTE!C$11),IF(SUM(DD1372:DD$1993),CONCATENATE(INT(B1371),", "),INT(B1371)),""),IF(C1371=VALUE(REPORTE!C$10),IF(SUM(DD1372:DD$1993),CONCATENATE(INT(B1371),", "),INT(B1371)),""))</f>
        <v>#VALUE!</v>
      </c>
      <c r="DH1371" s="5"/>
      <c r="DI1371" s="5"/>
      <c r="DJ1371" s="5"/>
      <c r="DK1371" s="5"/>
    </row>
    <row r="1372" spans="1:115">
      <c r="A1372" s="4"/>
      <c r="B1372" s="3"/>
      <c r="H1372" s="5" t="str">
        <f>IF(F1372="","",IFERROR(CONCATENATE("PEUA",VLOOKUP(ESTADO,REPORTE!AV1372:AW1403,2,0),CLAVE_DISTRITO,CLAVE_CADER,IFERROR(VLOOKUP(DAY(F1372),$BN$3:$BO$11,2,0),DAY(F1372)),IFERROR(VLOOKUP(MONTH(F1372),$BN$3:$BO$11,2,0),MONTH(F1372)),YEAR(F1372),G1372),""))</f>
        <v/>
      </c>
      <c r="L1372" s="4" t="str">
        <f>IFERROR(IF(VLOOKUP(J1372,J$2:L1371,4,0)=0,"",VLOOKUP(J1372,J$2:L1371,4,0)),"")</f>
        <v/>
      </c>
      <c r="M1372" s="4" t="str">
        <f>IFERROR(IF(VLOOKUP(J1372,J$2:M1371,5,0)=0,"",VLOOKUP(J1372,J$2:M1371,5,0)),"")</f>
        <v/>
      </c>
      <c r="S1372"/>
      <c r="AC1372" s="2" t="str">
        <f>IFERROR(IF(INDEX(AC$1:AC1371,MATCH(J1372,J$1:J1371,0),1)=0,"",INDEX(AC$1:AC1371,MATCH(J1372,J$1:J1371,0),1)),"")</f>
        <v/>
      </c>
      <c r="AD1372" s="2" t="str">
        <f>IFERROR(IF(INDEX(AD$1:AD1371,MATCH(J1372,J$1:J1371,0),1)=0,"",INDEX(AD$1:AD1371,MATCH(J1372,J$1:J1371,0),1)),"")</f>
        <v/>
      </c>
      <c r="AE1372" s="2" t="str">
        <f>IFERROR(IF(INDEX(AE$1:AE1371,MATCH(J1372,J$1:J1371,0),1)=0,"",INDEX(AE$1:AE1371,MATCH(J1372,J$1:J1371,0),1)),"")</f>
        <v/>
      </c>
      <c r="BH1372" s="7" t="str">
        <f t="shared" ca="1" si="231"/>
        <v/>
      </c>
      <c r="BI1372" s="4" t="str">
        <f t="shared" si="237"/>
        <v/>
      </c>
      <c r="BJ1372" s="123" t="str">
        <f t="shared" si="232"/>
        <v/>
      </c>
      <c r="BK1372" s="140" t="str">
        <f t="shared" si="236"/>
        <v/>
      </c>
      <c r="BP1372" s="5"/>
      <c r="BR1372" s="4"/>
      <c r="BT1372" s="5"/>
      <c r="BU1372" s="5"/>
      <c r="BV1372" s="5" t="str">
        <f>IF(B1372="","",IF(BQ1372="",1+(MAX(BV$2:BV1371)),""))</f>
        <v/>
      </c>
      <c r="BW1372" s="5" t="str">
        <f t="shared" si="233"/>
        <v/>
      </c>
      <c r="BX1372" s="5" t="str">
        <f t="shared" si="234"/>
        <v/>
      </c>
      <c r="BY1372" s="14" t="str">
        <f t="shared" si="235"/>
        <v/>
      </c>
      <c r="BZ1372" s="28"/>
      <c r="DD1372" s="5" t="e">
        <f>IF(REPORTE!AH$2="si",IF(C1372=VALUE(REPORTE!C$11),IF(SUM(DD1373:DD$1993),CONCATENATE(INT(B1372),", "),INT(B1372)),""),IF(C1372=VALUE(REPORTE!C$10),IF(SUM(DD1373:DD$1993),CONCATENATE(INT(B1372),", "),INT(B1372)),""))</f>
        <v>#VALUE!</v>
      </c>
      <c r="DH1372" s="5"/>
      <c r="DI1372" s="5"/>
      <c r="DJ1372" s="5"/>
      <c r="DK1372" s="5"/>
    </row>
    <row r="1373" spans="1:115">
      <c r="A1373" s="4"/>
      <c r="B1373" s="3"/>
      <c r="H1373" s="5" t="str">
        <f>IF(F1373="","",IFERROR(CONCATENATE("PEUA",VLOOKUP(ESTADO,REPORTE!AV1373:AW1404,2,0),CLAVE_DISTRITO,CLAVE_CADER,IFERROR(VLOOKUP(DAY(F1373),$BN$3:$BO$11,2,0),DAY(F1373)),IFERROR(VLOOKUP(MONTH(F1373),$BN$3:$BO$11,2,0),MONTH(F1373)),YEAR(F1373),G1373),""))</f>
        <v/>
      </c>
      <c r="L1373" s="4" t="str">
        <f>IFERROR(IF(VLOOKUP(J1373,J$2:L1372,4,0)=0,"",VLOOKUP(J1373,J$2:L1372,4,0)),"")</f>
        <v/>
      </c>
      <c r="M1373" s="4" t="str">
        <f>IFERROR(IF(VLOOKUP(J1373,J$2:M1372,5,0)=0,"",VLOOKUP(J1373,J$2:M1372,5,0)),"")</f>
        <v/>
      </c>
      <c r="S1373"/>
      <c r="AC1373" s="2" t="str">
        <f>IFERROR(IF(INDEX(AC$1:AC1372,MATCH(J1373,J$1:J1372,0),1)=0,"",INDEX(AC$1:AC1372,MATCH(J1373,J$1:J1372,0),1)),"")</f>
        <v/>
      </c>
      <c r="AD1373" s="2" t="str">
        <f>IFERROR(IF(INDEX(AD$1:AD1372,MATCH(J1373,J$1:J1372,0),1)=0,"",INDEX(AD$1:AD1372,MATCH(J1373,J$1:J1372,0),1)),"")</f>
        <v/>
      </c>
      <c r="AE1373" s="2" t="str">
        <f>IFERROR(IF(INDEX(AE$1:AE1372,MATCH(J1373,J$1:J1372,0),1)=0,"",INDEX(AE$1:AE1372,MATCH(J1373,J$1:J1372,0),1)),"")</f>
        <v/>
      </c>
      <c r="BH1373" s="7" t="str">
        <f t="shared" ca="1" si="231"/>
        <v/>
      </c>
      <c r="BI1373" s="4" t="str">
        <f t="shared" si="237"/>
        <v/>
      </c>
      <c r="BJ1373" s="123" t="str">
        <f t="shared" si="232"/>
        <v/>
      </c>
      <c r="BK1373" s="140" t="str">
        <f t="shared" si="236"/>
        <v/>
      </c>
      <c r="BP1373" s="5"/>
      <c r="BR1373" s="4"/>
      <c r="BT1373" s="5"/>
      <c r="BU1373" s="5"/>
      <c r="BV1373" s="5" t="str">
        <f>IF(B1373="","",IF(BQ1373="",1+(MAX(BV$2:BV1372)),""))</f>
        <v/>
      </c>
      <c r="BW1373" s="5" t="str">
        <f t="shared" si="233"/>
        <v/>
      </c>
      <c r="BX1373" s="5" t="str">
        <f t="shared" si="234"/>
        <v/>
      </c>
      <c r="BY1373" s="14" t="str">
        <f t="shared" si="235"/>
        <v/>
      </c>
      <c r="BZ1373" s="28"/>
      <c r="DD1373" s="5" t="e">
        <f>IF(REPORTE!AH$2="si",IF(C1373=VALUE(REPORTE!C$11),IF(SUM(DD1374:DD$1993),CONCATENATE(INT(B1373),", "),INT(B1373)),""),IF(C1373=VALUE(REPORTE!C$10),IF(SUM(DD1374:DD$1993),CONCATENATE(INT(B1373),", "),INT(B1373)),""))</f>
        <v>#VALUE!</v>
      </c>
      <c r="DH1373" s="5"/>
      <c r="DI1373" s="5"/>
      <c r="DJ1373" s="5"/>
      <c r="DK1373" s="5"/>
    </row>
    <row r="1374" spans="1:115">
      <c r="A1374" s="4"/>
      <c r="B1374" s="3"/>
      <c r="H1374" s="5" t="str">
        <f>IF(F1374="","",IFERROR(CONCATENATE("PEUA",VLOOKUP(ESTADO,REPORTE!AV1374:AW1405,2,0),CLAVE_DISTRITO,CLAVE_CADER,IFERROR(VLOOKUP(DAY(F1374),$BN$3:$BO$11,2,0),DAY(F1374)),IFERROR(VLOOKUP(MONTH(F1374),$BN$3:$BO$11,2,0),MONTH(F1374)),YEAR(F1374),G1374),""))</f>
        <v/>
      </c>
      <c r="L1374" s="4" t="str">
        <f>IFERROR(IF(VLOOKUP(J1374,J$2:L1373,4,0)=0,"",VLOOKUP(J1374,J$2:L1373,4,0)),"")</f>
        <v/>
      </c>
      <c r="M1374" s="4" t="str">
        <f>IFERROR(IF(VLOOKUP(J1374,J$2:M1373,5,0)=0,"",VLOOKUP(J1374,J$2:M1373,5,0)),"")</f>
        <v/>
      </c>
      <c r="S1374"/>
      <c r="AC1374" s="2" t="str">
        <f>IFERROR(IF(INDEX(AC$1:AC1373,MATCH(J1374,J$1:J1373,0),1)=0,"",INDEX(AC$1:AC1373,MATCH(J1374,J$1:J1373,0),1)),"")</f>
        <v/>
      </c>
      <c r="AD1374" s="2" t="str">
        <f>IFERROR(IF(INDEX(AD$1:AD1373,MATCH(J1374,J$1:J1373,0),1)=0,"",INDEX(AD$1:AD1373,MATCH(J1374,J$1:J1373,0),1)),"")</f>
        <v/>
      </c>
      <c r="AE1374" s="2" t="str">
        <f>IFERROR(IF(INDEX(AE$1:AE1373,MATCH(J1374,J$1:J1373,0),1)=0,"",INDEX(AE$1:AE1373,MATCH(J1374,J$1:J1373,0),1)),"")</f>
        <v/>
      </c>
      <c r="BH1374" s="7" t="str">
        <f t="shared" ca="1" si="231"/>
        <v/>
      </c>
      <c r="BI1374" s="4" t="str">
        <f t="shared" si="237"/>
        <v/>
      </c>
      <c r="BJ1374" s="123" t="str">
        <f t="shared" si="232"/>
        <v/>
      </c>
      <c r="BK1374" s="140" t="str">
        <f t="shared" si="236"/>
        <v/>
      </c>
      <c r="BP1374" s="5"/>
      <c r="BR1374" s="4"/>
      <c r="BT1374" s="5"/>
      <c r="BU1374" s="5"/>
      <c r="BV1374" s="5" t="str">
        <f>IF(B1374="","",IF(BQ1374="",1+(MAX(BV$2:BV1373)),""))</f>
        <v/>
      </c>
      <c r="BW1374" s="5" t="str">
        <f t="shared" si="233"/>
        <v/>
      </c>
      <c r="BX1374" s="5" t="str">
        <f t="shared" si="234"/>
        <v/>
      </c>
      <c r="BY1374" s="14" t="str">
        <f t="shared" si="235"/>
        <v/>
      </c>
      <c r="BZ1374" s="28"/>
      <c r="DD1374" s="5" t="e">
        <f>IF(REPORTE!AH$2="si",IF(C1374=VALUE(REPORTE!C$11),IF(SUM(DD1375:DD$1993),CONCATENATE(INT(B1374),", "),INT(B1374)),""),IF(C1374=VALUE(REPORTE!C$10),IF(SUM(DD1375:DD$1993),CONCATENATE(INT(B1374),", "),INT(B1374)),""))</f>
        <v>#VALUE!</v>
      </c>
      <c r="DH1374" s="5"/>
      <c r="DI1374" s="5"/>
      <c r="DJ1374" s="5"/>
      <c r="DK1374" s="5"/>
    </row>
    <row r="1375" spans="1:115">
      <c r="A1375" s="4"/>
      <c r="B1375" s="3"/>
      <c r="H1375" s="5" t="str">
        <f>IF(F1375="","",IFERROR(CONCATENATE("PEUA",VLOOKUP(ESTADO,REPORTE!AV1375:AW1406,2,0),CLAVE_DISTRITO,CLAVE_CADER,IFERROR(VLOOKUP(DAY(F1375),$BN$3:$BO$11,2,0),DAY(F1375)),IFERROR(VLOOKUP(MONTH(F1375),$BN$3:$BO$11,2,0),MONTH(F1375)),YEAR(F1375),G1375),""))</f>
        <v/>
      </c>
      <c r="L1375" s="4" t="str">
        <f>IFERROR(IF(VLOOKUP(J1375,J$2:L1374,4,0)=0,"",VLOOKUP(J1375,J$2:L1374,4,0)),"")</f>
        <v/>
      </c>
      <c r="M1375" s="4" t="str">
        <f>IFERROR(IF(VLOOKUP(J1375,J$2:M1374,5,0)=0,"",VLOOKUP(J1375,J$2:M1374,5,0)),"")</f>
        <v/>
      </c>
      <c r="S1375"/>
      <c r="AC1375" s="2" t="str">
        <f>IFERROR(IF(INDEX(AC$1:AC1374,MATCH(J1375,J$1:J1374,0),1)=0,"",INDEX(AC$1:AC1374,MATCH(J1375,J$1:J1374,0),1)),"")</f>
        <v/>
      </c>
      <c r="AD1375" s="2" t="str">
        <f>IFERROR(IF(INDEX(AD$1:AD1374,MATCH(J1375,J$1:J1374,0),1)=0,"",INDEX(AD$1:AD1374,MATCH(J1375,J$1:J1374,0),1)),"")</f>
        <v/>
      </c>
      <c r="AE1375" s="2" t="str">
        <f>IFERROR(IF(INDEX(AE$1:AE1374,MATCH(J1375,J$1:J1374,0),1)=0,"",INDEX(AE$1:AE1374,MATCH(J1375,J$1:J1374,0),1)),"")</f>
        <v/>
      </c>
      <c r="BH1375" s="7" t="str">
        <f t="shared" ca="1" si="231"/>
        <v/>
      </c>
      <c r="BI1375" s="4" t="str">
        <f t="shared" si="237"/>
        <v/>
      </c>
      <c r="BJ1375" s="123" t="str">
        <f t="shared" si="232"/>
        <v/>
      </c>
      <c r="BK1375" s="140" t="str">
        <f t="shared" si="236"/>
        <v/>
      </c>
      <c r="BP1375" s="5"/>
      <c r="BR1375" s="4"/>
      <c r="BT1375" s="5"/>
      <c r="BU1375" s="5"/>
      <c r="BV1375" s="5" t="str">
        <f>IF(B1375="","",IF(BQ1375="",1+(MAX(BV$2:BV1374)),""))</f>
        <v/>
      </c>
      <c r="BW1375" s="5" t="str">
        <f t="shared" si="233"/>
        <v/>
      </c>
      <c r="BX1375" s="5" t="str">
        <f t="shared" si="234"/>
        <v/>
      </c>
      <c r="BY1375" s="14" t="str">
        <f t="shared" si="235"/>
        <v/>
      </c>
      <c r="BZ1375" s="28"/>
      <c r="DD1375" s="5" t="e">
        <f>IF(REPORTE!AH$2="si",IF(C1375=VALUE(REPORTE!C$11),IF(SUM(DD1376:DD$1993),CONCATENATE(INT(B1375),", "),INT(B1375)),""),IF(C1375=VALUE(REPORTE!C$10),IF(SUM(DD1376:DD$1993),CONCATENATE(INT(B1375),", "),INT(B1375)),""))</f>
        <v>#VALUE!</v>
      </c>
      <c r="DH1375" s="5"/>
      <c r="DI1375" s="5"/>
      <c r="DJ1375" s="5"/>
      <c r="DK1375" s="5"/>
    </row>
    <row r="1376" spans="1:115">
      <c r="A1376" s="4"/>
      <c r="B1376" s="3"/>
      <c r="H1376" s="5" t="str">
        <f>IF(F1376="","",IFERROR(CONCATENATE("PEUA",VLOOKUP(ESTADO,REPORTE!AV1376:AW1407,2,0),CLAVE_DISTRITO,CLAVE_CADER,IFERROR(VLOOKUP(DAY(F1376),$BN$3:$BO$11,2,0),DAY(F1376)),IFERROR(VLOOKUP(MONTH(F1376),$BN$3:$BO$11,2,0),MONTH(F1376)),YEAR(F1376),G1376),""))</f>
        <v/>
      </c>
      <c r="L1376" s="4" t="str">
        <f>IFERROR(IF(VLOOKUP(J1376,J$2:L1375,4,0)=0,"",VLOOKUP(J1376,J$2:L1375,4,0)),"")</f>
        <v/>
      </c>
      <c r="M1376" s="4" t="str">
        <f>IFERROR(IF(VLOOKUP(J1376,J$2:M1375,5,0)=0,"",VLOOKUP(J1376,J$2:M1375,5,0)),"")</f>
        <v/>
      </c>
      <c r="S1376"/>
      <c r="AC1376" s="2" t="str">
        <f>IFERROR(IF(INDEX(AC$1:AC1375,MATCH(J1376,J$1:J1375,0),1)=0,"",INDEX(AC$1:AC1375,MATCH(J1376,J$1:J1375,0),1)),"")</f>
        <v/>
      </c>
      <c r="AD1376" s="2" t="str">
        <f>IFERROR(IF(INDEX(AD$1:AD1375,MATCH(J1376,J$1:J1375,0),1)=0,"",INDEX(AD$1:AD1375,MATCH(J1376,J$1:J1375,0),1)),"")</f>
        <v/>
      </c>
      <c r="AE1376" s="2" t="str">
        <f>IFERROR(IF(INDEX(AE$1:AE1375,MATCH(J1376,J$1:J1375,0),1)=0,"",INDEX(AE$1:AE1375,MATCH(J1376,J$1:J1375,0),1)),"")</f>
        <v/>
      </c>
      <c r="BH1376" s="7" t="str">
        <f t="shared" ca="1" si="231"/>
        <v/>
      </c>
      <c r="BI1376" s="4" t="str">
        <f t="shared" si="237"/>
        <v/>
      </c>
      <c r="BJ1376" s="123" t="str">
        <f t="shared" si="232"/>
        <v/>
      </c>
      <c r="BK1376" s="140" t="str">
        <f t="shared" si="236"/>
        <v/>
      </c>
      <c r="BP1376" s="5"/>
      <c r="BR1376" s="4"/>
      <c r="BT1376" s="5"/>
      <c r="BU1376" s="5"/>
      <c r="BV1376" s="5" t="str">
        <f>IF(B1376="","",IF(BQ1376="",1+(MAX(BV$2:BV1375)),""))</f>
        <v/>
      </c>
      <c r="BW1376" s="5" t="str">
        <f t="shared" si="233"/>
        <v/>
      </c>
      <c r="BX1376" s="5" t="str">
        <f t="shared" si="234"/>
        <v/>
      </c>
      <c r="BY1376" s="14" t="str">
        <f t="shared" si="235"/>
        <v/>
      </c>
      <c r="BZ1376" s="28"/>
      <c r="DD1376" s="5" t="e">
        <f>IF(REPORTE!AH$2="si",IF(C1376=VALUE(REPORTE!C$11),IF(SUM(DD1377:DD$1993),CONCATENATE(INT(B1376),", "),INT(B1376)),""),IF(C1376=VALUE(REPORTE!C$10),IF(SUM(DD1377:DD$1993),CONCATENATE(INT(B1376),", "),INT(B1376)),""))</f>
        <v>#VALUE!</v>
      </c>
      <c r="DH1376" s="5"/>
      <c r="DI1376" s="5"/>
      <c r="DJ1376" s="5"/>
      <c r="DK1376" s="5"/>
    </row>
    <row r="1377" spans="1:115">
      <c r="A1377" s="4"/>
      <c r="B1377" s="3"/>
      <c r="H1377" s="5" t="str">
        <f>IF(F1377="","",IFERROR(CONCATENATE("PEUA",VLOOKUP(ESTADO,REPORTE!AV1377:AW1408,2,0),CLAVE_DISTRITO,CLAVE_CADER,IFERROR(VLOOKUP(DAY(F1377),$BN$3:$BO$11,2,0),DAY(F1377)),IFERROR(VLOOKUP(MONTH(F1377),$BN$3:$BO$11,2,0),MONTH(F1377)),YEAR(F1377),G1377),""))</f>
        <v/>
      </c>
      <c r="L1377" s="4" t="str">
        <f>IFERROR(IF(VLOOKUP(J1377,J$2:L1376,4,0)=0,"",VLOOKUP(J1377,J$2:L1376,4,0)),"")</f>
        <v/>
      </c>
      <c r="M1377" s="4" t="str">
        <f>IFERROR(IF(VLOOKUP(J1377,J$2:M1376,5,0)=0,"",VLOOKUP(J1377,J$2:M1376,5,0)),"")</f>
        <v/>
      </c>
      <c r="S1377"/>
      <c r="AC1377" s="2" t="str">
        <f>IFERROR(IF(INDEX(AC$1:AC1376,MATCH(J1377,J$1:J1376,0),1)=0,"",INDEX(AC$1:AC1376,MATCH(J1377,J$1:J1376,0),1)),"")</f>
        <v/>
      </c>
      <c r="AD1377" s="2" t="str">
        <f>IFERROR(IF(INDEX(AD$1:AD1376,MATCH(J1377,J$1:J1376,0),1)=0,"",INDEX(AD$1:AD1376,MATCH(J1377,J$1:J1376,0),1)),"")</f>
        <v/>
      </c>
      <c r="AE1377" s="2" t="str">
        <f>IFERROR(IF(INDEX(AE$1:AE1376,MATCH(J1377,J$1:J1376,0),1)=0,"",INDEX(AE$1:AE1376,MATCH(J1377,J$1:J1376,0),1)),"")</f>
        <v/>
      </c>
      <c r="BH1377" s="7" t="str">
        <f t="shared" ca="1" si="231"/>
        <v/>
      </c>
      <c r="BI1377" s="4" t="str">
        <f t="shared" si="237"/>
        <v/>
      </c>
      <c r="BJ1377" s="123" t="str">
        <f t="shared" si="232"/>
        <v/>
      </c>
      <c r="BK1377" s="140" t="str">
        <f t="shared" si="236"/>
        <v/>
      </c>
      <c r="BP1377" s="5"/>
      <c r="BR1377" s="4"/>
      <c r="BT1377" s="5"/>
      <c r="BU1377" s="5"/>
      <c r="BV1377" s="5" t="str">
        <f>IF(B1377="","",IF(BQ1377="",1+(MAX(BV$2:BV1376)),""))</f>
        <v/>
      </c>
      <c r="BW1377" s="5" t="str">
        <f t="shared" si="233"/>
        <v/>
      </c>
      <c r="BX1377" s="5" t="str">
        <f t="shared" si="234"/>
        <v/>
      </c>
      <c r="BY1377" s="14" t="str">
        <f t="shared" si="235"/>
        <v/>
      </c>
      <c r="BZ1377" s="28"/>
      <c r="DD1377" s="5" t="e">
        <f>IF(REPORTE!AH$2="si",IF(C1377=VALUE(REPORTE!C$11),IF(SUM(DD1378:DD$1993),CONCATENATE(INT(B1377),", "),INT(B1377)),""),IF(C1377=VALUE(REPORTE!C$10),IF(SUM(DD1378:DD$1993),CONCATENATE(INT(B1377),", "),INT(B1377)),""))</f>
        <v>#VALUE!</v>
      </c>
      <c r="DH1377" s="5"/>
      <c r="DI1377" s="5"/>
      <c r="DJ1377" s="5"/>
      <c r="DK1377" s="5"/>
    </row>
    <row r="1378" spans="1:115">
      <c r="A1378" s="4"/>
      <c r="B1378" s="3"/>
      <c r="H1378" s="5" t="str">
        <f>IF(F1378="","",IFERROR(CONCATENATE("PEUA",VLOOKUP(ESTADO,REPORTE!AV1378:AW1409,2,0),CLAVE_DISTRITO,CLAVE_CADER,IFERROR(VLOOKUP(DAY(F1378),$BN$3:$BO$11,2,0),DAY(F1378)),IFERROR(VLOOKUP(MONTH(F1378),$BN$3:$BO$11,2,0),MONTH(F1378)),YEAR(F1378),G1378),""))</f>
        <v/>
      </c>
      <c r="L1378" s="4" t="str">
        <f>IFERROR(IF(VLOOKUP(J1378,J$2:L1377,4,0)=0,"",VLOOKUP(J1378,J$2:L1377,4,0)),"")</f>
        <v/>
      </c>
      <c r="M1378" s="4" t="str">
        <f>IFERROR(IF(VLOOKUP(J1378,J$2:M1377,5,0)=0,"",VLOOKUP(J1378,J$2:M1377,5,0)),"")</f>
        <v/>
      </c>
      <c r="S1378"/>
      <c r="AC1378" s="2" t="str">
        <f>IFERROR(IF(INDEX(AC$1:AC1377,MATCH(J1378,J$1:J1377,0),1)=0,"",INDEX(AC$1:AC1377,MATCH(J1378,J$1:J1377,0),1)),"")</f>
        <v/>
      </c>
      <c r="AD1378" s="2" t="str">
        <f>IFERROR(IF(INDEX(AD$1:AD1377,MATCH(J1378,J$1:J1377,0),1)=0,"",INDEX(AD$1:AD1377,MATCH(J1378,J$1:J1377,0),1)),"")</f>
        <v/>
      </c>
      <c r="AE1378" s="2" t="str">
        <f>IFERROR(IF(INDEX(AE$1:AE1377,MATCH(J1378,J$1:J1377,0),1)=0,"",INDEX(AE$1:AE1377,MATCH(J1378,J$1:J1377,0),1)),"")</f>
        <v/>
      </c>
      <c r="BH1378" s="7" t="str">
        <f t="shared" ca="1" si="231"/>
        <v/>
      </c>
      <c r="BI1378" s="4" t="str">
        <f t="shared" si="237"/>
        <v/>
      </c>
      <c r="BJ1378" s="123" t="str">
        <f t="shared" si="232"/>
        <v/>
      </c>
      <c r="BK1378" s="140" t="str">
        <f t="shared" si="236"/>
        <v/>
      </c>
      <c r="BP1378" s="5"/>
      <c r="BR1378" s="4"/>
      <c r="BT1378" s="5"/>
      <c r="BU1378" s="5"/>
      <c r="BV1378" s="5" t="str">
        <f>IF(B1378="","",IF(BQ1378="",1+(MAX(BV$2:BV1377)),""))</f>
        <v/>
      </c>
      <c r="BW1378" s="5" t="str">
        <f t="shared" si="233"/>
        <v/>
      </c>
      <c r="BX1378" s="5" t="str">
        <f t="shared" si="234"/>
        <v/>
      </c>
      <c r="BY1378" s="14" t="str">
        <f t="shared" si="235"/>
        <v/>
      </c>
      <c r="BZ1378" s="28"/>
      <c r="DD1378" s="5" t="e">
        <f>IF(REPORTE!AH$2="si",IF(C1378=VALUE(REPORTE!C$11),IF(SUM(DD1379:DD$1993),CONCATENATE(INT(B1378),", "),INT(B1378)),""),IF(C1378=VALUE(REPORTE!C$10),IF(SUM(DD1379:DD$1993),CONCATENATE(INT(B1378),", "),INT(B1378)),""))</f>
        <v>#VALUE!</v>
      </c>
      <c r="DH1378" s="5"/>
      <c r="DI1378" s="5"/>
      <c r="DJ1378" s="5"/>
      <c r="DK1378" s="5"/>
    </row>
    <row r="1379" spans="1:115">
      <c r="A1379" s="4"/>
      <c r="B1379" s="3"/>
      <c r="H1379" s="5" t="str">
        <f>IF(F1379="","",IFERROR(CONCATENATE("PEUA",VLOOKUP(ESTADO,REPORTE!AV1379:AW1410,2,0),CLAVE_DISTRITO,CLAVE_CADER,IFERROR(VLOOKUP(DAY(F1379),$BN$3:$BO$11,2,0),DAY(F1379)),IFERROR(VLOOKUP(MONTH(F1379),$BN$3:$BO$11,2,0),MONTH(F1379)),YEAR(F1379),G1379),""))</f>
        <v/>
      </c>
      <c r="L1379" s="4" t="str">
        <f>IFERROR(IF(VLOOKUP(J1379,J$2:L1378,4,0)=0,"",VLOOKUP(J1379,J$2:L1378,4,0)),"")</f>
        <v/>
      </c>
      <c r="M1379" s="4" t="str">
        <f>IFERROR(IF(VLOOKUP(J1379,J$2:M1378,5,0)=0,"",VLOOKUP(J1379,J$2:M1378,5,0)),"")</f>
        <v/>
      </c>
      <c r="S1379"/>
      <c r="AC1379" s="2" t="str">
        <f>IFERROR(IF(INDEX(AC$1:AC1378,MATCH(J1379,J$1:J1378,0),1)=0,"",INDEX(AC$1:AC1378,MATCH(J1379,J$1:J1378,0),1)),"")</f>
        <v/>
      </c>
      <c r="AD1379" s="2" t="str">
        <f>IFERROR(IF(INDEX(AD$1:AD1378,MATCH(J1379,J$1:J1378,0),1)=0,"",INDEX(AD$1:AD1378,MATCH(J1379,J$1:J1378,0),1)),"")</f>
        <v/>
      </c>
      <c r="AE1379" s="2" t="str">
        <f>IFERROR(IF(INDEX(AE$1:AE1378,MATCH(J1379,J$1:J1378,0),1)=0,"",INDEX(AE$1:AE1378,MATCH(J1379,J$1:J1378,0),1)),"")</f>
        <v/>
      </c>
      <c r="BH1379" s="7" t="str">
        <f t="shared" ca="1" si="231"/>
        <v/>
      </c>
      <c r="BI1379" s="4" t="str">
        <f t="shared" si="237"/>
        <v/>
      </c>
      <c r="BJ1379" s="123" t="str">
        <f t="shared" si="232"/>
        <v/>
      </c>
      <c r="BK1379" s="140" t="str">
        <f t="shared" si="236"/>
        <v/>
      </c>
      <c r="BP1379" s="5"/>
      <c r="BR1379" s="4"/>
      <c r="BT1379" s="5"/>
      <c r="BU1379" s="5"/>
      <c r="BV1379" s="5" t="str">
        <f>IF(B1379="","",IF(BQ1379="",1+(MAX(BV$2:BV1378)),""))</f>
        <v/>
      </c>
      <c r="BW1379" s="5" t="str">
        <f t="shared" si="233"/>
        <v/>
      </c>
      <c r="BX1379" s="5" t="str">
        <f t="shared" si="234"/>
        <v/>
      </c>
      <c r="BY1379" s="14" t="str">
        <f t="shared" si="235"/>
        <v/>
      </c>
      <c r="BZ1379" s="28"/>
      <c r="DD1379" s="5" t="e">
        <f>IF(REPORTE!AH$2="si",IF(C1379=VALUE(REPORTE!C$11),IF(SUM(DD1380:DD$1993),CONCATENATE(INT(B1379),", "),INT(B1379)),""),IF(C1379=VALUE(REPORTE!C$10),IF(SUM(DD1380:DD$1993),CONCATENATE(INT(B1379),", "),INT(B1379)),""))</f>
        <v>#VALUE!</v>
      </c>
      <c r="DH1379" s="5"/>
      <c r="DI1379" s="5"/>
      <c r="DJ1379" s="5"/>
      <c r="DK1379" s="5"/>
    </row>
    <row r="1380" spans="1:115">
      <c r="A1380" s="4"/>
      <c r="B1380" s="3"/>
      <c r="H1380" s="5" t="str">
        <f>IF(F1380="","",IFERROR(CONCATENATE("PEUA",VLOOKUP(ESTADO,REPORTE!AV1380:AW1411,2,0),CLAVE_DISTRITO,CLAVE_CADER,IFERROR(VLOOKUP(DAY(F1380),$BN$3:$BO$11,2,0),DAY(F1380)),IFERROR(VLOOKUP(MONTH(F1380),$BN$3:$BO$11,2,0),MONTH(F1380)),YEAR(F1380),G1380),""))</f>
        <v/>
      </c>
      <c r="L1380" s="4" t="str">
        <f>IFERROR(IF(VLOOKUP(J1380,J$2:L1379,4,0)=0,"",VLOOKUP(J1380,J$2:L1379,4,0)),"")</f>
        <v/>
      </c>
      <c r="M1380" s="4" t="str">
        <f>IFERROR(IF(VLOOKUP(J1380,J$2:M1379,5,0)=0,"",VLOOKUP(J1380,J$2:M1379,5,0)),"")</f>
        <v/>
      </c>
      <c r="S1380"/>
      <c r="AC1380" s="2" t="str">
        <f>IFERROR(IF(INDEX(AC$1:AC1379,MATCH(J1380,J$1:J1379,0),1)=0,"",INDEX(AC$1:AC1379,MATCH(J1380,J$1:J1379,0),1)),"")</f>
        <v/>
      </c>
      <c r="AD1380" s="2" t="str">
        <f>IFERROR(IF(INDEX(AD$1:AD1379,MATCH(J1380,J$1:J1379,0),1)=0,"",INDEX(AD$1:AD1379,MATCH(J1380,J$1:J1379,0),1)),"")</f>
        <v/>
      </c>
      <c r="AE1380" s="2" t="str">
        <f>IFERROR(IF(INDEX(AE$1:AE1379,MATCH(J1380,J$1:J1379,0),1)=0,"",INDEX(AE$1:AE1379,MATCH(J1380,J$1:J1379,0),1)),"")</f>
        <v/>
      </c>
      <c r="BH1380" s="7" t="str">
        <f t="shared" ca="1" si="231"/>
        <v/>
      </c>
      <c r="BI1380" s="4" t="str">
        <f t="shared" si="237"/>
        <v/>
      </c>
      <c r="BJ1380" s="123" t="str">
        <f t="shared" si="232"/>
        <v/>
      </c>
      <c r="BK1380" s="140" t="str">
        <f t="shared" si="236"/>
        <v/>
      </c>
      <c r="BP1380" s="5"/>
      <c r="BR1380" s="4"/>
      <c r="BT1380" s="5"/>
      <c r="BU1380" s="5"/>
      <c r="BV1380" s="5" t="str">
        <f>IF(B1380="","",IF(BQ1380="",1+(MAX(BV$2:BV1379)),""))</f>
        <v/>
      </c>
      <c r="BW1380" s="5" t="str">
        <f t="shared" si="233"/>
        <v/>
      </c>
      <c r="BX1380" s="5" t="str">
        <f t="shared" si="234"/>
        <v/>
      </c>
      <c r="BY1380" s="14" t="str">
        <f t="shared" si="235"/>
        <v/>
      </c>
      <c r="BZ1380" s="28"/>
      <c r="DD1380" s="5" t="e">
        <f>IF(REPORTE!AH$2="si",IF(C1380=VALUE(REPORTE!C$11),IF(SUM(DD1381:DD$1993),CONCATENATE(INT(B1380),", "),INT(B1380)),""),IF(C1380=VALUE(REPORTE!C$10),IF(SUM(DD1381:DD$1993),CONCATENATE(INT(B1380),", "),INT(B1380)),""))</f>
        <v>#VALUE!</v>
      </c>
      <c r="DH1380" s="5"/>
      <c r="DI1380" s="5"/>
      <c r="DJ1380" s="5"/>
      <c r="DK1380" s="5"/>
    </row>
    <row r="1381" spans="1:115">
      <c r="A1381" s="4"/>
      <c r="B1381" s="3"/>
      <c r="H1381" s="5" t="str">
        <f>IF(F1381="","",IFERROR(CONCATENATE("PEUA",VLOOKUP(ESTADO,REPORTE!AV1381:AW1412,2,0),CLAVE_DISTRITO,CLAVE_CADER,IFERROR(VLOOKUP(DAY(F1381),$BN$3:$BO$11,2,0),DAY(F1381)),IFERROR(VLOOKUP(MONTH(F1381),$BN$3:$BO$11,2,0),MONTH(F1381)),YEAR(F1381),G1381),""))</f>
        <v/>
      </c>
      <c r="L1381" s="4" t="str">
        <f>IFERROR(IF(VLOOKUP(J1381,J$2:L1380,4,0)=0,"",VLOOKUP(J1381,J$2:L1380,4,0)),"")</f>
        <v/>
      </c>
      <c r="M1381" s="4" t="str">
        <f>IFERROR(IF(VLOOKUP(J1381,J$2:M1380,5,0)=0,"",VLOOKUP(J1381,J$2:M1380,5,0)),"")</f>
        <v/>
      </c>
      <c r="S1381"/>
      <c r="AC1381" s="2" t="str">
        <f>IFERROR(IF(INDEX(AC$1:AC1380,MATCH(J1381,J$1:J1380,0),1)=0,"",INDEX(AC$1:AC1380,MATCH(J1381,J$1:J1380,0),1)),"")</f>
        <v/>
      </c>
      <c r="AD1381" s="2" t="str">
        <f>IFERROR(IF(INDEX(AD$1:AD1380,MATCH(J1381,J$1:J1380,0),1)=0,"",INDEX(AD$1:AD1380,MATCH(J1381,J$1:J1380,0),1)),"")</f>
        <v/>
      </c>
      <c r="AE1381" s="2" t="str">
        <f>IFERROR(IF(INDEX(AE$1:AE1380,MATCH(J1381,J$1:J1380,0),1)=0,"",INDEX(AE$1:AE1380,MATCH(J1381,J$1:J1380,0),1)),"")</f>
        <v/>
      </c>
      <c r="BH1381" s="7" t="str">
        <f t="shared" ca="1" si="231"/>
        <v/>
      </c>
      <c r="BI1381" s="4" t="str">
        <f t="shared" si="237"/>
        <v/>
      </c>
      <c r="BJ1381" s="123" t="str">
        <f t="shared" si="232"/>
        <v/>
      </c>
      <c r="BK1381" s="140" t="str">
        <f t="shared" si="236"/>
        <v/>
      </c>
      <c r="BP1381" s="5"/>
      <c r="BR1381" s="4"/>
      <c r="BT1381" s="5"/>
      <c r="BU1381" s="5"/>
      <c r="BV1381" s="5" t="str">
        <f>IF(B1381="","",IF(BQ1381="",1+(MAX(BV$2:BV1380)),""))</f>
        <v/>
      </c>
      <c r="BW1381" s="5" t="str">
        <f t="shared" si="233"/>
        <v/>
      </c>
      <c r="BX1381" s="5" t="str">
        <f t="shared" si="234"/>
        <v/>
      </c>
      <c r="BY1381" s="14" t="str">
        <f t="shared" si="235"/>
        <v/>
      </c>
      <c r="BZ1381" s="28"/>
      <c r="DD1381" s="5" t="e">
        <f>IF(REPORTE!AH$2="si",IF(C1381=VALUE(REPORTE!C$11),IF(SUM(DD1382:DD$1993),CONCATENATE(INT(B1381),", "),INT(B1381)),""),IF(C1381=VALUE(REPORTE!C$10),IF(SUM(DD1382:DD$1993),CONCATENATE(INT(B1381),", "),INT(B1381)),""))</f>
        <v>#VALUE!</v>
      </c>
      <c r="DH1381" s="5"/>
      <c r="DI1381" s="5"/>
      <c r="DJ1381" s="5"/>
      <c r="DK1381" s="5"/>
    </row>
    <row r="1382" spans="1:115">
      <c r="A1382" s="4"/>
      <c r="B1382" s="3"/>
      <c r="H1382" s="5" t="str">
        <f>IF(F1382="","",IFERROR(CONCATENATE("PEUA",VLOOKUP(ESTADO,REPORTE!AV1382:AW1413,2,0),CLAVE_DISTRITO,CLAVE_CADER,IFERROR(VLOOKUP(DAY(F1382),$BN$3:$BO$11,2,0),DAY(F1382)),IFERROR(VLOOKUP(MONTH(F1382),$BN$3:$BO$11,2,0),MONTH(F1382)),YEAR(F1382),G1382),""))</f>
        <v/>
      </c>
      <c r="L1382" s="4" t="str">
        <f>IFERROR(IF(VLOOKUP(J1382,J$2:L1381,4,0)=0,"",VLOOKUP(J1382,J$2:L1381,4,0)),"")</f>
        <v/>
      </c>
      <c r="M1382" s="4" t="str">
        <f>IFERROR(IF(VLOOKUP(J1382,J$2:M1381,5,0)=0,"",VLOOKUP(J1382,J$2:M1381,5,0)),"")</f>
        <v/>
      </c>
      <c r="S1382"/>
      <c r="AC1382" s="2" t="str">
        <f>IFERROR(IF(INDEX(AC$1:AC1381,MATCH(J1382,J$1:J1381,0),1)=0,"",INDEX(AC$1:AC1381,MATCH(J1382,J$1:J1381,0),1)),"")</f>
        <v/>
      </c>
      <c r="AD1382" s="2" t="str">
        <f>IFERROR(IF(INDEX(AD$1:AD1381,MATCH(J1382,J$1:J1381,0),1)=0,"",INDEX(AD$1:AD1381,MATCH(J1382,J$1:J1381,0),1)),"")</f>
        <v/>
      </c>
      <c r="AE1382" s="2" t="str">
        <f>IFERROR(IF(INDEX(AE$1:AE1381,MATCH(J1382,J$1:J1381,0),1)=0,"",INDEX(AE$1:AE1381,MATCH(J1382,J$1:J1381,0),1)),"")</f>
        <v/>
      </c>
      <c r="BH1382" s="7" t="str">
        <f t="shared" ca="1" si="231"/>
        <v/>
      </c>
      <c r="BI1382" s="4" t="str">
        <f t="shared" si="237"/>
        <v/>
      </c>
      <c r="BJ1382" s="123" t="str">
        <f t="shared" si="232"/>
        <v/>
      </c>
      <c r="BK1382" s="140" t="str">
        <f t="shared" si="236"/>
        <v/>
      </c>
      <c r="BP1382" s="5"/>
      <c r="BR1382" s="4"/>
      <c r="BT1382" s="5"/>
      <c r="BU1382" s="5"/>
      <c r="BV1382" s="5" t="str">
        <f>IF(B1382="","",IF(BQ1382="",1+(MAX(BV$2:BV1381)),""))</f>
        <v/>
      </c>
      <c r="BW1382" s="5" t="str">
        <f t="shared" si="233"/>
        <v/>
      </c>
      <c r="BX1382" s="5" t="str">
        <f t="shared" si="234"/>
        <v/>
      </c>
      <c r="BY1382" s="14" t="str">
        <f t="shared" si="235"/>
        <v/>
      </c>
      <c r="BZ1382" s="28"/>
      <c r="DD1382" s="5" t="e">
        <f>IF(REPORTE!AH$2="si",IF(C1382=VALUE(REPORTE!C$11),IF(SUM(DD1383:DD$1993),CONCATENATE(INT(B1382),", "),INT(B1382)),""),IF(C1382=VALUE(REPORTE!C$10),IF(SUM(DD1383:DD$1993),CONCATENATE(INT(B1382),", "),INT(B1382)),""))</f>
        <v>#VALUE!</v>
      </c>
      <c r="DH1382" s="5"/>
      <c r="DI1382" s="5"/>
      <c r="DJ1382" s="5"/>
      <c r="DK1382" s="5"/>
    </row>
    <row r="1383" spans="1:115">
      <c r="A1383" s="4"/>
      <c r="B1383" s="3"/>
      <c r="H1383" s="5" t="str">
        <f>IF(F1383="","",IFERROR(CONCATENATE("PEUA",VLOOKUP(ESTADO,REPORTE!AV1383:AW1414,2,0),CLAVE_DISTRITO,CLAVE_CADER,IFERROR(VLOOKUP(DAY(F1383),$BN$3:$BO$11,2,0),DAY(F1383)),IFERROR(VLOOKUP(MONTH(F1383),$BN$3:$BO$11,2,0),MONTH(F1383)),YEAR(F1383),G1383),""))</f>
        <v/>
      </c>
      <c r="L1383" s="4" t="str">
        <f>IFERROR(IF(VLOOKUP(J1383,J$2:L1382,4,0)=0,"",VLOOKUP(J1383,J$2:L1382,4,0)),"")</f>
        <v/>
      </c>
      <c r="M1383" s="4" t="str">
        <f>IFERROR(IF(VLOOKUP(J1383,J$2:M1382,5,0)=0,"",VLOOKUP(J1383,J$2:M1382,5,0)),"")</f>
        <v/>
      </c>
      <c r="S1383"/>
      <c r="AC1383" s="2" t="str">
        <f>IFERROR(IF(INDEX(AC$1:AC1382,MATCH(J1383,J$1:J1382,0),1)=0,"",INDEX(AC$1:AC1382,MATCH(J1383,J$1:J1382,0),1)),"")</f>
        <v/>
      </c>
      <c r="AD1383" s="2" t="str">
        <f>IFERROR(IF(INDEX(AD$1:AD1382,MATCH(J1383,J$1:J1382,0),1)=0,"",INDEX(AD$1:AD1382,MATCH(J1383,J$1:J1382,0),1)),"")</f>
        <v/>
      </c>
      <c r="AE1383" s="2" t="str">
        <f>IFERROR(IF(INDEX(AE$1:AE1382,MATCH(J1383,J$1:J1382,0),1)=0,"",INDEX(AE$1:AE1382,MATCH(J1383,J$1:J1382,0),1)),"")</f>
        <v/>
      </c>
      <c r="BH1383" s="7" t="str">
        <f t="shared" ca="1" si="231"/>
        <v/>
      </c>
      <c r="BI1383" s="4" t="str">
        <f t="shared" si="237"/>
        <v/>
      </c>
      <c r="BJ1383" s="123" t="str">
        <f t="shared" si="232"/>
        <v/>
      </c>
      <c r="BK1383" s="140" t="str">
        <f t="shared" si="236"/>
        <v/>
      </c>
      <c r="BP1383" s="5"/>
      <c r="BR1383" s="4"/>
      <c r="BT1383" s="5"/>
      <c r="BU1383" s="5"/>
      <c r="BV1383" s="5" t="str">
        <f>IF(B1383="","",IF(BQ1383="",1+(MAX(BV$2:BV1382)),""))</f>
        <v/>
      </c>
      <c r="BW1383" s="5" t="str">
        <f t="shared" si="233"/>
        <v/>
      </c>
      <c r="BX1383" s="5" t="str">
        <f t="shared" si="234"/>
        <v/>
      </c>
      <c r="BY1383" s="14" t="str">
        <f t="shared" si="235"/>
        <v/>
      </c>
      <c r="BZ1383" s="28"/>
      <c r="DD1383" s="5" t="e">
        <f>IF(REPORTE!AH$2="si",IF(C1383=VALUE(REPORTE!C$11),IF(SUM(DD1384:DD$1993),CONCATENATE(INT(B1383),", "),INT(B1383)),""),IF(C1383=VALUE(REPORTE!C$10),IF(SUM(DD1384:DD$1993),CONCATENATE(INT(B1383),", "),INT(B1383)),""))</f>
        <v>#VALUE!</v>
      </c>
      <c r="DH1383" s="5"/>
      <c r="DI1383" s="5"/>
      <c r="DJ1383" s="5"/>
      <c r="DK1383" s="5"/>
    </row>
    <row r="1384" spans="1:115">
      <c r="A1384" s="4"/>
      <c r="B1384" s="3"/>
      <c r="H1384" s="5" t="str">
        <f>IF(F1384="","",IFERROR(CONCATENATE("PEUA",VLOOKUP(ESTADO,REPORTE!AV1384:AW1415,2,0),CLAVE_DISTRITO,CLAVE_CADER,IFERROR(VLOOKUP(DAY(F1384),$BN$3:$BO$11,2,0),DAY(F1384)),IFERROR(VLOOKUP(MONTH(F1384),$BN$3:$BO$11,2,0),MONTH(F1384)),YEAR(F1384),G1384),""))</f>
        <v/>
      </c>
      <c r="L1384" s="4" t="str">
        <f>IFERROR(IF(VLOOKUP(J1384,J$2:L1383,4,0)=0,"",VLOOKUP(J1384,J$2:L1383,4,0)),"")</f>
        <v/>
      </c>
      <c r="M1384" s="4" t="str">
        <f>IFERROR(IF(VLOOKUP(J1384,J$2:M1383,5,0)=0,"",VLOOKUP(J1384,J$2:M1383,5,0)),"")</f>
        <v/>
      </c>
      <c r="S1384"/>
      <c r="AC1384" s="2" t="str">
        <f>IFERROR(IF(INDEX(AC$1:AC1383,MATCH(J1384,J$1:J1383,0),1)=0,"",INDEX(AC$1:AC1383,MATCH(J1384,J$1:J1383,0),1)),"")</f>
        <v/>
      </c>
      <c r="AD1384" s="2" t="str">
        <f>IFERROR(IF(INDEX(AD$1:AD1383,MATCH(J1384,J$1:J1383,0),1)=0,"",INDEX(AD$1:AD1383,MATCH(J1384,J$1:J1383,0),1)),"")</f>
        <v/>
      </c>
      <c r="AE1384" s="2" t="str">
        <f>IFERROR(IF(INDEX(AE$1:AE1383,MATCH(J1384,J$1:J1383,0),1)=0,"",INDEX(AE$1:AE1383,MATCH(J1384,J$1:J1383,0),1)),"")</f>
        <v/>
      </c>
      <c r="BH1384" s="7" t="str">
        <f t="shared" ca="1" si="231"/>
        <v/>
      </c>
      <c r="BI1384" s="4" t="str">
        <f t="shared" si="237"/>
        <v/>
      </c>
      <c r="BJ1384" s="123" t="str">
        <f t="shared" si="232"/>
        <v/>
      </c>
      <c r="BK1384" s="140" t="str">
        <f t="shared" si="236"/>
        <v/>
      </c>
      <c r="BP1384" s="5"/>
      <c r="BR1384" s="4"/>
      <c r="BT1384" s="5"/>
      <c r="BU1384" s="5"/>
      <c r="BV1384" s="5" t="str">
        <f>IF(B1384="","",IF(BQ1384="",1+(MAX(BV$2:BV1383)),""))</f>
        <v/>
      </c>
      <c r="BW1384" s="5" t="str">
        <f t="shared" si="233"/>
        <v/>
      </c>
      <c r="BX1384" s="5" t="str">
        <f t="shared" si="234"/>
        <v/>
      </c>
      <c r="BY1384" s="14" t="str">
        <f t="shared" si="235"/>
        <v/>
      </c>
      <c r="BZ1384" s="28"/>
      <c r="DD1384" s="5" t="e">
        <f>IF(REPORTE!AH$2="si",IF(C1384=VALUE(REPORTE!C$11),IF(SUM(DD1385:DD$1993),CONCATENATE(INT(B1384),", "),INT(B1384)),""),IF(C1384=VALUE(REPORTE!C$10),IF(SUM(DD1385:DD$1993),CONCATENATE(INT(B1384),", "),INT(B1384)),""))</f>
        <v>#VALUE!</v>
      </c>
      <c r="DH1384" s="5"/>
      <c r="DI1384" s="5"/>
      <c r="DJ1384" s="5"/>
      <c r="DK1384" s="5"/>
    </row>
    <row r="1385" spans="1:115">
      <c r="A1385" s="4"/>
      <c r="B1385" s="3"/>
      <c r="H1385" s="5" t="str">
        <f>IF(F1385="","",IFERROR(CONCATENATE("PEUA",VLOOKUP(ESTADO,REPORTE!AV1385:AW1416,2,0),CLAVE_DISTRITO,CLAVE_CADER,IFERROR(VLOOKUP(DAY(F1385),$BN$3:$BO$11,2,0),DAY(F1385)),IFERROR(VLOOKUP(MONTH(F1385),$BN$3:$BO$11,2,0),MONTH(F1385)),YEAR(F1385),G1385),""))</f>
        <v/>
      </c>
      <c r="L1385" s="4" t="str">
        <f>IFERROR(IF(VLOOKUP(J1385,J$2:L1384,4,0)=0,"",VLOOKUP(J1385,J$2:L1384,4,0)),"")</f>
        <v/>
      </c>
      <c r="M1385" s="4" t="str">
        <f>IFERROR(IF(VLOOKUP(J1385,J$2:M1384,5,0)=0,"",VLOOKUP(J1385,J$2:M1384,5,0)),"")</f>
        <v/>
      </c>
      <c r="S1385"/>
      <c r="AC1385" s="2" t="str">
        <f>IFERROR(IF(INDEX(AC$1:AC1384,MATCH(J1385,J$1:J1384,0),1)=0,"",INDEX(AC$1:AC1384,MATCH(J1385,J$1:J1384,0),1)),"")</f>
        <v/>
      </c>
      <c r="AD1385" s="2" t="str">
        <f>IFERROR(IF(INDEX(AD$1:AD1384,MATCH(J1385,J$1:J1384,0),1)=0,"",INDEX(AD$1:AD1384,MATCH(J1385,J$1:J1384,0),1)),"")</f>
        <v/>
      </c>
      <c r="AE1385" s="2" t="str">
        <f>IFERROR(IF(INDEX(AE$1:AE1384,MATCH(J1385,J$1:J1384,0),1)=0,"",INDEX(AE$1:AE1384,MATCH(J1385,J$1:J1384,0),1)),"")</f>
        <v/>
      </c>
      <c r="BH1385" s="7" t="str">
        <f t="shared" ca="1" si="231"/>
        <v/>
      </c>
      <c r="BI1385" s="4" t="str">
        <f t="shared" si="237"/>
        <v/>
      </c>
      <c r="BJ1385" s="123" t="str">
        <f t="shared" si="232"/>
        <v/>
      </c>
      <c r="BK1385" s="140" t="str">
        <f t="shared" si="236"/>
        <v/>
      </c>
      <c r="BP1385" s="5"/>
      <c r="BR1385" s="4"/>
      <c r="BT1385" s="5"/>
      <c r="BU1385" s="5"/>
      <c r="BV1385" s="5" t="str">
        <f>IF(B1385="","",IF(BQ1385="",1+(MAX(BV$2:BV1384)),""))</f>
        <v/>
      </c>
      <c r="BW1385" s="5" t="str">
        <f t="shared" si="233"/>
        <v/>
      </c>
      <c r="BX1385" s="5" t="str">
        <f t="shared" si="234"/>
        <v/>
      </c>
      <c r="BY1385" s="14" t="str">
        <f t="shared" si="235"/>
        <v/>
      </c>
      <c r="BZ1385" s="28"/>
      <c r="DD1385" s="5" t="e">
        <f>IF(REPORTE!AH$2="si",IF(C1385=VALUE(REPORTE!C$11),IF(SUM(DD1386:DD$1993),CONCATENATE(INT(B1385),", "),INT(B1385)),""),IF(C1385=VALUE(REPORTE!C$10),IF(SUM(DD1386:DD$1993),CONCATENATE(INT(B1385),", "),INT(B1385)),""))</f>
        <v>#VALUE!</v>
      </c>
      <c r="DH1385" s="5"/>
      <c r="DI1385" s="5"/>
      <c r="DJ1385" s="5"/>
      <c r="DK1385" s="5"/>
    </row>
    <row r="1386" spans="1:115">
      <c r="A1386" s="4"/>
      <c r="B1386" s="3"/>
      <c r="H1386" s="5" t="str">
        <f>IF(F1386="","",IFERROR(CONCATENATE("PEUA",VLOOKUP(ESTADO,REPORTE!AV1386:AW1417,2,0),CLAVE_DISTRITO,CLAVE_CADER,IFERROR(VLOOKUP(DAY(F1386),$BN$3:$BO$11,2,0),DAY(F1386)),IFERROR(VLOOKUP(MONTH(F1386),$BN$3:$BO$11,2,0),MONTH(F1386)),YEAR(F1386),G1386),""))</f>
        <v/>
      </c>
      <c r="L1386" s="4" t="str">
        <f>IFERROR(IF(VLOOKUP(J1386,J$2:L1385,4,0)=0,"",VLOOKUP(J1386,J$2:L1385,4,0)),"")</f>
        <v/>
      </c>
      <c r="M1386" s="4" t="str">
        <f>IFERROR(IF(VLOOKUP(J1386,J$2:M1385,5,0)=0,"",VLOOKUP(J1386,J$2:M1385,5,0)),"")</f>
        <v/>
      </c>
      <c r="S1386"/>
      <c r="AC1386" s="2" t="str">
        <f>IFERROR(IF(INDEX(AC$1:AC1385,MATCH(J1386,J$1:J1385,0),1)=0,"",INDEX(AC$1:AC1385,MATCH(J1386,J$1:J1385,0),1)),"")</f>
        <v/>
      </c>
      <c r="AD1386" s="2" t="str">
        <f>IFERROR(IF(INDEX(AD$1:AD1385,MATCH(J1386,J$1:J1385,0),1)=0,"",INDEX(AD$1:AD1385,MATCH(J1386,J$1:J1385,0),1)),"")</f>
        <v/>
      </c>
      <c r="AE1386" s="2" t="str">
        <f>IFERROR(IF(INDEX(AE$1:AE1385,MATCH(J1386,J$1:J1385,0),1)=0,"",INDEX(AE$1:AE1385,MATCH(J1386,J$1:J1385,0),1)),"")</f>
        <v/>
      </c>
      <c r="BH1386" s="7" t="str">
        <f t="shared" ca="1" si="231"/>
        <v/>
      </c>
      <c r="BI1386" s="4" t="str">
        <f t="shared" si="237"/>
        <v/>
      </c>
      <c r="BJ1386" s="123" t="str">
        <f t="shared" si="232"/>
        <v/>
      </c>
      <c r="BK1386" s="140" t="str">
        <f t="shared" si="236"/>
        <v/>
      </c>
      <c r="BP1386" s="5"/>
      <c r="BR1386" s="4"/>
      <c r="BT1386" s="5"/>
      <c r="BU1386" s="5"/>
      <c r="BV1386" s="5" t="str">
        <f>IF(B1386="","",IF(BQ1386="",1+(MAX(BV$2:BV1385)),""))</f>
        <v/>
      </c>
      <c r="BW1386" s="5" t="str">
        <f t="shared" si="233"/>
        <v/>
      </c>
      <c r="BX1386" s="5" t="str">
        <f t="shared" si="234"/>
        <v/>
      </c>
      <c r="BY1386" s="14" t="str">
        <f t="shared" si="235"/>
        <v/>
      </c>
      <c r="BZ1386" s="28"/>
      <c r="DD1386" s="5" t="e">
        <f>IF(REPORTE!AH$2="si",IF(C1386=VALUE(REPORTE!C$11),IF(SUM(DD1387:DD$1993),CONCATENATE(INT(B1386),", "),INT(B1386)),""),IF(C1386=VALUE(REPORTE!C$10),IF(SUM(DD1387:DD$1993),CONCATENATE(INT(B1386),", "),INT(B1386)),""))</f>
        <v>#VALUE!</v>
      </c>
      <c r="DH1386" s="5"/>
      <c r="DI1386" s="5"/>
      <c r="DJ1386" s="5"/>
      <c r="DK1386" s="5"/>
    </row>
    <row r="1387" spans="1:115">
      <c r="A1387" s="4"/>
      <c r="B1387" s="3"/>
      <c r="H1387" s="5" t="str">
        <f>IF(F1387="","",IFERROR(CONCATENATE("PEUA",VLOOKUP(ESTADO,REPORTE!AV1387:AW1418,2,0),CLAVE_DISTRITO,CLAVE_CADER,IFERROR(VLOOKUP(DAY(F1387),$BN$3:$BO$11,2,0),DAY(F1387)),IFERROR(VLOOKUP(MONTH(F1387),$BN$3:$BO$11,2,0),MONTH(F1387)),YEAR(F1387),G1387),""))</f>
        <v/>
      </c>
      <c r="L1387" s="4" t="str">
        <f>IFERROR(IF(VLOOKUP(J1387,J$2:L1386,4,0)=0,"",VLOOKUP(J1387,J$2:L1386,4,0)),"")</f>
        <v/>
      </c>
      <c r="M1387" s="4" t="str">
        <f>IFERROR(IF(VLOOKUP(J1387,J$2:M1386,5,0)=0,"",VLOOKUP(J1387,J$2:M1386,5,0)),"")</f>
        <v/>
      </c>
      <c r="S1387"/>
      <c r="AC1387" s="2" t="str">
        <f>IFERROR(IF(INDEX(AC$1:AC1386,MATCH(J1387,J$1:J1386,0),1)=0,"",INDEX(AC$1:AC1386,MATCH(J1387,J$1:J1386,0),1)),"")</f>
        <v/>
      </c>
      <c r="AD1387" s="2" t="str">
        <f>IFERROR(IF(INDEX(AD$1:AD1386,MATCH(J1387,J$1:J1386,0),1)=0,"",INDEX(AD$1:AD1386,MATCH(J1387,J$1:J1386,0),1)),"")</f>
        <v/>
      </c>
      <c r="AE1387" s="2" t="str">
        <f>IFERROR(IF(INDEX(AE$1:AE1386,MATCH(J1387,J$1:J1386,0),1)=0,"",INDEX(AE$1:AE1386,MATCH(J1387,J$1:J1386,0),1)),"")</f>
        <v/>
      </c>
      <c r="BH1387" s="7" t="str">
        <f t="shared" ca="1" si="231"/>
        <v/>
      </c>
      <c r="BI1387" s="4" t="str">
        <f t="shared" si="237"/>
        <v/>
      </c>
      <c r="BJ1387" s="123" t="str">
        <f t="shared" si="232"/>
        <v/>
      </c>
      <c r="BK1387" s="140" t="str">
        <f t="shared" si="236"/>
        <v/>
      </c>
      <c r="BP1387" s="5"/>
      <c r="BR1387" s="4"/>
      <c r="BT1387" s="5"/>
      <c r="BU1387" s="5"/>
      <c r="BV1387" s="5" t="str">
        <f>IF(B1387="","",IF(BQ1387="",1+(MAX(BV$2:BV1386)),""))</f>
        <v/>
      </c>
      <c r="BW1387" s="5" t="str">
        <f t="shared" si="233"/>
        <v/>
      </c>
      <c r="BX1387" s="5" t="str">
        <f t="shared" si="234"/>
        <v/>
      </c>
      <c r="BY1387" s="14" t="str">
        <f t="shared" si="235"/>
        <v/>
      </c>
      <c r="BZ1387" s="28"/>
      <c r="DD1387" s="5" t="e">
        <f>IF(REPORTE!AH$2="si",IF(C1387=VALUE(REPORTE!C$11),IF(SUM(DD1388:DD$1993),CONCATENATE(INT(B1387),", "),INT(B1387)),""),IF(C1387=VALUE(REPORTE!C$10),IF(SUM(DD1388:DD$1993),CONCATENATE(INT(B1387),", "),INT(B1387)),""))</f>
        <v>#VALUE!</v>
      </c>
      <c r="DH1387" s="5"/>
      <c r="DI1387" s="5"/>
      <c r="DJ1387" s="5"/>
      <c r="DK1387" s="5"/>
    </row>
    <row r="1388" spans="1:115">
      <c r="A1388" s="4"/>
      <c r="B1388" s="3"/>
      <c r="H1388" s="5" t="str">
        <f>IF(F1388="","",IFERROR(CONCATENATE("PEUA",VLOOKUP(ESTADO,REPORTE!AV1388:AW1419,2,0),CLAVE_DISTRITO,CLAVE_CADER,IFERROR(VLOOKUP(DAY(F1388),$BN$3:$BO$11,2,0),DAY(F1388)),IFERROR(VLOOKUP(MONTH(F1388),$BN$3:$BO$11,2,0),MONTH(F1388)),YEAR(F1388),G1388),""))</f>
        <v/>
      </c>
      <c r="L1388" s="4" t="str">
        <f>IFERROR(IF(VLOOKUP(J1388,J$2:L1387,4,0)=0,"",VLOOKUP(J1388,J$2:L1387,4,0)),"")</f>
        <v/>
      </c>
      <c r="M1388" s="4" t="str">
        <f>IFERROR(IF(VLOOKUP(J1388,J$2:M1387,5,0)=0,"",VLOOKUP(J1388,J$2:M1387,5,0)),"")</f>
        <v/>
      </c>
      <c r="S1388"/>
      <c r="AC1388" s="2" t="str">
        <f>IFERROR(IF(INDEX(AC$1:AC1387,MATCH(J1388,J$1:J1387,0),1)=0,"",INDEX(AC$1:AC1387,MATCH(J1388,J$1:J1387,0),1)),"")</f>
        <v/>
      </c>
      <c r="AD1388" s="2" t="str">
        <f>IFERROR(IF(INDEX(AD$1:AD1387,MATCH(J1388,J$1:J1387,0),1)=0,"",INDEX(AD$1:AD1387,MATCH(J1388,J$1:J1387,0),1)),"")</f>
        <v/>
      </c>
      <c r="AE1388" s="2" t="str">
        <f>IFERROR(IF(INDEX(AE$1:AE1387,MATCH(J1388,J$1:J1387,0),1)=0,"",INDEX(AE$1:AE1387,MATCH(J1388,J$1:J1387,0),1)),"")</f>
        <v/>
      </c>
      <c r="BH1388" s="7" t="str">
        <f t="shared" ca="1" si="231"/>
        <v/>
      </c>
      <c r="BI1388" s="4" t="str">
        <f t="shared" si="237"/>
        <v/>
      </c>
      <c r="BJ1388" s="123" t="str">
        <f t="shared" si="232"/>
        <v/>
      </c>
      <c r="BK1388" s="140" t="str">
        <f t="shared" si="236"/>
        <v/>
      </c>
      <c r="BP1388" s="5"/>
      <c r="BR1388" s="4"/>
      <c r="BT1388" s="5"/>
      <c r="BU1388" s="5"/>
      <c r="BV1388" s="5" t="str">
        <f>IF(B1388="","",IF(BQ1388="",1+(MAX(BV$2:BV1387)),""))</f>
        <v/>
      </c>
      <c r="BW1388" s="5" t="str">
        <f t="shared" si="233"/>
        <v/>
      </c>
      <c r="BX1388" s="5" t="str">
        <f t="shared" si="234"/>
        <v/>
      </c>
      <c r="BY1388" s="14" t="str">
        <f t="shared" si="235"/>
        <v/>
      </c>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c r="A1389" s="4"/>
      <c r="B1389" s="3"/>
      <c r="H1389" s="5" t="str">
        <f>IF(F1389="","",IFERROR(CONCATENATE("PEUA",VLOOKUP(ESTADO,REPORTE!AV1389:AW1420,2,0),CLAVE_DISTRITO,CLAVE_CADER,IFERROR(VLOOKUP(DAY(F1389),$BN$3:$BO$11,2,0),DAY(F1389)),IFERROR(VLOOKUP(MONTH(F1389),$BN$3:$BO$11,2,0),MONTH(F1389)),YEAR(F1389),G1389),""))</f>
        <v/>
      </c>
      <c r="L1389" s="4" t="str">
        <f>IFERROR(IF(VLOOKUP(J1389,J$2:L1388,4,0)=0,"",VLOOKUP(J1389,J$2:L1388,4,0)),"")</f>
        <v/>
      </c>
      <c r="M1389" s="4" t="str">
        <f>IFERROR(IF(VLOOKUP(J1389,J$2:M1388,5,0)=0,"",VLOOKUP(J1389,J$2:M1388,5,0)),"")</f>
        <v/>
      </c>
      <c r="S1389"/>
      <c r="AC1389" s="2" t="str">
        <f>IFERROR(IF(INDEX(AC$1:AC1388,MATCH(J1389,J$1:J1388,0),1)=0,"",INDEX(AC$1:AC1388,MATCH(J1389,J$1:J1388,0),1)),"")</f>
        <v/>
      </c>
      <c r="AD1389" s="2" t="str">
        <f>IFERROR(IF(INDEX(AD$1:AD1388,MATCH(J1389,J$1:J1388,0),1)=0,"",INDEX(AD$1:AD1388,MATCH(J1389,J$1:J1388,0),1)),"")</f>
        <v/>
      </c>
      <c r="AE1389" s="2" t="str">
        <f>IFERROR(IF(INDEX(AE$1:AE1388,MATCH(J1389,J$1:J1388,0),1)=0,"",INDEX(AE$1:AE1388,MATCH(J1389,J$1:J1388,0),1)),"")</f>
        <v/>
      </c>
      <c r="BH1389" s="7" t="str">
        <f t="shared" ca="1" si="231"/>
        <v/>
      </c>
      <c r="BI1389" s="4" t="str">
        <f t="shared" si="237"/>
        <v/>
      </c>
      <c r="BJ1389" s="123" t="str">
        <f t="shared" si="232"/>
        <v/>
      </c>
      <c r="BK1389" s="140" t="str">
        <f t="shared" si="236"/>
        <v/>
      </c>
      <c r="BP1389" s="5"/>
      <c r="BR1389" s="4"/>
      <c r="BT1389" s="5"/>
      <c r="BU1389" s="5"/>
      <c r="BV1389" s="5" t="str">
        <f>IF(B1389="","",IF(BQ1389="",1+(MAX(BV$2:BV1388)),""))</f>
        <v/>
      </c>
      <c r="BW1389" s="5" t="str">
        <f t="shared" si="233"/>
        <v/>
      </c>
      <c r="BX1389" s="5" t="str">
        <f t="shared" si="234"/>
        <v/>
      </c>
      <c r="BY1389" s="14" t="str">
        <f t="shared" si="235"/>
        <v/>
      </c>
      <c r="BZ1389" s="28"/>
      <c r="DD1389" s="5" t="e">
        <f>IF(REPORTE!AH$2="si",IF(C1389=VALUE(REPORTE!C$11),IF(SUM(DD1390:DD$1993),CONCATENATE(INT(B1389),", "),INT(B1389)),""),IF(C1389=VALUE(REPORTE!C$10),IF(SUM(DD1390:DD$1993),CONCATENATE(INT(B1389),", "),INT(B1389)),""))</f>
        <v>#VALUE!</v>
      </c>
      <c r="DH1389" s="5"/>
      <c r="DI1389" s="5"/>
      <c r="DJ1389" s="5"/>
      <c r="DK1389" s="5"/>
    </row>
    <row r="1390" spans="1:115">
      <c r="A1390" s="4"/>
      <c r="B1390" s="3"/>
      <c r="H1390" s="5" t="str">
        <f>IF(F1390="","",IFERROR(CONCATENATE("PEUA",VLOOKUP(ESTADO,REPORTE!AV1390:AW1421,2,0),CLAVE_DISTRITO,CLAVE_CADER,IFERROR(VLOOKUP(DAY(F1390),$BN$3:$BO$11,2,0),DAY(F1390)),IFERROR(VLOOKUP(MONTH(F1390),$BN$3:$BO$11,2,0),MONTH(F1390)),YEAR(F1390),G1390),""))</f>
        <v/>
      </c>
      <c r="L1390" s="4" t="str">
        <f>IFERROR(IF(VLOOKUP(J1390,J$2:L1389,4,0)=0,"",VLOOKUP(J1390,J$2:L1389,4,0)),"")</f>
        <v/>
      </c>
      <c r="M1390" s="4" t="str">
        <f>IFERROR(IF(VLOOKUP(J1390,J$2:M1389,5,0)=0,"",VLOOKUP(J1390,J$2:M1389,5,0)),"")</f>
        <v/>
      </c>
      <c r="S1390"/>
      <c r="AC1390" s="2" t="str">
        <f>IFERROR(IF(INDEX(AC$1:AC1389,MATCH(J1390,J$1:J1389,0),1)=0,"",INDEX(AC$1:AC1389,MATCH(J1390,J$1:J1389,0),1)),"")</f>
        <v/>
      </c>
      <c r="AD1390" s="2" t="str">
        <f>IFERROR(IF(INDEX(AD$1:AD1389,MATCH(J1390,J$1:J1389,0),1)=0,"",INDEX(AD$1:AD1389,MATCH(J1390,J$1:J1389,0),1)),"")</f>
        <v/>
      </c>
      <c r="AE1390" s="2" t="str">
        <f>IFERROR(IF(INDEX(AE$1:AE1389,MATCH(J1390,J$1:J1389,0),1)=0,"",INDEX(AE$1:AE1389,MATCH(J1390,J$1:J1389,0),1)),"")</f>
        <v/>
      </c>
      <c r="BH1390" s="7" t="str">
        <f t="shared" ca="1" si="231"/>
        <v/>
      </c>
      <c r="BI1390" s="4" t="str">
        <f t="shared" si="237"/>
        <v/>
      </c>
      <c r="BJ1390" s="123" t="str">
        <f t="shared" si="232"/>
        <v/>
      </c>
      <c r="BK1390" s="140" t="str">
        <f t="shared" si="236"/>
        <v/>
      </c>
      <c r="BP1390" s="5"/>
      <c r="BR1390" s="4"/>
      <c r="BT1390" s="5"/>
      <c r="BU1390" s="5"/>
      <c r="BV1390" s="5" t="str">
        <f>IF(B1390="","",IF(BQ1390="",1+(MAX(BV$2:BV1389)),""))</f>
        <v/>
      </c>
      <c r="BW1390" s="5" t="str">
        <f t="shared" si="233"/>
        <v/>
      </c>
      <c r="BX1390" s="5" t="str">
        <f t="shared" si="234"/>
        <v/>
      </c>
      <c r="BY1390" s="14" t="str">
        <f t="shared" si="235"/>
        <v/>
      </c>
      <c r="BZ1390" s="28"/>
      <c r="DD1390" s="5" t="e">
        <f>IF(REPORTE!AH$2="si",IF(C1390=VALUE(REPORTE!C$11),IF(SUM(DD1391:DD$1993),CONCATENATE(INT(B1390),", "),INT(B1390)),""),IF(C1390=VALUE(REPORTE!C$10),IF(SUM(DD1391:DD$1993),CONCATENATE(INT(B1390),", "),INT(B1390)),""))</f>
        <v>#VALUE!</v>
      </c>
      <c r="DH1390" s="5"/>
      <c r="DI1390" s="5"/>
      <c r="DJ1390" s="5"/>
      <c r="DK1390" s="5"/>
    </row>
    <row r="1391" spans="1:115">
      <c r="A1391" s="4"/>
      <c r="B1391" s="3"/>
      <c r="H1391" s="5" t="str">
        <f>IF(F1391="","",IFERROR(CONCATENATE("PEUA",VLOOKUP(ESTADO,REPORTE!AV1391:AW1422,2,0),CLAVE_DISTRITO,CLAVE_CADER,IFERROR(VLOOKUP(DAY(F1391),$BN$3:$BO$11,2,0),DAY(F1391)),IFERROR(VLOOKUP(MONTH(F1391),$BN$3:$BO$11,2,0),MONTH(F1391)),YEAR(F1391),G1391),""))</f>
        <v/>
      </c>
      <c r="L1391" s="4" t="str">
        <f>IFERROR(IF(VLOOKUP(J1391,J$2:L1390,4,0)=0,"",VLOOKUP(J1391,J$2:L1390,4,0)),"")</f>
        <v/>
      </c>
      <c r="M1391" s="4" t="str">
        <f>IFERROR(IF(VLOOKUP(J1391,J$2:M1390,5,0)=0,"",VLOOKUP(J1391,J$2:M1390,5,0)),"")</f>
        <v/>
      </c>
      <c r="S1391"/>
      <c r="AC1391" s="2" t="str">
        <f>IFERROR(IF(INDEX(AC$1:AC1390,MATCH(J1391,J$1:J1390,0),1)=0,"",INDEX(AC$1:AC1390,MATCH(J1391,J$1:J1390,0),1)),"")</f>
        <v/>
      </c>
      <c r="AD1391" s="2" t="str">
        <f>IFERROR(IF(INDEX(AD$1:AD1390,MATCH(J1391,J$1:J1390,0),1)=0,"",INDEX(AD$1:AD1390,MATCH(J1391,J$1:J1390,0),1)),"")</f>
        <v/>
      </c>
      <c r="AE1391" s="2" t="str">
        <f>IFERROR(IF(INDEX(AE$1:AE1390,MATCH(J1391,J$1:J1390,0),1)=0,"",INDEX(AE$1:AE1390,MATCH(J1391,J$1:J1390,0),1)),"")</f>
        <v/>
      </c>
      <c r="BH1391" s="7" t="str">
        <f t="shared" ca="1" si="231"/>
        <v/>
      </c>
      <c r="BI1391" s="4" t="str">
        <f t="shared" si="237"/>
        <v/>
      </c>
      <c r="BJ1391" s="123" t="str">
        <f t="shared" si="232"/>
        <v/>
      </c>
      <c r="BK1391" s="140" t="str">
        <f t="shared" si="236"/>
        <v/>
      </c>
      <c r="BP1391" s="5"/>
      <c r="BR1391" s="4"/>
      <c r="BT1391" s="5"/>
      <c r="BU1391" s="5"/>
      <c r="BV1391" s="5" t="str">
        <f>IF(B1391="","",IF(BQ1391="",1+(MAX(BV$2:BV1390)),""))</f>
        <v/>
      </c>
      <c r="BW1391" s="5" t="str">
        <f t="shared" si="233"/>
        <v/>
      </c>
      <c r="BX1391" s="5" t="str">
        <f t="shared" si="234"/>
        <v/>
      </c>
      <c r="BY1391" s="14" t="str">
        <f t="shared" si="235"/>
        <v/>
      </c>
      <c r="BZ1391" s="28"/>
      <c r="DD1391" s="5" t="e">
        <f>IF(REPORTE!AH$2="si",IF(C1391=VALUE(REPORTE!C$11),IF(SUM(DD1392:DD$1993),CONCATENATE(INT(B1391),", "),INT(B1391)),""),IF(C1391=VALUE(REPORTE!C$10),IF(SUM(DD1392:DD$1993),CONCATENATE(INT(B1391),", "),INT(B1391)),""))</f>
        <v>#VALUE!</v>
      </c>
      <c r="DH1391" s="5"/>
      <c r="DI1391" s="5"/>
      <c r="DJ1391" s="5"/>
      <c r="DK1391" s="5"/>
    </row>
    <row r="1392" spans="1:115">
      <c r="A1392" s="4"/>
      <c r="B1392" s="3"/>
      <c r="H1392" s="5" t="str">
        <f>IF(F1392="","",IFERROR(CONCATENATE("PEUA",VLOOKUP(ESTADO,REPORTE!AV1392:AW1423,2,0),CLAVE_DISTRITO,CLAVE_CADER,IFERROR(VLOOKUP(DAY(F1392),$BN$3:$BO$11,2,0),DAY(F1392)),IFERROR(VLOOKUP(MONTH(F1392),$BN$3:$BO$11,2,0),MONTH(F1392)),YEAR(F1392),G1392),""))</f>
        <v/>
      </c>
      <c r="L1392" s="4" t="str">
        <f>IFERROR(IF(VLOOKUP(J1392,J$2:L1391,4,0)=0,"",VLOOKUP(J1392,J$2:L1391,4,0)),"")</f>
        <v/>
      </c>
      <c r="M1392" s="4" t="str">
        <f>IFERROR(IF(VLOOKUP(J1392,J$2:M1391,5,0)=0,"",VLOOKUP(J1392,J$2:M1391,5,0)),"")</f>
        <v/>
      </c>
      <c r="S1392"/>
      <c r="AC1392" s="2" t="str">
        <f>IFERROR(IF(INDEX(AC$1:AC1391,MATCH(J1392,J$1:J1391,0),1)=0,"",INDEX(AC$1:AC1391,MATCH(J1392,J$1:J1391,0),1)),"")</f>
        <v/>
      </c>
      <c r="AD1392" s="2" t="str">
        <f>IFERROR(IF(INDEX(AD$1:AD1391,MATCH(J1392,J$1:J1391,0),1)=0,"",INDEX(AD$1:AD1391,MATCH(J1392,J$1:J1391,0),1)),"")</f>
        <v/>
      </c>
      <c r="AE1392" s="2" t="str">
        <f>IFERROR(IF(INDEX(AE$1:AE1391,MATCH(J1392,J$1:J1391,0),1)=0,"",INDEX(AE$1:AE1391,MATCH(J1392,J$1:J1391,0),1)),"")</f>
        <v/>
      </c>
      <c r="BH1392" s="7" t="str">
        <f t="shared" ca="1" si="231"/>
        <v/>
      </c>
      <c r="BI1392" s="4" t="str">
        <f t="shared" si="237"/>
        <v/>
      </c>
      <c r="BJ1392" s="123" t="str">
        <f t="shared" si="232"/>
        <v/>
      </c>
      <c r="BK1392" s="140" t="str">
        <f t="shared" si="236"/>
        <v/>
      </c>
      <c r="BP1392" s="5"/>
      <c r="BR1392" s="4"/>
      <c r="BT1392" s="5"/>
      <c r="BU1392" s="5"/>
      <c r="BV1392" s="5" t="str">
        <f>IF(B1392="","",IF(BQ1392="",1+(MAX(BV$2:BV1391)),""))</f>
        <v/>
      </c>
      <c r="BW1392" s="5" t="str">
        <f t="shared" si="233"/>
        <v/>
      </c>
      <c r="BX1392" s="5" t="str">
        <f t="shared" si="234"/>
        <v/>
      </c>
      <c r="BY1392" s="14" t="str">
        <f t="shared" si="235"/>
        <v/>
      </c>
      <c r="BZ1392" s="28"/>
      <c r="DD1392" s="5" t="e">
        <f>IF(REPORTE!AH$2="si",IF(C1392=VALUE(REPORTE!C$11),IF(SUM(DD1393:DD$1993),CONCATENATE(INT(B1392),", "),INT(B1392)),""),IF(C1392=VALUE(REPORTE!C$10),IF(SUM(DD1393:DD$1993),CONCATENATE(INT(B1392),", "),INT(B1392)),""))</f>
        <v>#VALUE!</v>
      </c>
      <c r="DH1392" s="5"/>
      <c r="DI1392" s="5"/>
      <c r="DJ1392" s="5"/>
      <c r="DK1392" s="5"/>
    </row>
    <row r="1393" spans="1:115">
      <c r="A1393" s="4"/>
      <c r="B1393" s="3"/>
      <c r="H1393" s="5" t="str">
        <f>IF(F1393="","",IFERROR(CONCATENATE("PEUA",VLOOKUP(ESTADO,REPORTE!AV1393:AW1424,2,0),CLAVE_DISTRITO,CLAVE_CADER,IFERROR(VLOOKUP(DAY(F1393),$BN$3:$BO$11,2,0),DAY(F1393)),IFERROR(VLOOKUP(MONTH(F1393),$BN$3:$BO$11,2,0),MONTH(F1393)),YEAR(F1393),G1393),""))</f>
        <v/>
      </c>
      <c r="L1393" s="4" t="str">
        <f>IFERROR(IF(VLOOKUP(J1393,J$2:L1392,4,0)=0,"",VLOOKUP(J1393,J$2:L1392,4,0)),"")</f>
        <v/>
      </c>
      <c r="M1393" s="4" t="str">
        <f>IFERROR(IF(VLOOKUP(J1393,J$2:M1392,5,0)=0,"",VLOOKUP(J1393,J$2:M1392,5,0)),"")</f>
        <v/>
      </c>
      <c r="S1393"/>
      <c r="AC1393" s="2" t="str">
        <f>IFERROR(IF(INDEX(AC$1:AC1392,MATCH(J1393,J$1:J1392,0),1)=0,"",INDEX(AC$1:AC1392,MATCH(J1393,J$1:J1392,0),1)),"")</f>
        <v/>
      </c>
      <c r="AD1393" s="2" t="str">
        <f>IFERROR(IF(INDEX(AD$1:AD1392,MATCH(J1393,J$1:J1392,0),1)=0,"",INDEX(AD$1:AD1392,MATCH(J1393,J$1:J1392,0),1)),"")</f>
        <v/>
      </c>
      <c r="AE1393" s="2" t="str">
        <f>IFERROR(IF(INDEX(AE$1:AE1392,MATCH(J1393,J$1:J1392,0),1)=0,"",INDEX(AE$1:AE1392,MATCH(J1393,J$1:J1392,0),1)),"")</f>
        <v/>
      </c>
      <c r="BH1393" s="7" t="str">
        <f t="shared" ca="1" si="231"/>
        <v/>
      </c>
      <c r="BI1393" s="4" t="str">
        <f t="shared" si="237"/>
        <v/>
      </c>
      <c r="BJ1393" s="123" t="str">
        <f t="shared" si="232"/>
        <v/>
      </c>
      <c r="BK1393" s="140" t="str">
        <f t="shared" si="236"/>
        <v/>
      </c>
      <c r="BP1393" s="5"/>
      <c r="BR1393" s="4"/>
      <c r="BT1393" s="5"/>
      <c r="BU1393" s="5"/>
      <c r="BV1393" s="5" t="str">
        <f>IF(B1393="","",IF(BQ1393="",1+(MAX(BV$2:BV1392)),""))</f>
        <v/>
      </c>
      <c r="BW1393" s="5" t="str">
        <f t="shared" si="233"/>
        <v/>
      </c>
      <c r="BX1393" s="5" t="str">
        <f t="shared" si="234"/>
        <v/>
      </c>
      <c r="BY1393" s="14" t="str">
        <f t="shared" si="235"/>
        <v/>
      </c>
      <c r="BZ1393" s="28"/>
      <c r="DD1393" s="5" t="e">
        <f>IF(REPORTE!AH$2="si",IF(C1393=VALUE(REPORTE!C$11),IF(SUM(DD1394:DD$1993),CONCATENATE(INT(B1393),", "),INT(B1393)),""),IF(C1393=VALUE(REPORTE!C$10),IF(SUM(DD1394:DD$1993),CONCATENATE(INT(B1393),", "),INT(B1393)),""))</f>
        <v>#VALUE!</v>
      </c>
      <c r="DH1393" s="5"/>
      <c r="DI1393" s="5"/>
      <c r="DJ1393" s="5"/>
      <c r="DK1393" s="5"/>
    </row>
    <row r="1394" spans="1:115">
      <c r="A1394" s="4"/>
      <c r="B1394" s="3"/>
      <c r="H1394" s="5" t="str">
        <f>IF(F1394="","",IFERROR(CONCATENATE("PEUA",VLOOKUP(ESTADO,REPORTE!AV1394:AW1425,2,0),CLAVE_DISTRITO,CLAVE_CADER,IFERROR(VLOOKUP(DAY(F1394),$BN$3:$BO$11,2,0),DAY(F1394)),IFERROR(VLOOKUP(MONTH(F1394),$BN$3:$BO$11,2,0),MONTH(F1394)),YEAR(F1394),G1394),""))</f>
        <v/>
      </c>
      <c r="L1394" s="4" t="str">
        <f>IFERROR(IF(VLOOKUP(J1394,J$2:L1393,4,0)=0,"",VLOOKUP(J1394,J$2:L1393,4,0)),"")</f>
        <v/>
      </c>
      <c r="M1394" s="4" t="str">
        <f>IFERROR(IF(VLOOKUP(J1394,J$2:M1393,5,0)=0,"",VLOOKUP(J1394,J$2:M1393,5,0)),"")</f>
        <v/>
      </c>
      <c r="S1394"/>
      <c r="AC1394" s="2" t="str">
        <f>IFERROR(IF(INDEX(AC$1:AC1393,MATCH(J1394,J$1:J1393,0),1)=0,"",INDEX(AC$1:AC1393,MATCH(J1394,J$1:J1393,0),1)),"")</f>
        <v/>
      </c>
      <c r="AD1394" s="2" t="str">
        <f>IFERROR(IF(INDEX(AD$1:AD1393,MATCH(J1394,J$1:J1393,0),1)=0,"",INDEX(AD$1:AD1393,MATCH(J1394,J$1:J1393,0),1)),"")</f>
        <v/>
      </c>
      <c r="AE1394" s="2" t="str">
        <f>IFERROR(IF(INDEX(AE$1:AE1393,MATCH(J1394,J$1:J1393,0),1)=0,"",INDEX(AE$1:AE1393,MATCH(J1394,J$1:J1393,0),1)),"")</f>
        <v/>
      </c>
      <c r="BH1394" s="7" t="str">
        <f t="shared" ca="1" si="231"/>
        <v/>
      </c>
      <c r="BI1394" s="4" t="str">
        <f t="shared" si="237"/>
        <v/>
      </c>
      <c r="BJ1394" s="123" t="str">
        <f t="shared" si="232"/>
        <v/>
      </c>
      <c r="BK1394" s="140" t="str">
        <f t="shared" si="236"/>
        <v/>
      </c>
      <c r="BP1394" s="5"/>
      <c r="BR1394" s="4"/>
      <c r="BT1394" s="5"/>
      <c r="BU1394" s="5"/>
      <c r="BV1394" s="5" t="str">
        <f>IF(B1394="","",IF(BQ1394="",1+(MAX(BV$2:BV1393)),""))</f>
        <v/>
      </c>
      <c r="BW1394" s="5" t="str">
        <f t="shared" si="233"/>
        <v/>
      </c>
      <c r="BX1394" s="5" t="str">
        <f t="shared" si="234"/>
        <v/>
      </c>
      <c r="BY1394" s="14" t="str">
        <f t="shared" si="235"/>
        <v/>
      </c>
      <c r="BZ1394" s="28"/>
      <c r="DD1394" s="5" t="e">
        <f>IF(REPORTE!AH$2="si",IF(C1394=VALUE(REPORTE!C$11),IF(SUM(DD1395:DD$1993),CONCATENATE(INT(B1394),", "),INT(B1394)),""),IF(C1394=VALUE(REPORTE!C$10),IF(SUM(DD1395:DD$1993),CONCATENATE(INT(B1394),", "),INT(B1394)),""))</f>
        <v>#VALUE!</v>
      </c>
      <c r="DH1394" s="5"/>
      <c r="DI1394" s="5"/>
      <c r="DJ1394" s="5"/>
      <c r="DK1394" s="5"/>
    </row>
    <row r="1395" spans="1:115">
      <c r="A1395" s="4"/>
      <c r="B1395" s="3"/>
      <c r="H1395" s="5" t="str">
        <f>IF(F1395="","",IFERROR(CONCATENATE("PEUA",VLOOKUP(ESTADO,REPORTE!AV1395:AW1426,2,0),CLAVE_DISTRITO,CLAVE_CADER,IFERROR(VLOOKUP(DAY(F1395),$BN$3:$BO$11,2,0),DAY(F1395)),IFERROR(VLOOKUP(MONTH(F1395),$BN$3:$BO$11,2,0),MONTH(F1395)),YEAR(F1395),G1395),""))</f>
        <v/>
      </c>
      <c r="L1395" s="4" t="str">
        <f>IFERROR(IF(VLOOKUP(J1395,J$2:L1394,4,0)=0,"",VLOOKUP(J1395,J$2:L1394,4,0)),"")</f>
        <v/>
      </c>
      <c r="M1395" s="4" t="str">
        <f>IFERROR(IF(VLOOKUP(J1395,J$2:M1394,5,0)=0,"",VLOOKUP(J1395,J$2:M1394,5,0)),"")</f>
        <v/>
      </c>
      <c r="S1395"/>
      <c r="AC1395" s="2" t="str">
        <f>IFERROR(IF(INDEX(AC$1:AC1394,MATCH(J1395,J$1:J1394,0),1)=0,"",INDEX(AC$1:AC1394,MATCH(J1395,J$1:J1394,0),1)),"")</f>
        <v/>
      </c>
      <c r="AD1395" s="2" t="str">
        <f>IFERROR(IF(INDEX(AD$1:AD1394,MATCH(J1395,J$1:J1394,0),1)=0,"",INDEX(AD$1:AD1394,MATCH(J1395,J$1:J1394,0),1)),"")</f>
        <v/>
      </c>
      <c r="AE1395" s="2" t="str">
        <f>IFERROR(IF(INDEX(AE$1:AE1394,MATCH(J1395,J$1:J1394,0),1)=0,"",INDEX(AE$1:AE1394,MATCH(J1395,J$1:J1394,0),1)),"")</f>
        <v/>
      </c>
      <c r="BH1395" s="7" t="str">
        <f t="shared" ca="1" si="231"/>
        <v/>
      </c>
      <c r="BI1395" s="4" t="str">
        <f t="shared" si="237"/>
        <v/>
      </c>
      <c r="BJ1395" s="123" t="str">
        <f t="shared" si="232"/>
        <v/>
      </c>
      <c r="BK1395" s="140" t="str">
        <f t="shared" si="236"/>
        <v/>
      </c>
      <c r="BP1395" s="5"/>
      <c r="BR1395" s="4"/>
      <c r="BT1395" s="5"/>
      <c r="BU1395" s="5"/>
      <c r="BV1395" s="5" t="str">
        <f>IF(B1395="","",IF(BQ1395="",1+(MAX(BV$2:BV1394)),""))</f>
        <v/>
      </c>
      <c r="BW1395" s="5" t="str">
        <f t="shared" si="233"/>
        <v/>
      </c>
      <c r="BX1395" s="5" t="str">
        <f t="shared" si="234"/>
        <v/>
      </c>
      <c r="BY1395" s="14" t="str">
        <f t="shared" si="235"/>
        <v/>
      </c>
      <c r="BZ1395" s="28"/>
      <c r="DD1395" s="5" t="e">
        <f>IF(REPORTE!AH$2="si",IF(C1395=VALUE(REPORTE!C$11),IF(SUM(DD1396:DD$1993),CONCATENATE(INT(B1395),", "),INT(B1395)),""),IF(C1395=VALUE(REPORTE!C$10),IF(SUM(DD1396:DD$1993),CONCATENATE(INT(B1395),", "),INT(B1395)),""))</f>
        <v>#VALUE!</v>
      </c>
      <c r="DH1395" s="5"/>
      <c r="DI1395" s="5"/>
      <c r="DJ1395" s="5"/>
      <c r="DK1395" s="5"/>
    </row>
    <row r="1396" spans="1:115">
      <c r="A1396" s="4"/>
      <c r="B1396" s="3"/>
      <c r="H1396" s="5" t="str">
        <f>IF(F1396="","",IFERROR(CONCATENATE("PEUA",VLOOKUP(ESTADO,REPORTE!AV1396:AW1427,2,0),CLAVE_DISTRITO,CLAVE_CADER,IFERROR(VLOOKUP(DAY(F1396),$BN$3:$BO$11,2,0),DAY(F1396)),IFERROR(VLOOKUP(MONTH(F1396),$BN$3:$BO$11,2,0),MONTH(F1396)),YEAR(F1396),G1396),""))</f>
        <v/>
      </c>
      <c r="L1396" s="4" t="str">
        <f>IFERROR(IF(VLOOKUP(J1396,J$2:L1395,4,0)=0,"",VLOOKUP(J1396,J$2:L1395,4,0)),"")</f>
        <v/>
      </c>
      <c r="M1396" s="4" t="str">
        <f>IFERROR(IF(VLOOKUP(J1396,J$2:M1395,5,0)=0,"",VLOOKUP(J1396,J$2:M1395,5,0)),"")</f>
        <v/>
      </c>
      <c r="S1396"/>
      <c r="AC1396" s="2" t="str">
        <f>IFERROR(IF(INDEX(AC$1:AC1395,MATCH(J1396,J$1:J1395,0),1)=0,"",INDEX(AC$1:AC1395,MATCH(J1396,J$1:J1395,0),1)),"")</f>
        <v/>
      </c>
      <c r="AD1396" s="2" t="str">
        <f>IFERROR(IF(INDEX(AD$1:AD1395,MATCH(J1396,J$1:J1395,0),1)=0,"",INDEX(AD$1:AD1395,MATCH(J1396,J$1:J1395,0),1)),"")</f>
        <v/>
      </c>
      <c r="AE1396" s="2" t="str">
        <f>IFERROR(IF(INDEX(AE$1:AE1395,MATCH(J1396,J$1:J1395,0),1)=0,"",INDEX(AE$1:AE1395,MATCH(J1396,J$1:J1395,0),1)),"")</f>
        <v/>
      </c>
      <c r="BH1396" s="7" t="str">
        <f t="shared" ca="1" si="231"/>
        <v/>
      </c>
      <c r="BI1396" s="4" t="str">
        <f t="shared" si="237"/>
        <v/>
      </c>
      <c r="BJ1396" s="123" t="str">
        <f t="shared" si="232"/>
        <v/>
      </c>
      <c r="BK1396" s="140" t="str">
        <f t="shared" si="236"/>
        <v/>
      </c>
      <c r="BP1396" s="5"/>
      <c r="BR1396" s="4"/>
      <c r="BT1396" s="5"/>
      <c r="BU1396" s="5"/>
      <c r="BV1396" s="5" t="str">
        <f>IF(B1396="","",IF(BQ1396="",1+(MAX(BV$2:BV1395)),""))</f>
        <v/>
      </c>
      <c r="BW1396" s="5" t="str">
        <f t="shared" si="233"/>
        <v/>
      </c>
      <c r="BX1396" s="5" t="str">
        <f t="shared" si="234"/>
        <v/>
      </c>
      <c r="BY1396" s="14" t="str">
        <f t="shared" si="235"/>
        <v/>
      </c>
      <c r="BZ1396" s="28"/>
      <c r="DD1396" s="5" t="e">
        <f>IF(REPORTE!AH$2="si",IF(C1396=VALUE(REPORTE!C$11),IF(SUM(DD1397:DD$1993),CONCATENATE(INT(B1396),", "),INT(B1396)),""),IF(C1396=VALUE(REPORTE!C$10),IF(SUM(DD1397:DD$1993),CONCATENATE(INT(B1396),", "),INT(B1396)),""))</f>
        <v>#VALUE!</v>
      </c>
      <c r="DH1396" s="5"/>
      <c r="DI1396" s="5"/>
      <c r="DJ1396" s="5"/>
      <c r="DK1396" s="5"/>
    </row>
    <row r="1397" spans="1:115">
      <c r="A1397" s="4"/>
      <c r="B1397" s="3"/>
      <c r="H1397" s="5" t="str">
        <f>IF(F1397="","",IFERROR(CONCATENATE("PEUA",VLOOKUP(ESTADO,REPORTE!AV1397:AW1428,2,0),CLAVE_DISTRITO,CLAVE_CADER,IFERROR(VLOOKUP(DAY(F1397),$BN$3:$BO$11,2,0),DAY(F1397)),IFERROR(VLOOKUP(MONTH(F1397),$BN$3:$BO$11,2,0),MONTH(F1397)),YEAR(F1397),G1397),""))</f>
        <v/>
      </c>
      <c r="L1397" s="4" t="str">
        <f>IFERROR(IF(VLOOKUP(J1397,J$2:L1396,4,0)=0,"",VLOOKUP(J1397,J$2:L1396,4,0)),"")</f>
        <v/>
      </c>
      <c r="M1397" s="4" t="str">
        <f>IFERROR(IF(VLOOKUP(J1397,J$2:M1396,5,0)=0,"",VLOOKUP(J1397,J$2:M1396,5,0)),"")</f>
        <v/>
      </c>
      <c r="S1397"/>
      <c r="AC1397" s="2" t="str">
        <f>IFERROR(IF(INDEX(AC$1:AC1396,MATCH(J1397,J$1:J1396,0),1)=0,"",INDEX(AC$1:AC1396,MATCH(J1397,J$1:J1396,0),1)),"")</f>
        <v/>
      </c>
      <c r="AD1397" s="2" t="str">
        <f>IFERROR(IF(INDEX(AD$1:AD1396,MATCH(J1397,J$1:J1396,0),1)=0,"",INDEX(AD$1:AD1396,MATCH(J1397,J$1:J1396,0),1)),"")</f>
        <v/>
      </c>
      <c r="AE1397" s="2" t="str">
        <f>IFERROR(IF(INDEX(AE$1:AE1396,MATCH(J1397,J$1:J1396,0),1)=0,"",INDEX(AE$1:AE1396,MATCH(J1397,J$1:J1396,0),1)),"")</f>
        <v/>
      </c>
      <c r="BH1397" s="7" t="str">
        <f t="shared" ca="1" si="231"/>
        <v/>
      </c>
      <c r="BI1397" s="4" t="str">
        <f t="shared" si="237"/>
        <v/>
      </c>
      <c r="BJ1397" s="123" t="str">
        <f t="shared" si="232"/>
        <v/>
      </c>
      <c r="BK1397" s="140" t="str">
        <f t="shared" si="236"/>
        <v/>
      </c>
      <c r="BP1397" s="5"/>
      <c r="BR1397" s="4"/>
      <c r="BT1397" s="5"/>
      <c r="BU1397" s="5"/>
      <c r="BV1397" s="5" t="str">
        <f>IF(B1397="","",IF(BQ1397="",1+(MAX(BV$2:BV1396)),""))</f>
        <v/>
      </c>
      <c r="BW1397" s="5" t="str">
        <f t="shared" si="233"/>
        <v/>
      </c>
      <c r="BX1397" s="5" t="str">
        <f t="shared" si="234"/>
        <v/>
      </c>
      <c r="BY1397" s="14" t="str">
        <f t="shared" si="235"/>
        <v/>
      </c>
      <c r="BZ1397" s="28"/>
      <c r="DD1397" s="5" t="e">
        <f>IF(REPORTE!AH$2="si",IF(C1397=VALUE(REPORTE!C$11),IF(SUM(DD1398:DD$1993),CONCATENATE(INT(B1397),", "),INT(B1397)),""),IF(C1397=VALUE(REPORTE!C$10),IF(SUM(DD1398:DD$1993),CONCATENATE(INT(B1397),", "),INT(B1397)),""))</f>
        <v>#VALUE!</v>
      </c>
      <c r="DH1397" s="5"/>
      <c r="DI1397" s="5"/>
      <c r="DJ1397" s="5"/>
      <c r="DK1397" s="5"/>
    </row>
    <row r="1398" spans="1:115">
      <c r="A1398" s="4"/>
      <c r="B1398" s="3"/>
      <c r="H1398" s="5" t="str">
        <f>IF(F1398="","",IFERROR(CONCATENATE("PEUA",VLOOKUP(ESTADO,REPORTE!AV1398:AW1429,2,0),CLAVE_DISTRITO,CLAVE_CADER,IFERROR(VLOOKUP(DAY(F1398),$BN$3:$BO$11,2,0),DAY(F1398)),IFERROR(VLOOKUP(MONTH(F1398),$BN$3:$BO$11,2,0),MONTH(F1398)),YEAR(F1398),G1398),""))</f>
        <v/>
      </c>
      <c r="L1398" s="4" t="str">
        <f>IFERROR(IF(VLOOKUP(J1398,J$2:L1397,4,0)=0,"",VLOOKUP(J1398,J$2:L1397,4,0)),"")</f>
        <v/>
      </c>
      <c r="M1398" s="4" t="str">
        <f>IFERROR(IF(VLOOKUP(J1398,J$2:M1397,5,0)=0,"",VLOOKUP(J1398,J$2:M1397,5,0)),"")</f>
        <v/>
      </c>
      <c r="S1398"/>
      <c r="AC1398" s="2" t="str">
        <f>IFERROR(IF(INDEX(AC$1:AC1397,MATCH(J1398,J$1:J1397,0),1)=0,"",INDEX(AC$1:AC1397,MATCH(J1398,J$1:J1397,0),1)),"")</f>
        <v/>
      </c>
      <c r="AD1398" s="2" t="str">
        <f>IFERROR(IF(INDEX(AD$1:AD1397,MATCH(J1398,J$1:J1397,0),1)=0,"",INDEX(AD$1:AD1397,MATCH(J1398,J$1:J1397,0),1)),"")</f>
        <v/>
      </c>
      <c r="AE1398" s="2" t="str">
        <f>IFERROR(IF(INDEX(AE$1:AE1397,MATCH(J1398,J$1:J1397,0),1)=0,"",INDEX(AE$1:AE1397,MATCH(J1398,J$1:J1397,0),1)),"")</f>
        <v/>
      </c>
      <c r="BH1398" s="7" t="str">
        <f t="shared" ca="1" si="231"/>
        <v/>
      </c>
      <c r="BI1398" s="4" t="str">
        <f t="shared" si="237"/>
        <v/>
      </c>
      <c r="BJ1398" s="123" t="str">
        <f t="shared" si="232"/>
        <v/>
      </c>
      <c r="BK1398" s="140" t="str">
        <f t="shared" si="236"/>
        <v/>
      </c>
      <c r="BP1398" s="5"/>
      <c r="BR1398" s="4"/>
      <c r="BT1398" s="5"/>
      <c r="BU1398" s="5"/>
      <c r="BV1398" s="5" t="str">
        <f>IF(B1398="","",IF(BQ1398="",1+(MAX(BV$2:BV1397)),""))</f>
        <v/>
      </c>
      <c r="BW1398" s="5" t="str">
        <f t="shared" si="233"/>
        <v/>
      </c>
      <c r="BX1398" s="5" t="str">
        <f t="shared" si="234"/>
        <v/>
      </c>
      <c r="BY1398" s="14" t="str">
        <f t="shared" si="235"/>
        <v/>
      </c>
      <c r="BZ1398" s="28"/>
      <c r="DD1398" s="5" t="e">
        <f>IF(REPORTE!AH$2="si",IF(C1398=VALUE(REPORTE!C$11),IF(SUM(DD1399:DD$1993),CONCATENATE(INT(B1398),", "),INT(B1398)),""),IF(C1398=VALUE(REPORTE!C$10),IF(SUM(DD1399:DD$1993),CONCATENATE(INT(B1398),", "),INT(B1398)),""))</f>
        <v>#VALUE!</v>
      </c>
      <c r="DH1398" s="5"/>
      <c r="DI1398" s="5"/>
      <c r="DJ1398" s="5"/>
      <c r="DK1398" s="5"/>
    </row>
    <row r="1399" spans="1:115">
      <c r="A1399" s="4"/>
      <c r="B1399" s="3"/>
      <c r="H1399" s="5" t="str">
        <f>IF(F1399="","",IFERROR(CONCATENATE("PEUA",VLOOKUP(ESTADO,REPORTE!AV1399:AW1430,2,0),CLAVE_DISTRITO,CLAVE_CADER,IFERROR(VLOOKUP(DAY(F1399),$BN$3:$BO$11,2,0),DAY(F1399)),IFERROR(VLOOKUP(MONTH(F1399),$BN$3:$BO$11,2,0),MONTH(F1399)),YEAR(F1399),G1399),""))</f>
        <v/>
      </c>
      <c r="L1399" s="4" t="str">
        <f>IFERROR(IF(VLOOKUP(J1399,J$2:L1398,4,0)=0,"",VLOOKUP(J1399,J$2:L1398,4,0)),"")</f>
        <v/>
      </c>
      <c r="M1399" s="4" t="str">
        <f>IFERROR(IF(VLOOKUP(J1399,J$2:M1398,5,0)=0,"",VLOOKUP(J1399,J$2:M1398,5,0)),"")</f>
        <v/>
      </c>
      <c r="S1399"/>
      <c r="AC1399" s="2" t="str">
        <f>IFERROR(IF(INDEX(AC$1:AC1398,MATCH(J1399,J$1:J1398,0),1)=0,"",INDEX(AC$1:AC1398,MATCH(J1399,J$1:J1398,0),1)),"")</f>
        <v/>
      </c>
      <c r="AD1399" s="2" t="str">
        <f>IFERROR(IF(INDEX(AD$1:AD1398,MATCH(J1399,J$1:J1398,0),1)=0,"",INDEX(AD$1:AD1398,MATCH(J1399,J$1:J1398,0),1)),"")</f>
        <v/>
      </c>
      <c r="AE1399" s="2" t="str">
        <f>IFERROR(IF(INDEX(AE$1:AE1398,MATCH(J1399,J$1:J1398,0),1)=0,"",INDEX(AE$1:AE1398,MATCH(J1399,J$1:J1398,0),1)),"")</f>
        <v/>
      </c>
      <c r="BH1399" s="7" t="str">
        <f t="shared" ca="1" si="231"/>
        <v/>
      </c>
      <c r="BI1399" s="4" t="str">
        <f t="shared" si="237"/>
        <v/>
      </c>
      <c r="BJ1399" s="123" t="str">
        <f t="shared" si="232"/>
        <v/>
      </c>
      <c r="BK1399" s="140" t="str">
        <f t="shared" si="236"/>
        <v/>
      </c>
      <c r="BP1399" s="5"/>
      <c r="BR1399" s="4"/>
      <c r="BT1399" s="5"/>
      <c r="BU1399" s="5"/>
      <c r="BV1399" s="5" t="str">
        <f>IF(B1399="","",IF(BQ1399="",1+(MAX(BV$2:BV1398)),""))</f>
        <v/>
      </c>
      <c r="BW1399" s="5" t="str">
        <f t="shared" si="233"/>
        <v/>
      </c>
      <c r="BX1399" s="5" t="str">
        <f t="shared" si="234"/>
        <v/>
      </c>
      <c r="BY1399" s="14" t="str">
        <f t="shared" si="235"/>
        <v/>
      </c>
      <c r="BZ1399" s="28"/>
      <c r="DD1399" s="5" t="e">
        <f>IF(REPORTE!AH$2="si",IF(C1399=VALUE(REPORTE!C$11),IF(SUM(DD1400:DD$1993),CONCATENATE(INT(B1399),", "),INT(B1399)),""),IF(C1399=VALUE(REPORTE!C$10),IF(SUM(DD1400:DD$1993),CONCATENATE(INT(B1399),", "),INT(B1399)),""))</f>
        <v>#VALUE!</v>
      </c>
      <c r="DH1399" s="5"/>
      <c r="DI1399" s="5"/>
      <c r="DJ1399" s="5"/>
      <c r="DK1399" s="5"/>
    </row>
    <row r="1400" spans="1:115">
      <c r="A1400" s="4"/>
      <c r="B1400" s="3"/>
      <c r="H1400" s="5" t="str">
        <f>IF(F1400="","",IFERROR(CONCATENATE("PEUA",VLOOKUP(ESTADO,REPORTE!AV1400:AW1431,2,0),CLAVE_DISTRITO,CLAVE_CADER,IFERROR(VLOOKUP(DAY(F1400),$BN$3:$BO$11,2,0),DAY(F1400)),IFERROR(VLOOKUP(MONTH(F1400),$BN$3:$BO$11,2,0),MONTH(F1400)),YEAR(F1400),G1400),""))</f>
        <v/>
      </c>
      <c r="L1400" s="4" t="str">
        <f>IFERROR(IF(VLOOKUP(J1400,J$2:L1399,4,0)=0,"",VLOOKUP(J1400,J$2:L1399,4,0)),"")</f>
        <v/>
      </c>
      <c r="M1400" s="4" t="str">
        <f>IFERROR(IF(VLOOKUP(J1400,J$2:M1399,5,0)=0,"",VLOOKUP(J1400,J$2:M1399,5,0)),"")</f>
        <v/>
      </c>
      <c r="S1400"/>
      <c r="AC1400" s="2" t="str">
        <f>IFERROR(IF(INDEX(AC$1:AC1399,MATCH(J1400,J$1:J1399,0),1)=0,"",INDEX(AC$1:AC1399,MATCH(J1400,J$1:J1399,0),1)),"")</f>
        <v/>
      </c>
      <c r="AD1400" s="2" t="str">
        <f>IFERROR(IF(INDEX(AD$1:AD1399,MATCH(J1400,J$1:J1399,0),1)=0,"",INDEX(AD$1:AD1399,MATCH(J1400,J$1:J1399,0),1)),"")</f>
        <v/>
      </c>
      <c r="AE1400" s="2" t="str">
        <f>IFERROR(IF(INDEX(AE$1:AE1399,MATCH(J1400,J$1:J1399,0),1)=0,"",INDEX(AE$1:AE1399,MATCH(J1400,J$1:J1399,0),1)),"")</f>
        <v/>
      </c>
      <c r="BH1400" s="7" t="str">
        <f t="shared" ca="1" si="231"/>
        <v/>
      </c>
      <c r="BI1400" s="4" t="str">
        <f t="shared" si="237"/>
        <v/>
      </c>
      <c r="BJ1400" s="123" t="str">
        <f t="shared" si="232"/>
        <v/>
      </c>
      <c r="BK1400" s="140" t="str">
        <f t="shared" si="236"/>
        <v/>
      </c>
      <c r="BP1400" s="5"/>
      <c r="BR1400" s="4"/>
      <c r="BT1400" s="5"/>
      <c r="BU1400" s="5"/>
      <c r="BV1400" s="5" t="str">
        <f>IF(B1400="","",IF(BQ1400="",1+(MAX(BV$2:BV1399)),""))</f>
        <v/>
      </c>
      <c r="BW1400" s="5" t="str">
        <f t="shared" si="233"/>
        <v/>
      </c>
      <c r="BX1400" s="5" t="str">
        <f t="shared" si="234"/>
        <v/>
      </c>
      <c r="BY1400" s="14" t="str">
        <f t="shared" si="235"/>
        <v/>
      </c>
      <c r="BZ1400" s="28"/>
      <c r="DD1400" s="5" t="e">
        <f>IF(REPORTE!AH$2="si",IF(C1400=VALUE(REPORTE!C$11),IF(SUM(DD1401:DD$1993),CONCATENATE(INT(B1400),", "),INT(B1400)),""),IF(C1400=VALUE(REPORTE!C$10),IF(SUM(DD1401:DD$1993),CONCATENATE(INT(B1400),", "),INT(B1400)),""))</f>
        <v>#VALUE!</v>
      </c>
      <c r="DH1400" s="5"/>
      <c r="DI1400" s="5"/>
      <c r="DJ1400" s="5"/>
      <c r="DK1400" s="5"/>
    </row>
    <row r="1401" spans="1:115">
      <c r="A1401" s="4"/>
      <c r="B1401" s="3"/>
      <c r="H1401" s="5" t="str">
        <f>IF(F1401="","",IFERROR(CONCATENATE("PEUA",VLOOKUP(ESTADO,REPORTE!AV1401:AW1432,2,0),CLAVE_DISTRITO,CLAVE_CADER,IFERROR(VLOOKUP(DAY(F1401),$BN$3:$BO$11,2,0),DAY(F1401)),IFERROR(VLOOKUP(MONTH(F1401),$BN$3:$BO$11,2,0),MONTH(F1401)),YEAR(F1401),G1401),""))</f>
        <v/>
      </c>
      <c r="L1401" s="4" t="str">
        <f>IFERROR(IF(VLOOKUP(J1401,J$2:L1400,4,0)=0,"",VLOOKUP(J1401,J$2:L1400,4,0)),"")</f>
        <v/>
      </c>
      <c r="M1401" s="4" t="str">
        <f>IFERROR(IF(VLOOKUP(J1401,J$2:M1400,5,0)=0,"",VLOOKUP(J1401,J$2:M1400,5,0)),"")</f>
        <v/>
      </c>
      <c r="S1401"/>
      <c r="AC1401" s="2" t="str">
        <f>IFERROR(IF(INDEX(AC$1:AC1400,MATCH(J1401,J$1:J1400,0),1)=0,"",INDEX(AC$1:AC1400,MATCH(J1401,J$1:J1400,0),1)),"")</f>
        <v/>
      </c>
      <c r="AD1401" s="2" t="str">
        <f>IFERROR(IF(INDEX(AD$1:AD1400,MATCH(J1401,J$1:J1400,0),1)=0,"",INDEX(AD$1:AD1400,MATCH(J1401,J$1:J1400,0),1)),"")</f>
        <v/>
      </c>
      <c r="AE1401" s="2" t="str">
        <f>IFERROR(IF(INDEX(AE$1:AE1400,MATCH(J1401,J$1:J1400,0),1)=0,"",INDEX(AE$1:AE1400,MATCH(J1401,J$1:J1400,0),1)),"")</f>
        <v/>
      </c>
      <c r="BH1401" s="7" t="str">
        <f t="shared" ca="1" si="231"/>
        <v/>
      </c>
      <c r="BI1401" s="4" t="str">
        <f t="shared" si="237"/>
        <v/>
      </c>
      <c r="BJ1401" s="123" t="str">
        <f t="shared" si="232"/>
        <v/>
      </c>
      <c r="BK1401" s="140" t="str">
        <f t="shared" si="236"/>
        <v/>
      </c>
      <c r="BP1401" s="5"/>
      <c r="BR1401" s="4"/>
      <c r="BT1401" s="5"/>
      <c r="BU1401" s="5"/>
      <c r="BV1401" s="5" t="str">
        <f>IF(B1401="","",IF(BQ1401="",1+(MAX(BV$2:BV1400)),""))</f>
        <v/>
      </c>
      <c r="BW1401" s="5" t="str">
        <f t="shared" si="233"/>
        <v/>
      </c>
      <c r="BX1401" s="5" t="str">
        <f t="shared" si="234"/>
        <v/>
      </c>
      <c r="BY1401" s="14" t="str">
        <f t="shared" si="235"/>
        <v/>
      </c>
      <c r="BZ1401" s="28"/>
      <c r="DD1401" s="5" t="e">
        <f>IF(REPORTE!AH$2="si",IF(C1401=VALUE(REPORTE!C$11),IF(SUM(DD1402:DD$1993),CONCATENATE(INT(B1401),", "),INT(B1401)),""),IF(C1401=VALUE(REPORTE!C$10),IF(SUM(DD1402:DD$1993),CONCATENATE(INT(B1401),", "),INT(B1401)),""))</f>
        <v>#VALUE!</v>
      </c>
      <c r="DH1401" s="5"/>
      <c r="DI1401" s="5"/>
      <c r="DJ1401" s="5"/>
      <c r="DK1401" s="5"/>
    </row>
    <row r="1402" spans="1:115">
      <c r="A1402" s="4"/>
      <c r="B1402" s="3"/>
      <c r="H1402" s="5" t="str">
        <f>IF(F1402="","",IFERROR(CONCATENATE("PEUA",VLOOKUP(ESTADO,REPORTE!AV1402:AW1433,2,0),CLAVE_DISTRITO,CLAVE_CADER,IFERROR(VLOOKUP(DAY(F1402),$BN$3:$BO$11,2,0),DAY(F1402)),IFERROR(VLOOKUP(MONTH(F1402),$BN$3:$BO$11,2,0),MONTH(F1402)),YEAR(F1402),G1402),""))</f>
        <v/>
      </c>
      <c r="L1402" s="4" t="str">
        <f>IFERROR(IF(VLOOKUP(J1402,J$2:L1401,4,0)=0,"",VLOOKUP(J1402,J$2:L1401,4,0)),"")</f>
        <v/>
      </c>
      <c r="M1402" s="4" t="str">
        <f>IFERROR(IF(VLOOKUP(J1402,J$2:M1401,5,0)=0,"",VLOOKUP(J1402,J$2:M1401,5,0)),"")</f>
        <v/>
      </c>
      <c r="S1402"/>
      <c r="AC1402" s="2" t="str">
        <f>IFERROR(IF(INDEX(AC$1:AC1401,MATCH(J1402,J$1:J1401,0),1)=0,"",INDEX(AC$1:AC1401,MATCH(J1402,J$1:J1401,0),1)),"")</f>
        <v/>
      </c>
      <c r="AD1402" s="2" t="str">
        <f>IFERROR(IF(INDEX(AD$1:AD1401,MATCH(J1402,J$1:J1401,0),1)=0,"",INDEX(AD$1:AD1401,MATCH(J1402,J$1:J1401,0),1)),"")</f>
        <v/>
      </c>
      <c r="AE1402" s="2" t="str">
        <f>IFERROR(IF(INDEX(AE$1:AE1401,MATCH(J1402,J$1:J1401,0),1)=0,"",INDEX(AE$1:AE1401,MATCH(J1402,J$1:J1401,0),1)),"")</f>
        <v/>
      </c>
      <c r="BH1402" s="7" t="str">
        <f t="shared" ca="1" si="231"/>
        <v/>
      </c>
      <c r="BI1402" s="4" t="str">
        <f t="shared" si="237"/>
        <v/>
      </c>
      <c r="BJ1402" s="123" t="str">
        <f t="shared" si="232"/>
        <v/>
      </c>
      <c r="BK1402" s="140" t="str">
        <f t="shared" si="236"/>
        <v/>
      </c>
      <c r="BP1402" s="5"/>
      <c r="BR1402" s="4"/>
      <c r="BT1402" s="5"/>
      <c r="BU1402" s="5"/>
      <c r="BV1402" s="5" t="str">
        <f>IF(B1402="","",IF(BQ1402="",1+(MAX(BV$2:BV1401)),""))</f>
        <v/>
      </c>
      <c r="BW1402" s="5" t="str">
        <f t="shared" si="233"/>
        <v/>
      </c>
      <c r="BX1402" s="5" t="str">
        <f t="shared" si="234"/>
        <v/>
      </c>
      <c r="BY1402" s="14" t="str">
        <f t="shared" si="235"/>
        <v/>
      </c>
      <c r="BZ1402" s="28"/>
      <c r="DD1402" s="5" t="e">
        <f>IF(REPORTE!AH$2="si",IF(C1402=VALUE(REPORTE!C$11),IF(SUM(DD1403:DD$1993),CONCATENATE(INT(B1402),", "),INT(B1402)),""),IF(C1402=VALUE(REPORTE!C$10),IF(SUM(DD1403:DD$1993),CONCATENATE(INT(B1402),", "),INT(B1402)),""))</f>
        <v>#VALUE!</v>
      </c>
      <c r="DH1402" s="5"/>
      <c r="DI1402" s="5"/>
      <c r="DJ1402" s="5"/>
      <c r="DK1402" s="5"/>
    </row>
    <row r="1403" spans="1:115">
      <c r="A1403" s="4"/>
      <c r="B1403" s="3"/>
      <c r="H1403" s="5" t="str">
        <f>IF(F1403="","",IFERROR(CONCATENATE("PEUA",VLOOKUP(ESTADO,REPORTE!AV1403:AW1434,2,0),CLAVE_DISTRITO,CLAVE_CADER,IFERROR(VLOOKUP(DAY(F1403),$BN$3:$BO$11,2,0),DAY(F1403)),IFERROR(VLOOKUP(MONTH(F1403),$BN$3:$BO$11,2,0),MONTH(F1403)),YEAR(F1403),G1403),""))</f>
        <v/>
      </c>
      <c r="L1403" s="4" t="str">
        <f>IFERROR(IF(VLOOKUP(J1403,J$2:L1402,4,0)=0,"",VLOOKUP(J1403,J$2:L1402,4,0)),"")</f>
        <v/>
      </c>
      <c r="M1403" s="4" t="str">
        <f>IFERROR(IF(VLOOKUP(J1403,J$2:M1402,5,0)=0,"",VLOOKUP(J1403,J$2:M1402,5,0)),"")</f>
        <v/>
      </c>
      <c r="S1403"/>
      <c r="AC1403" s="2" t="str">
        <f>IFERROR(IF(INDEX(AC$1:AC1402,MATCH(J1403,J$1:J1402,0),1)=0,"",INDEX(AC$1:AC1402,MATCH(J1403,J$1:J1402,0),1)),"")</f>
        <v/>
      </c>
      <c r="AD1403" s="2" t="str">
        <f>IFERROR(IF(INDEX(AD$1:AD1402,MATCH(J1403,J$1:J1402,0),1)=0,"",INDEX(AD$1:AD1402,MATCH(J1403,J$1:J1402,0),1)),"")</f>
        <v/>
      </c>
      <c r="AE1403" s="2" t="str">
        <f>IFERROR(IF(INDEX(AE$1:AE1402,MATCH(J1403,J$1:J1402,0),1)=0,"",INDEX(AE$1:AE1402,MATCH(J1403,J$1:J1402,0),1)),"")</f>
        <v/>
      </c>
      <c r="BH1403" s="7" t="str">
        <f t="shared" ca="1" si="231"/>
        <v/>
      </c>
      <c r="BI1403" s="4" t="str">
        <f t="shared" si="237"/>
        <v/>
      </c>
      <c r="BJ1403" s="123" t="str">
        <f t="shared" si="232"/>
        <v/>
      </c>
      <c r="BK1403" s="140" t="str">
        <f t="shared" si="236"/>
        <v/>
      </c>
      <c r="BP1403" s="5"/>
      <c r="BR1403" s="4"/>
      <c r="BT1403" s="5"/>
      <c r="BU1403" s="5"/>
      <c r="BV1403" s="5" t="str">
        <f>IF(B1403="","",IF(BQ1403="",1+(MAX(BV$2:BV1402)),""))</f>
        <v/>
      </c>
      <c r="BW1403" s="5" t="str">
        <f t="shared" si="233"/>
        <v/>
      </c>
      <c r="BX1403" s="5" t="str">
        <f t="shared" si="234"/>
        <v/>
      </c>
      <c r="BY1403" s="14" t="str">
        <f t="shared" si="235"/>
        <v/>
      </c>
      <c r="BZ1403" s="28"/>
      <c r="DD1403" s="5" t="e">
        <f>IF(REPORTE!AH$2="si",IF(C1403=VALUE(REPORTE!C$11),IF(SUM(DD1404:DD$1993),CONCATENATE(INT(B1403),", "),INT(B1403)),""),IF(C1403=VALUE(REPORTE!C$10),IF(SUM(DD1404:DD$1993),CONCATENATE(INT(B1403),", "),INT(B1403)),""))</f>
        <v>#VALUE!</v>
      </c>
      <c r="DH1403" s="5"/>
      <c r="DI1403" s="5"/>
      <c r="DJ1403" s="5"/>
      <c r="DK1403" s="5"/>
    </row>
    <row r="1404" spans="1:115">
      <c r="A1404" s="4"/>
      <c r="B1404" s="3"/>
      <c r="H1404" s="5" t="str">
        <f>IF(F1404="","",IFERROR(CONCATENATE("PEUA",VLOOKUP(ESTADO,REPORTE!AV1404:AW1435,2,0),CLAVE_DISTRITO,CLAVE_CADER,IFERROR(VLOOKUP(DAY(F1404),$BN$3:$BO$11,2,0),DAY(F1404)),IFERROR(VLOOKUP(MONTH(F1404),$BN$3:$BO$11,2,0),MONTH(F1404)),YEAR(F1404),G1404),""))</f>
        <v/>
      </c>
      <c r="L1404" s="4" t="str">
        <f>IFERROR(IF(VLOOKUP(J1404,J$2:L1403,4,0)=0,"",VLOOKUP(J1404,J$2:L1403,4,0)),"")</f>
        <v/>
      </c>
      <c r="M1404" s="4" t="str">
        <f>IFERROR(IF(VLOOKUP(J1404,J$2:M1403,5,0)=0,"",VLOOKUP(J1404,J$2:M1403,5,0)),"")</f>
        <v/>
      </c>
      <c r="S1404"/>
      <c r="AC1404" s="2" t="str">
        <f>IFERROR(IF(INDEX(AC$1:AC1403,MATCH(J1404,J$1:J1403,0),1)=0,"",INDEX(AC$1:AC1403,MATCH(J1404,J$1:J1403,0),1)),"")</f>
        <v/>
      </c>
      <c r="AD1404" s="2" t="str">
        <f>IFERROR(IF(INDEX(AD$1:AD1403,MATCH(J1404,J$1:J1403,0),1)=0,"",INDEX(AD$1:AD1403,MATCH(J1404,J$1:J1403,0),1)),"")</f>
        <v/>
      </c>
      <c r="AE1404" s="2" t="str">
        <f>IFERROR(IF(INDEX(AE$1:AE1403,MATCH(J1404,J$1:J1403,0),1)=0,"",INDEX(AE$1:AE1403,MATCH(J1404,J$1:J1403,0),1)),"")</f>
        <v/>
      </c>
      <c r="BH1404" s="7" t="str">
        <f t="shared" ca="1" si="231"/>
        <v/>
      </c>
      <c r="BI1404" s="4" t="str">
        <f t="shared" si="237"/>
        <v/>
      </c>
      <c r="BJ1404" s="123" t="str">
        <f t="shared" si="232"/>
        <v/>
      </c>
      <c r="BK1404" s="140" t="str">
        <f t="shared" si="236"/>
        <v/>
      </c>
      <c r="BP1404" s="5"/>
      <c r="BR1404" s="4"/>
      <c r="BT1404" s="5"/>
      <c r="BU1404" s="5"/>
      <c r="BV1404" s="5" t="str">
        <f>IF(B1404="","",IF(BQ1404="",1+(MAX(BV$2:BV1403)),""))</f>
        <v/>
      </c>
      <c r="BW1404" s="5" t="str">
        <f t="shared" si="233"/>
        <v/>
      </c>
      <c r="BX1404" s="5" t="str">
        <f t="shared" si="234"/>
        <v/>
      </c>
      <c r="BY1404" s="14" t="str">
        <f t="shared" si="235"/>
        <v/>
      </c>
      <c r="BZ1404" s="28"/>
      <c r="DD1404" s="5" t="e">
        <f>IF(REPORTE!AH$2="si",IF(C1404=VALUE(REPORTE!C$11),IF(SUM(DD1405:DD$1993),CONCATENATE(INT(B1404),", "),INT(B1404)),""),IF(C1404=VALUE(REPORTE!C$10),IF(SUM(DD1405:DD$1993),CONCATENATE(INT(B1404),", "),INT(B1404)),""))</f>
        <v>#VALUE!</v>
      </c>
      <c r="DH1404" s="5"/>
      <c r="DI1404" s="5"/>
      <c r="DJ1404" s="5"/>
      <c r="DK1404" s="5"/>
    </row>
    <row r="1405" spans="1:115">
      <c r="A1405" s="4"/>
      <c r="B1405" s="3"/>
      <c r="H1405" s="5" t="str">
        <f>IF(F1405="","",IFERROR(CONCATENATE("PEUA",VLOOKUP(ESTADO,REPORTE!AV1405:AW1436,2,0),CLAVE_DISTRITO,CLAVE_CADER,IFERROR(VLOOKUP(DAY(F1405),$BN$3:$BO$11,2,0),DAY(F1405)),IFERROR(VLOOKUP(MONTH(F1405),$BN$3:$BO$11,2,0),MONTH(F1405)),YEAR(F1405),G1405),""))</f>
        <v/>
      </c>
      <c r="L1405" s="4" t="str">
        <f>IFERROR(IF(VLOOKUP(J1405,J$2:L1404,4,0)=0,"",VLOOKUP(J1405,J$2:L1404,4,0)),"")</f>
        <v/>
      </c>
      <c r="M1405" s="4" t="str">
        <f>IFERROR(IF(VLOOKUP(J1405,J$2:M1404,5,0)=0,"",VLOOKUP(J1405,J$2:M1404,5,0)),"")</f>
        <v/>
      </c>
      <c r="S1405"/>
      <c r="AC1405" s="2" t="str">
        <f>IFERROR(IF(INDEX(AC$1:AC1404,MATCH(J1405,J$1:J1404,0),1)=0,"",INDEX(AC$1:AC1404,MATCH(J1405,J$1:J1404,0),1)),"")</f>
        <v/>
      </c>
      <c r="AD1405" s="2" t="str">
        <f>IFERROR(IF(INDEX(AD$1:AD1404,MATCH(J1405,J$1:J1404,0),1)=0,"",INDEX(AD$1:AD1404,MATCH(J1405,J$1:J1404,0),1)),"")</f>
        <v/>
      </c>
      <c r="AE1405" s="2" t="str">
        <f>IFERROR(IF(INDEX(AE$1:AE1404,MATCH(J1405,J$1:J1404,0),1)=0,"",INDEX(AE$1:AE1404,MATCH(J1405,J$1:J1404,0),1)),"")</f>
        <v/>
      </c>
      <c r="BH1405" s="7" t="str">
        <f t="shared" ca="1" si="231"/>
        <v/>
      </c>
      <c r="BI1405" s="4" t="str">
        <f t="shared" si="237"/>
        <v/>
      </c>
      <c r="BJ1405" s="123" t="str">
        <f t="shared" si="232"/>
        <v/>
      </c>
      <c r="BK1405" s="140" t="str">
        <f t="shared" si="236"/>
        <v/>
      </c>
      <c r="BP1405" s="5"/>
      <c r="BR1405" s="4"/>
      <c r="BT1405" s="5"/>
      <c r="BU1405" s="5"/>
      <c r="BV1405" s="5" t="str">
        <f>IF(B1405="","",IF(BQ1405="",1+(MAX(BV$2:BV1404)),""))</f>
        <v/>
      </c>
      <c r="BW1405" s="5" t="str">
        <f t="shared" si="233"/>
        <v/>
      </c>
      <c r="BX1405" s="5" t="str">
        <f t="shared" si="234"/>
        <v/>
      </c>
      <c r="BY1405" s="14" t="str">
        <f t="shared" si="235"/>
        <v/>
      </c>
      <c r="BZ1405" s="28"/>
      <c r="DD1405" s="5" t="e">
        <f>IF(REPORTE!AH$2="si",IF(C1405=VALUE(REPORTE!C$11),IF(SUM(DD1406:DD$1993),CONCATENATE(INT(B1405),", "),INT(B1405)),""),IF(C1405=VALUE(REPORTE!C$10),IF(SUM(DD1406:DD$1993),CONCATENATE(INT(B1405),", "),INT(B1405)),""))</f>
        <v>#VALUE!</v>
      </c>
      <c r="DH1405" s="5"/>
      <c r="DI1405" s="5"/>
      <c r="DJ1405" s="5"/>
      <c r="DK1405" s="5"/>
    </row>
    <row r="1406" spans="1:115">
      <c r="A1406" s="4"/>
      <c r="B1406" s="3"/>
      <c r="H1406" s="5" t="str">
        <f>IF(F1406="","",IFERROR(CONCATENATE("PEUA",VLOOKUP(ESTADO,REPORTE!AV1406:AW1437,2,0),CLAVE_DISTRITO,CLAVE_CADER,IFERROR(VLOOKUP(DAY(F1406),$BN$3:$BO$11,2,0),DAY(F1406)),IFERROR(VLOOKUP(MONTH(F1406),$BN$3:$BO$11,2,0),MONTH(F1406)),YEAR(F1406),G1406),""))</f>
        <v/>
      </c>
      <c r="L1406" s="4" t="str">
        <f>IFERROR(IF(VLOOKUP(J1406,J$2:L1405,4,0)=0,"",VLOOKUP(J1406,J$2:L1405,4,0)),"")</f>
        <v/>
      </c>
      <c r="M1406" s="4" t="str">
        <f>IFERROR(IF(VLOOKUP(J1406,J$2:M1405,5,0)=0,"",VLOOKUP(J1406,J$2:M1405,5,0)),"")</f>
        <v/>
      </c>
      <c r="S1406"/>
      <c r="AC1406" s="2" t="str">
        <f>IFERROR(IF(INDEX(AC$1:AC1405,MATCH(J1406,J$1:J1405,0),1)=0,"",INDEX(AC$1:AC1405,MATCH(J1406,J$1:J1405,0),1)),"")</f>
        <v/>
      </c>
      <c r="AD1406" s="2" t="str">
        <f>IFERROR(IF(INDEX(AD$1:AD1405,MATCH(J1406,J$1:J1405,0),1)=0,"",INDEX(AD$1:AD1405,MATCH(J1406,J$1:J1405,0),1)),"")</f>
        <v/>
      </c>
      <c r="AE1406" s="2" t="str">
        <f>IFERROR(IF(INDEX(AE$1:AE1405,MATCH(J1406,J$1:J1405,0),1)=0,"",INDEX(AE$1:AE1405,MATCH(J1406,J$1:J1405,0),1)),"")</f>
        <v/>
      </c>
      <c r="BH1406" s="7" t="str">
        <f t="shared" ca="1" si="231"/>
        <v/>
      </c>
      <c r="BI1406" s="4" t="str">
        <f t="shared" si="237"/>
        <v/>
      </c>
      <c r="BJ1406" s="123" t="str">
        <f t="shared" si="232"/>
        <v/>
      </c>
      <c r="BK1406" s="140" t="str">
        <f t="shared" si="236"/>
        <v/>
      </c>
      <c r="BP1406" s="5"/>
      <c r="BR1406" s="4"/>
      <c r="BT1406" s="5"/>
      <c r="BU1406" s="5"/>
      <c r="BV1406" s="5" t="str">
        <f>IF(B1406="","",IF(BQ1406="",1+(MAX(BV$2:BV1405)),""))</f>
        <v/>
      </c>
      <c r="BW1406" s="5" t="str">
        <f t="shared" si="233"/>
        <v/>
      </c>
      <c r="BX1406" s="5" t="str">
        <f t="shared" si="234"/>
        <v/>
      </c>
      <c r="BY1406" s="14" t="str">
        <f t="shared" si="235"/>
        <v/>
      </c>
      <c r="BZ1406" s="28"/>
      <c r="DD1406" s="5" t="e">
        <f>IF(REPORTE!AH$2="si",IF(C1406=VALUE(REPORTE!C$11),IF(SUM(DD1407:DD$1993),CONCATENATE(INT(B1406),", "),INT(B1406)),""),IF(C1406=VALUE(REPORTE!C$10),IF(SUM(DD1407:DD$1993),CONCATENATE(INT(B1406),", "),INT(B1406)),""))</f>
        <v>#VALUE!</v>
      </c>
      <c r="DH1406" s="5"/>
      <c r="DI1406" s="5"/>
      <c r="DJ1406" s="5"/>
      <c r="DK1406" s="5"/>
    </row>
    <row r="1407" spans="1:115">
      <c r="A1407" s="4"/>
      <c r="B1407" s="3"/>
      <c r="H1407" s="5" t="str">
        <f>IF(F1407="","",IFERROR(CONCATENATE("PEUA",VLOOKUP(ESTADO,REPORTE!AV1407:AW1438,2,0),CLAVE_DISTRITO,CLAVE_CADER,IFERROR(VLOOKUP(DAY(F1407),$BN$3:$BO$11,2,0),DAY(F1407)),IFERROR(VLOOKUP(MONTH(F1407),$BN$3:$BO$11,2,0),MONTH(F1407)),YEAR(F1407),G1407),""))</f>
        <v/>
      </c>
      <c r="L1407" s="4" t="str">
        <f>IFERROR(IF(VLOOKUP(J1407,J$2:L1406,4,0)=0,"",VLOOKUP(J1407,J$2:L1406,4,0)),"")</f>
        <v/>
      </c>
      <c r="M1407" s="4" t="str">
        <f>IFERROR(IF(VLOOKUP(J1407,J$2:M1406,5,0)=0,"",VLOOKUP(J1407,J$2:M1406,5,0)),"")</f>
        <v/>
      </c>
      <c r="S1407"/>
      <c r="AC1407" s="2" t="str">
        <f>IFERROR(IF(INDEX(AC$1:AC1406,MATCH(J1407,J$1:J1406,0),1)=0,"",INDEX(AC$1:AC1406,MATCH(J1407,J$1:J1406,0),1)),"")</f>
        <v/>
      </c>
      <c r="AD1407" s="2" t="str">
        <f>IFERROR(IF(INDEX(AD$1:AD1406,MATCH(J1407,J$1:J1406,0),1)=0,"",INDEX(AD$1:AD1406,MATCH(J1407,J$1:J1406,0),1)),"")</f>
        <v/>
      </c>
      <c r="AE1407" s="2" t="str">
        <f>IFERROR(IF(INDEX(AE$1:AE1406,MATCH(J1407,J$1:J1406,0),1)=0,"",INDEX(AE$1:AE1406,MATCH(J1407,J$1:J1406,0),1)),"")</f>
        <v/>
      </c>
      <c r="BH1407" s="7" t="str">
        <f t="shared" ca="1" si="231"/>
        <v/>
      </c>
      <c r="BI1407" s="4" t="str">
        <f t="shared" si="237"/>
        <v/>
      </c>
      <c r="BJ1407" s="123" t="str">
        <f t="shared" si="232"/>
        <v/>
      </c>
      <c r="BK1407" s="140" t="str">
        <f t="shared" si="236"/>
        <v/>
      </c>
      <c r="BP1407" s="5"/>
      <c r="BR1407" s="4"/>
      <c r="BT1407" s="5"/>
      <c r="BU1407" s="5"/>
      <c r="BV1407" s="5" t="str">
        <f>IF(B1407="","",IF(BQ1407="",1+(MAX(BV$2:BV1406)),""))</f>
        <v/>
      </c>
      <c r="BW1407" s="5" t="str">
        <f t="shared" si="233"/>
        <v/>
      </c>
      <c r="BX1407" s="5" t="str">
        <f t="shared" si="234"/>
        <v/>
      </c>
      <c r="BY1407" s="14" t="str">
        <f t="shared" si="235"/>
        <v/>
      </c>
      <c r="BZ1407" s="28"/>
      <c r="DD1407" s="5" t="e">
        <f>IF(REPORTE!AH$2="si",IF(C1407=VALUE(REPORTE!C$11),IF(SUM(DD1408:DD$1993),CONCATENATE(INT(B1407),", "),INT(B1407)),""),IF(C1407=VALUE(REPORTE!C$10),IF(SUM(DD1408:DD$1993),CONCATENATE(INT(B1407),", "),INT(B1407)),""))</f>
        <v>#VALUE!</v>
      </c>
      <c r="DH1407" s="5"/>
      <c r="DI1407" s="5"/>
      <c r="DJ1407" s="5"/>
      <c r="DK1407" s="5"/>
    </row>
    <row r="1408" spans="1:115">
      <c r="A1408" s="4"/>
      <c r="B1408" s="3"/>
      <c r="H1408" s="5" t="str">
        <f>IF(F1408="","",IFERROR(CONCATENATE("PEUA",VLOOKUP(ESTADO,REPORTE!AV1408:AW1439,2,0),CLAVE_DISTRITO,CLAVE_CADER,IFERROR(VLOOKUP(DAY(F1408),$BN$3:$BO$11,2,0),DAY(F1408)),IFERROR(VLOOKUP(MONTH(F1408),$BN$3:$BO$11,2,0),MONTH(F1408)),YEAR(F1408),G1408),""))</f>
        <v/>
      </c>
      <c r="L1408" s="4" t="str">
        <f>IFERROR(IF(VLOOKUP(J1408,J$2:L1407,4,0)=0,"",VLOOKUP(J1408,J$2:L1407,4,0)),"")</f>
        <v/>
      </c>
      <c r="M1408" s="4" t="str">
        <f>IFERROR(IF(VLOOKUP(J1408,J$2:M1407,5,0)=0,"",VLOOKUP(J1408,J$2:M1407,5,0)),"")</f>
        <v/>
      </c>
      <c r="S1408"/>
      <c r="AC1408" s="2" t="str">
        <f>IFERROR(IF(INDEX(AC$1:AC1407,MATCH(J1408,J$1:J1407,0),1)=0,"",INDEX(AC$1:AC1407,MATCH(J1408,J$1:J1407,0),1)),"")</f>
        <v/>
      </c>
      <c r="AD1408" s="2" t="str">
        <f>IFERROR(IF(INDEX(AD$1:AD1407,MATCH(J1408,J$1:J1407,0),1)=0,"",INDEX(AD$1:AD1407,MATCH(J1408,J$1:J1407,0),1)),"")</f>
        <v/>
      </c>
      <c r="AE1408" s="2" t="str">
        <f>IFERROR(IF(INDEX(AE$1:AE1407,MATCH(J1408,J$1:J1407,0),1)=0,"",INDEX(AE$1:AE1407,MATCH(J1408,J$1:J1407,0),1)),"")</f>
        <v/>
      </c>
      <c r="BH1408" s="7" t="str">
        <f t="shared" ca="1" si="231"/>
        <v/>
      </c>
      <c r="BI1408" s="4" t="str">
        <f t="shared" si="237"/>
        <v/>
      </c>
      <c r="BJ1408" s="123" t="str">
        <f t="shared" si="232"/>
        <v/>
      </c>
      <c r="BK1408" s="140" t="str">
        <f t="shared" si="236"/>
        <v/>
      </c>
      <c r="BP1408" s="5"/>
      <c r="BR1408" s="4"/>
      <c r="BT1408" s="5"/>
      <c r="BU1408" s="5"/>
      <c r="BV1408" s="5" t="str">
        <f>IF(B1408="","",IF(BQ1408="",1+(MAX(BV$2:BV1407)),""))</f>
        <v/>
      </c>
      <c r="BW1408" s="5" t="str">
        <f t="shared" si="233"/>
        <v/>
      </c>
      <c r="BX1408" s="5" t="str">
        <f t="shared" si="234"/>
        <v/>
      </c>
      <c r="BY1408" s="14" t="str">
        <f t="shared" si="235"/>
        <v/>
      </c>
      <c r="BZ1408" s="28"/>
      <c r="DD1408" s="5" t="e">
        <f>IF(REPORTE!AH$2="si",IF(C1408=VALUE(REPORTE!C$11),IF(SUM(DD1409:DD$1993),CONCATENATE(INT(B1408),", "),INT(B1408)),""),IF(C1408=VALUE(REPORTE!C$10),IF(SUM(DD1409:DD$1993),CONCATENATE(INT(B1408),", "),INT(B1408)),""))</f>
        <v>#VALUE!</v>
      </c>
      <c r="DH1408" s="5"/>
      <c r="DI1408" s="5"/>
      <c r="DJ1408" s="5"/>
      <c r="DK1408" s="5"/>
    </row>
    <row r="1409" spans="1:115">
      <c r="A1409" s="4"/>
      <c r="B1409" s="3"/>
      <c r="H1409" s="5" t="str">
        <f>IF(F1409="","",IFERROR(CONCATENATE("PEUA",VLOOKUP(ESTADO,REPORTE!AV1409:AW1440,2,0),CLAVE_DISTRITO,CLAVE_CADER,IFERROR(VLOOKUP(DAY(F1409),$BN$3:$BO$11,2,0),DAY(F1409)),IFERROR(VLOOKUP(MONTH(F1409),$BN$3:$BO$11,2,0),MONTH(F1409)),YEAR(F1409),G1409),""))</f>
        <v/>
      </c>
      <c r="L1409" s="4" t="str">
        <f>IFERROR(IF(VLOOKUP(J1409,J$2:L1408,4,0)=0,"",VLOOKUP(J1409,J$2:L1408,4,0)),"")</f>
        <v/>
      </c>
      <c r="M1409" s="4" t="str">
        <f>IFERROR(IF(VLOOKUP(J1409,J$2:M1408,5,0)=0,"",VLOOKUP(J1409,J$2:M1408,5,0)),"")</f>
        <v/>
      </c>
      <c r="S1409"/>
      <c r="AC1409" s="2" t="str">
        <f>IFERROR(IF(INDEX(AC$1:AC1408,MATCH(J1409,J$1:J1408,0),1)=0,"",INDEX(AC$1:AC1408,MATCH(J1409,J$1:J1408,0),1)),"")</f>
        <v/>
      </c>
      <c r="AD1409" s="2" t="str">
        <f>IFERROR(IF(INDEX(AD$1:AD1408,MATCH(J1409,J$1:J1408,0),1)=0,"",INDEX(AD$1:AD1408,MATCH(J1409,J$1:J1408,0),1)),"")</f>
        <v/>
      </c>
      <c r="AE1409" s="2" t="str">
        <f>IFERROR(IF(INDEX(AE$1:AE1408,MATCH(J1409,J$1:J1408,0),1)=0,"",INDEX(AE$1:AE1408,MATCH(J1409,J$1:J1408,0),1)),"")</f>
        <v/>
      </c>
      <c r="BH1409" s="7" t="str">
        <f t="shared" ca="1" si="231"/>
        <v/>
      </c>
      <c r="BI1409" s="4" t="str">
        <f t="shared" si="237"/>
        <v/>
      </c>
      <c r="BJ1409" s="123" t="str">
        <f t="shared" si="232"/>
        <v/>
      </c>
      <c r="BK1409" s="140" t="str">
        <f t="shared" si="236"/>
        <v/>
      </c>
      <c r="BP1409" s="5"/>
      <c r="BR1409" s="4"/>
      <c r="BT1409" s="5"/>
      <c r="BU1409" s="5"/>
      <c r="BV1409" s="5" t="str">
        <f>IF(B1409="","",IF(BQ1409="",1+(MAX(BV$2:BV1408)),""))</f>
        <v/>
      </c>
      <c r="BW1409" s="5" t="str">
        <f t="shared" si="233"/>
        <v/>
      </c>
      <c r="BX1409" s="5" t="str">
        <f t="shared" si="234"/>
        <v/>
      </c>
      <c r="BY1409" s="14" t="str">
        <f t="shared" si="235"/>
        <v/>
      </c>
      <c r="BZ1409" s="28"/>
      <c r="DD1409" s="5" t="e">
        <f>IF(REPORTE!AH$2="si",IF(C1409=VALUE(REPORTE!C$11),IF(SUM(DD1410:DD$1993),CONCATENATE(INT(B1409),", "),INT(B1409)),""),IF(C1409=VALUE(REPORTE!C$10),IF(SUM(DD1410:DD$1993),CONCATENATE(INT(B1409),", "),INT(B1409)),""))</f>
        <v>#VALUE!</v>
      </c>
      <c r="DH1409" s="5"/>
      <c r="DI1409" s="5"/>
      <c r="DJ1409" s="5"/>
      <c r="DK1409" s="5"/>
    </row>
    <row r="1410" spans="1:115">
      <c r="A1410" s="4"/>
      <c r="B1410" s="3"/>
      <c r="H1410" s="5" t="str">
        <f>IF(F1410="","",IFERROR(CONCATENATE("PEUA",VLOOKUP(ESTADO,REPORTE!AV1410:AW1441,2,0),CLAVE_DISTRITO,CLAVE_CADER,IFERROR(VLOOKUP(DAY(F1410),$BN$3:$BO$11,2,0),DAY(F1410)),IFERROR(VLOOKUP(MONTH(F1410),$BN$3:$BO$11,2,0),MONTH(F1410)),YEAR(F1410),G1410),""))</f>
        <v/>
      </c>
      <c r="L1410" s="4" t="str">
        <f>IFERROR(IF(VLOOKUP(J1410,J$2:L1409,4,0)=0,"",VLOOKUP(J1410,J$2:L1409,4,0)),"")</f>
        <v/>
      </c>
      <c r="M1410" s="4" t="str">
        <f>IFERROR(IF(VLOOKUP(J1410,J$2:M1409,5,0)=0,"",VLOOKUP(J1410,J$2:M1409,5,0)),"")</f>
        <v/>
      </c>
      <c r="S1410"/>
      <c r="AC1410" s="2" t="str">
        <f>IFERROR(IF(INDEX(AC$1:AC1409,MATCH(J1410,J$1:J1409,0),1)=0,"",INDEX(AC$1:AC1409,MATCH(J1410,J$1:J1409,0),1)),"")</f>
        <v/>
      </c>
      <c r="AD1410" s="2" t="str">
        <f>IFERROR(IF(INDEX(AD$1:AD1409,MATCH(J1410,J$1:J1409,0),1)=0,"",INDEX(AD$1:AD1409,MATCH(J1410,J$1:J1409,0),1)),"")</f>
        <v/>
      </c>
      <c r="AE1410" s="2" t="str">
        <f>IFERROR(IF(INDEX(AE$1:AE1409,MATCH(J1410,J$1:J1409,0),1)=0,"",INDEX(AE$1:AE1409,MATCH(J1410,J$1:J1409,0),1)),"")</f>
        <v/>
      </c>
      <c r="BH1410" s="7" t="str">
        <f t="shared" ref="BH1410:BH1473" ca="1" si="238">IFERROR(IF(BE1410="","",IF(BA1410=5,"",IF(BE1410-TODAY()&gt;0,"VIGENTE","VENCIDO"))),"")</f>
        <v/>
      </c>
      <c r="BI1410" s="4" t="str">
        <f t="shared" si="237"/>
        <v/>
      </c>
      <c r="BJ1410" s="123" t="str">
        <f t="shared" ref="BJ1410:BJ1473" si="239">IFERROR(IF(AA1410="","",AA1410/V1410),"")</f>
        <v/>
      </c>
      <c r="BK1410" s="140" t="str">
        <f t="shared" si="236"/>
        <v/>
      </c>
      <c r="BP1410" s="5"/>
      <c r="BR1410" s="4"/>
      <c r="BT1410" s="5"/>
      <c r="BU1410" s="5"/>
      <c r="BV1410" s="5" t="str">
        <f>IF(B1410="","",IF(BQ1410="",1+(MAX(BV$2:BV1409)),""))</f>
        <v/>
      </c>
      <c r="BW1410" s="5" t="str">
        <f t="shared" ref="BW1410:BW1473" si="240">IF(BV1410="","",Z1410)</f>
        <v/>
      </c>
      <c r="BX1410" s="5" t="str">
        <f t="shared" ref="BX1410:BX1473" si="241">IF(BV1410="","",H1410)</f>
        <v/>
      </c>
      <c r="BY1410" s="14" t="str">
        <f t="shared" ref="BY1410:BY1473" si="242">IF(BV1410="","",C1410)</f>
        <v/>
      </c>
      <c r="BZ1410" s="28"/>
      <c r="DD1410" s="5" t="e">
        <f>IF(REPORTE!AH$2="si",IF(C1410=VALUE(REPORTE!C$11),IF(SUM(DD1411:DD$1993),CONCATENATE(INT(B1410),", "),INT(B1410)),""),IF(C1410=VALUE(REPORTE!C$10),IF(SUM(DD1411:DD$1993),CONCATENATE(INT(B1410),", "),INT(B1410)),""))</f>
        <v>#VALUE!</v>
      </c>
      <c r="DH1410" s="5"/>
      <c r="DI1410" s="5"/>
      <c r="DJ1410" s="5"/>
      <c r="DK1410" s="5"/>
    </row>
    <row r="1411" spans="1:115">
      <c r="A1411" s="4"/>
      <c r="B1411" s="3"/>
      <c r="H1411" s="5" t="str">
        <f>IF(F1411="","",IFERROR(CONCATENATE("PEUA",VLOOKUP(ESTADO,REPORTE!AV1411:AW1442,2,0),CLAVE_DISTRITO,CLAVE_CADER,IFERROR(VLOOKUP(DAY(F1411),$BN$3:$BO$11,2,0),DAY(F1411)),IFERROR(VLOOKUP(MONTH(F1411),$BN$3:$BO$11,2,0),MONTH(F1411)),YEAR(F1411),G1411),""))</f>
        <v/>
      </c>
      <c r="L1411" s="4" t="str">
        <f>IFERROR(IF(VLOOKUP(J1411,J$2:L1410,4,0)=0,"",VLOOKUP(J1411,J$2:L1410,4,0)),"")</f>
        <v/>
      </c>
      <c r="M1411" s="4" t="str">
        <f>IFERROR(IF(VLOOKUP(J1411,J$2:M1410,5,0)=0,"",VLOOKUP(J1411,J$2:M1410,5,0)),"")</f>
        <v/>
      </c>
      <c r="S1411"/>
      <c r="AC1411" s="2" t="str">
        <f>IFERROR(IF(INDEX(AC$1:AC1410,MATCH(J1411,J$1:J1410,0),1)=0,"",INDEX(AC$1:AC1410,MATCH(J1411,J$1:J1410,0),1)),"")</f>
        <v/>
      </c>
      <c r="AD1411" s="2" t="str">
        <f>IFERROR(IF(INDEX(AD$1:AD1410,MATCH(J1411,J$1:J1410,0),1)=0,"",INDEX(AD$1:AD1410,MATCH(J1411,J$1:J1410,0),1)),"")</f>
        <v/>
      </c>
      <c r="AE1411" s="2" t="str">
        <f>IFERROR(IF(INDEX(AE$1:AE1410,MATCH(J1411,J$1:J1410,0),1)=0,"",INDEX(AE$1:AE1410,MATCH(J1411,J$1:J1410,0),1)),"")</f>
        <v/>
      </c>
      <c r="BH1411" s="7" t="str">
        <f t="shared" ca="1" si="238"/>
        <v/>
      </c>
      <c r="BI1411" s="4" t="str">
        <f t="shared" si="237"/>
        <v/>
      </c>
      <c r="BJ1411" s="123" t="str">
        <f t="shared" si="239"/>
        <v/>
      </c>
      <c r="BK1411" s="140" t="str">
        <f t="shared" ref="BK1411:BK1474" si="243">IFERROR(IF(AA1411/Z1411=0,"",AA1411/Z1411),"")</f>
        <v/>
      </c>
      <c r="BP1411" s="5"/>
      <c r="BR1411" s="4"/>
      <c r="BT1411" s="5"/>
      <c r="BU1411" s="5"/>
      <c r="BV1411" s="5" t="str">
        <f>IF(B1411="","",IF(BQ1411="",1+(MAX(BV$2:BV1410)),""))</f>
        <v/>
      </c>
      <c r="BW1411" s="5" t="str">
        <f t="shared" si="240"/>
        <v/>
      </c>
      <c r="BX1411" s="5" t="str">
        <f t="shared" si="241"/>
        <v/>
      </c>
      <c r="BY1411" s="14" t="str">
        <f t="shared" si="242"/>
        <v/>
      </c>
      <c r="BZ1411" s="28"/>
      <c r="DD1411" s="5" t="e">
        <f>IF(REPORTE!AH$2="si",IF(C1411=VALUE(REPORTE!C$11),IF(SUM(DD1412:DD$1993),CONCATENATE(INT(B1411),", "),INT(B1411)),""),IF(C1411=VALUE(REPORTE!C$10),IF(SUM(DD1412:DD$1993),CONCATENATE(INT(B1411),", "),INT(B1411)),""))</f>
        <v>#VALUE!</v>
      </c>
      <c r="DH1411" s="5"/>
      <c r="DI1411" s="5"/>
      <c r="DJ1411" s="5"/>
      <c r="DK1411" s="5"/>
    </row>
    <row r="1412" spans="1:115">
      <c r="A1412" s="24"/>
      <c r="B1412" s="3"/>
      <c r="C1412" s="3"/>
      <c r="H1412" s="5" t="str">
        <f>IF(F1412="","",IFERROR(CONCATENATE("PEUA",VLOOKUP(ESTADO,REPORTE!AV1412:AW1443,2,0),CLAVE_DISTRITO,CLAVE_CADER,IFERROR(VLOOKUP(DAY(F1412),$BN$3:$BO$11,2,0),DAY(F1412)),IFERROR(VLOOKUP(MONTH(F1412),$BN$3:$BO$11,2,0),MONTH(F1412)),YEAR(F1412),G1412),""))</f>
        <v/>
      </c>
      <c r="J1412" s="5"/>
      <c r="L1412" s="4" t="str">
        <f>IFERROR(IF(VLOOKUP(J1412,J$2:L1411,4,0)=0,"",VLOOKUP(J1412,J$2:L1411,4,0)),"")</f>
        <v/>
      </c>
      <c r="M1412" s="4" t="str">
        <f>IFERROR(IF(VLOOKUP(J1412,J$2:M1411,5,0)=0,"",VLOOKUP(J1412,J$2:M1411,5,0)),"")</f>
        <v/>
      </c>
      <c r="Q1412" s="5"/>
      <c r="R1412" s="5"/>
      <c r="AC1412" s="2" t="str">
        <f>IFERROR(IF(INDEX(AC$1:AC1411,MATCH(J1412,J$1:J1411,0),1)=0,"",INDEX(AC$1:AC1411,MATCH(J1412,J$1:J1411,0),1)),"")</f>
        <v/>
      </c>
      <c r="AD1412" s="2" t="str">
        <f>IFERROR(IF(INDEX(AD$1:AD1411,MATCH(J1412,J$1:J1411,0),1)=0,"",INDEX(AD$1:AD1411,MATCH(J1412,J$1:J1411,0),1)),"")</f>
        <v/>
      </c>
      <c r="AE1412" s="2" t="str">
        <f>IFERROR(IF(INDEX(AE$1:AE1411,MATCH(J1412,J$1:J1411,0),1)=0,"",INDEX(AE$1:AE1411,MATCH(J1412,J$1:J1411,0),1)),"")</f>
        <v/>
      </c>
      <c r="BH1412" s="7" t="str">
        <f t="shared" ca="1" si="238"/>
        <v/>
      </c>
      <c r="BI1412" s="4" t="str">
        <f t="shared" si="237"/>
        <v/>
      </c>
      <c r="BJ1412" s="123" t="str">
        <f t="shared" si="239"/>
        <v/>
      </c>
      <c r="BK1412" s="140" t="str">
        <f t="shared" si="243"/>
        <v/>
      </c>
      <c r="BP1412" s="5"/>
      <c r="BR1412" s="4"/>
      <c r="BT1412" s="5"/>
      <c r="BU1412" s="5"/>
      <c r="BV1412" s="5" t="str">
        <f>IF(B1412="","",IF(BQ1412="",1+(MAX(BV$2:BV1411)),""))</f>
        <v/>
      </c>
      <c r="BW1412" s="5" t="str">
        <f t="shared" si="240"/>
        <v/>
      </c>
      <c r="BX1412" s="5" t="str">
        <f t="shared" si="241"/>
        <v/>
      </c>
      <c r="BY1412" s="14" t="str">
        <f t="shared" si="242"/>
        <v/>
      </c>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c r="A1413" s="24"/>
      <c r="B1413" s="3"/>
      <c r="H1413" s="5" t="str">
        <f>IF(F1413="","",IFERROR(CONCATENATE("PEUA",VLOOKUP(ESTADO,REPORTE!AV1413:AW1444,2,0),CLAVE_DISTRITO,CLAVE_CADER,IFERROR(VLOOKUP(DAY(F1413),$BN$3:$BO$11,2,0),DAY(F1413)),IFERROR(VLOOKUP(MONTH(F1413),$BN$3:$BO$11,2,0),MONTH(F1413)),YEAR(F1413),G1413),""))</f>
        <v/>
      </c>
      <c r="L1413" s="4" t="str">
        <f>IFERROR(IF(VLOOKUP(J1413,J$2:L1412,4,0)=0,"",VLOOKUP(J1413,J$2:L1412,4,0)),"")</f>
        <v/>
      </c>
      <c r="M1413" s="4" t="str">
        <f>IFERROR(IF(VLOOKUP(J1413,J$2:M1412,5,0)=0,"",VLOOKUP(J1413,J$2:M1412,5,0)),"")</f>
        <v/>
      </c>
      <c r="AC1413" s="2" t="str">
        <f>IFERROR(IF(INDEX(AC$1:AC1412,MATCH(J1413,J$1:J1412,0),1)=0,"",INDEX(AC$1:AC1412,MATCH(J1413,J$1:J1412,0),1)),"")</f>
        <v/>
      </c>
      <c r="AD1413" s="2" t="str">
        <f>IFERROR(IF(INDEX(AD$1:AD1412,MATCH(J1413,J$1:J1412,0),1)=0,"",INDEX(AD$1:AD1412,MATCH(J1413,J$1:J1412,0),1)),"")</f>
        <v/>
      </c>
      <c r="AE1413" s="2" t="str">
        <f>IFERROR(IF(INDEX(AE$1:AE1412,MATCH(J1413,J$1:J1412,0),1)=0,"",INDEX(AE$1:AE1412,MATCH(J1413,J$1:J1412,0),1)),"")</f>
        <v/>
      </c>
      <c r="BH1413" s="7" t="str">
        <f t="shared" ca="1" si="238"/>
        <v/>
      </c>
      <c r="BI1413" s="4" t="str">
        <f t="shared" si="237"/>
        <v/>
      </c>
      <c r="BJ1413" s="123" t="str">
        <f t="shared" si="239"/>
        <v/>
      </c>
      <c r="BK1413" s="140" t="str">
        <f t="shared" si="243"/>
        <v/>
      </c>
      <c r="BP1413" s="5"/>
      <c r="BR1413" s="4"/>
      <c r="BT1413" s="5"/>
      <c r="BU1413" s="5"/>
      <c r="BV1413" s="5" t="str">
        <f>IF(B1413="","",IF(BQ1413="",1+(MAX(BV$2:BV1412)),""))</f>
        <v/>
      </c>
      <c r="BW1413" s="5" t="str">
        <f t="shared" si="240"/>
        <v/>
      </c>
      <c r="BX1413" s="5" t="str">
        <f t="shared" si="241"/>
        <v/>
      </c>
      <c r="BY1413" s="14" t="str">
        <f t="shared" si="242"/>
        <v/>
      </c>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c r="A1414" s="24"/>
      <c r="B1414" s="3"/>
      <c r="H1414" s="5" t="str">
        <f>IF(F1414="","",IFERROR(CONCATENATE("PEUA",VLOOKUP(ESTADO,REPORTE!AV1414:AW1445,2,0),CLAVE_DISTRITO,CLAVE_CADER,IFERROR(VLOOKUP(DAY(F1414),$BN$3:$BO$11,2,0),DAY(F1414)),IFERROR(VLOOKUP(MONTH(F1414),$BN$3:$BO$11,2,0),MONTH(F1414)),YEAR(F1414),G1414),""))</f>
        <v/>
      </c>
      <c r="L1414" s="4" t="str">
        <f>IFERROR(IF(VLOOKUP(J1414,J$2:L1413,4,0)=0,"",VLOOKUP(J1414,J$2:L1413,4,0)),"")</f>
        <v/>
      </c>
      <c r="M1414" s="4" t="str">
        <f>IFERROR(IF(VLOOKUP(J1414,J$2:M1413,5,0)=0,"",VLOOKUP(J1414,J$2:M1413,5,0)),"")</f>
        <v/>
      </c>
      <c r="AC1414" s="2" t="str">
        <f>IFERROR(IF(INDEX(AC$1:AC1413,MATCH(J1414,J$1:J1413,0),1)=0,"",INDEX(AC$1:AC1413,MATCH(J1414,J$1:J1413,0),1)),"")</f>
        <v/>
      </c>
      <c r="AD1414" s="2" t="str">
        <f>IFERROR(IF(INDEX(AD$1:AD1413,MATCH(J1414,J$1:J1413,0),1)=0,"",INDEX(AD$1:AD1413,MATCH(J1414,J$1:J1413,0),1)),"")</f>
        <v/>
      </c>
      <c r="AE1414" s="2" t="str">
        <f>IFERROR(IF(INDEX(AE$1:AE1413,MATCH(J1414,J$1:J1413,0),1)=0,"",INDEX(AE$1:AE1413,MATCH(J1414,J$1:J1413,0),1)),"")</f>
        <v/>
      </c>
      <c r="BH1414" s="7" t="str">
        <f t="shared" ca="1" si="238"/>
        <v/>
      </c>
      <c r="BI1414" s="4" t="str">
        <f t="shared" si="237"/>
        <v/>
      </c>
      <c r="BJ1414" s="123" t="str">
        <f t="shared" si="239"/>
        <v/>
      </c>
      <c r="BK1414" s="140" t="str">
        <f t="shared" si="243"/>
        <v/>
      </c>
      <c r="BP1414" s="5"/>
      <c r="BR1414" s="4"/>
      <c r="BT1414" s="5"/>
      <c r="BU1414" s="5"/>
      <c r="BV1414" s="5" t="str">
        <f>IF(B1414="","",IF(BQ1414="",1+(MAX(BV$2:BV1413)),""))</f>
        <v/>
      </c>
      <c r="BW1414" s="5" t="str">
        <f t="shared" si="240"/>
        <v/>
      </c>
      <c r="BX1414" s="5" t="str">
        <f t="shared" si="241"/>
        <v/>
      </c>
      <c r="BY1414" s="14" t="str">
        <f t="shared" si="242"/>
        <v/>
      </c>
      <c r="BZ1414" s="28"/>
      <c r="DD1414" s="5" t="e">
        <f>IF(REPORTE!AH$2="si",IF(C1414=VALUE(REPORTE!C$11),IF(SUM(DD1415:DD$1993),CONCATENATE(INT(B1414),", "),INT(B1414)),""),IF(C1414=VALUE(REPORTE!C$10),IF(SUM(DD1415:DD$1993),CONCATENATE(INT(B1414),", "),INT(B1414)),""))</f>
        <v>#VALUE!</v>
      </c>
      <c r="DH1414" s="5"/>
      <c r="DI1414" s="5"/>
      <c r="DJ1414" s="5"/>
      <c r="DK1414" s="5"/>
    </row>
    <row r="1415" spans="1:115">
      <c r="A1415" s="24"/>
      <c r="B1415" s="3"/>
      <c r="H1415" s="5" t="str">
        <f>IF(F1415="","",IFERROR(CONCATENATE("PEUA",VLOOKUP(ESTADO,REPORTE!AV1415:AW1446,2,0),CLAVE_DISTRITO,CLAVE_CADER,IFERROR(VLOOKUP(DAY(F1415),$BN$3:$BO$11,2,0),DAY(F1415)),IFERROR(VLOOKUP(MONTH(F1415),$BN$3:$BO$11,2,0),MONTH(F1415)),YEAR(F1415),G1415),""))</f>
        <v/>
      </c>
      <c r="L1415" s="4" t="str">
        <f>IFERROR(IF(VLOOKUP(J1415,J$2:L1414,4,0)=0,"",VLOOKUP(J1415,J$2:L1414,4,0)),"")</f>
        <v/>
      </c>
      <c r="M1415" s="4" t="str">
        <f>IFERROR(IF(VLOOKUP(J1415,J$2:M1414,5,0)=0,"",VLOOKUP(J1415,J$2:M1414,5,0)),"")</f>
        <v/>
      </c>
      <c r="AC1415" s="2" t="str">
        <f>IFERROR(IF(INDEX(AC$1:AC1414,MATCH(J1415,J$1:J1414,0),1)=0,"",INDEX(AC$1:AC1414,MATCH(J1415,J$1:J1414,0),1)),"")</f>
        <v/>
      </c>
      <c r="AD1415" s="2" t="str">
        <f>IFERROR(IF(INDEX(AD$1:AD1414,MATCH(J1415,J$1:J1414,0),1)=0,"",INDEX(AD$1:AD1414,MATCH(J1415,J$1:J1414,0),1)),"")</f>
        <v/>
      </c>
      <c r="AE1415" s="2" t="str">
        <f>IFERROR(IF(INDEX(AE$1:AE1414,MATCH(J1415,J$1:J1414,0),1)=0,"",INDEX(AE$1:AE1414,MATCH(J1415,J$1:J1414,0),1)),"")</f>
        <v/>
      </c>
      <c r="BH1415" s="7" t="str">
        <f t="shared" ca="1" si="238"/>
        <v/>
      </c>
      <c r="BI1415" s="4" t="str">
        <f t="shared" si="237"/>
        <v/>
      </c>
      <c r="BJ1415" s="123" t="str">
        <f t="shared" si="239"/>
        <v/>
      </c>
      <c r="BK1415" s="140" t="str">
        <f t="shared" si="243"/>
        <v/>
      </c>
      <c r="BP1415" s="5"/>
      <c r="BR1415" s="4"/>
      <c r="BT1415" s="5"/>
      <c r="BU1415" s="5"/>
      <c r="BV1415" s="5" t="str">
        <f>IF(B1415="","",IF(BQ1415="",1+(MAX(BV$2:BV1414)),""))</f>
        <v/>
      </c>
      <c r="BW1415" s="5" t="str">
        <f t="shared" si="240"/>
        <v/>
      </c>
      <c r="BX1415" s="5" t="str">
        <f t="shared" si="241"/>
        <v/>
      </c>
      <c r="BY1415" s="14" t="str">
        <f t="shared" si="242"/>
        <v/>
      </c>
      <c r="BZ1415" s="28"/>
      <c r="DD1415" s="5" t="e">
        <f>IF(REPORTE!AH$2="si",IF(C1415=VALUE(REPORTE!C$11),IF(SUM(DD1416:DD$1993),CONCATENATE(INT(B1415),", "),INT(B1415)),""),IF(C1415=VALUE(REPORTE!C$10),IF(SUM(DD1416:DD$1993),CONCATENATE(INT(B1415),", "),INT(B1415)),""))</f>
        <v>#VALUE!</v>
      </c>
      <c r="DH1415" s="5"/>
      <c r="DI1415" s="5"/>
      <c r="DJ1415" s="5"/>
      <c r="DK1415" s="5"/>
    </row>
    <row r="1416" spans="1:115">
      <c r="A1416" s="24"/>
      <c r="B1416" s="3"/>
      <c r="H1416" s="5" t="str">
        <f>IF(F1416="","",IFERROR(CONCATENATE("PEUA",VLOOKUP(ESTADO,REPORTE!AV1416:AW1447,2,0),CLAVE_DISTRITO,CLAVE_CADER,IFERROR(VLOOKUP(DAY(F1416),$BN$3:$BO$11,2,0),DAY(F1416)),IFERROR(VLOOKUP(MONTH(F1416),$BN$3:$BO$11,2,0),MONTH(F1416)),YEAR(F1416),G1416),""))</f>
        <v/>
      </c>
      <c r="L1416" s="4" t="str">
        <f>IFERROR(IF(VLOOKUP(J1416,J$2:L1415,4,0)=0,"",VLOOKUP(J1416,J$2:L1415,4,0)),"")</f>
        <v/>
      </c>
      <c r="M1416" s="4" t="str">
        <f>IFERROR(IF(VLOOKUP(J1416,J$2:M1415,5,0)=0,"",VLOOKUP(J1416,J$2:M1415,5,0)),"")</f>
        <v/>
      </c>
      <c r="AC1416" s="2" t="str">
        <f>IFERROR(IF(INDEX(AC$1:AC1415,MATCH(J1416,J$1:J1415,0),1)=0,"",INDEX(AC$1:AC1415,MATCH(J1416,J$1:J1415,0),1)),"")</f>
        <v/>
      </c>
      <c r="AD1416" s="2" t="str">
        <f>IFERROR(IF(INDEX(AD$1:AD1415,MATCH(J1416,J$1:J1415,0),1)=0,"",INDEX(AD$1:AD1415,MATCH(J1416,J$1:J1415,0),1)),"")</f>
        <v/>
      </c>
      <c r="AE1416" s="2" t="str">
        <f>IFERROR(IF(INDEX(AE$1:AE1415,MATCH(J1416,J$1:J1415,0),1)=0,"",INDEX(AE$1:AE1415,MATCH(J1416,J$1:J1415,0),1)),"")</f>
        <v/>
      </c>
      <c r="BH1416" s="7" t="str">
        <f t="shared" ca="1" si="238"/>
        <v/>
      </c>
      <c r="BI1416" s="4" t="str">
        <f t="shared" si="237"/>
        <v/>
      </c>
      <c r="BJ1416" s="123" t="str">
        <f t="shared" si="239"/>
        <v/>
      </c>
      <c r="BK1416" s="140" t="str">
        <f t="shared" si="243"/>
        <v/>
      </c>
      <c r="BP1416" s="5"/>
      <c r="BR1416" s="4"/>
      <c r="BT1416" s="5"/>
      <c r="BU1416" s="5"/>
      <c r="BV1416" s="5" t="str">
        <f>IF(B1416="","",IF(BQ1416="",1+(MAX(BV$2:BV1415)),""))</f>
        <v/>
      </c>
      <c r="BW1416" s="5" t="str">
        <f t="shared" si="240"/>
        <v/>
      </c>
      <c r="BX1416" s="5" t="str">
        <f t="shared" si="241"/>
        <v/>
      </c>
      <c r="BY1416" s="14" t="str">
        <f t="shared" si="242"/>
        <v/>
      </c>
      <c r="BZ1416" s="28"/>
      <c r="DD1416" s="5" t="e">
        <f>IF(REPORTE!AH$2="si",IF(C1416=VALUE(REPORTE!C$11),IF(SUM(DD1417:DD$1993),CONCATENATE(INT(B1416),", "),INT(B1416)),""),IF(C1416=VALUE(REPORTE!C$10),IF(SUM(DD1417:DD$1993),CONCATENATE(INT(B1416),", "),INT(B1416)),""))</f>
        <v>#VALUE!</v>
      </c>
      <c r="DH1416" s="5"/>
      <c r="DI1416" s="5"/>
      <c r="DJ1416" s="5"/>
      <c r="DK1416" s="5"/>
    </row>
    <row r="1417" spans="1:115">
      <c r="A1417" s="24"/>
      <c r="B1417" s="3"/>
      <c r="H1417" s="5" t="str">
        <f>IF(F1417="","",IFERROR(CONCATENATE("PEUA",VLOOKUP(ESTADO,REPORTE!AV1417:AW1448,2,0),CLAVE_DISTRITO,CLAVE_CADER,IFERROR(VLOOKUP(DAY(F1417),$BN$3:$BO$11,2,0),DAY(F1417)),IFERROR(VLOOKUP(MONTH(F1417),$BN$3:$BO$11,2,0),MONTH(F1417)),YEAR(F1417),G1417),""))</f>
        <v/>
      </c>
      <c r="L1417" s="4" t="str">
        <f>IFERROR(IF(VLOOKUP(J1417,J$2:L1416,4,0)=0,"",VLOOKUP(J1417,J$2:L1416,4,0)),"")</f>
        <v/>
      </c>
      <c r="M1417" s="4" t="str">
        <f>IFERROR(IF(VLOOKUP(J1417,J$2:M1416,5,0)=0,"",VLOOKUP(J1417,J$2:M1416,5,0)),"")</f>
        <v/>
      </c>
      <c r="AC1417" s="2" t="str">
        <f>IFERROR(IF(INDEX(AC$1:AC1416,MATCH(J1417,J$1:J1416,0),1)=0,"",INDEX(AC$1:AC1416,MATCH(J1417,J$1:J1416,0),1)),"")</f>
        <v/>
      </c>
      <c r="AD1417" s="2" t="str">
        <f>IFERROR(IF(INDEX(AD$1:AD1416,MATCH(J1417,J$1:J1416,0),1)=0,"",INDEX(AD$1:AD1416,MATCH(J1417,J$1:J1416,0),1)),"")</f>
        <v/>
      </c>
      <c r="AE1417" s="2" t="str">
        <f>IFERROR(IF(INDEX(AE$1:AE1416,MATCH(J1417,J$1:J1416,0),1)=0,"",INDEX(AE$1:AE1416,MATCH(J1417,J$1:J1416,0),1)),"")</f>
        <v/>
      </c>
      <c r="BH1417" s="7" t="str">
        <f t="shared" ca="1" si="238"/>
        <v/>
      </c>
      <c r="BI1417" s="4" t="str">
        <f t="shared" si="237"/>
        <v/>
      </c>
      <c r="BJ1417" s="123" t="str">
        <f t="shared" si="239"/>
        <v/>
      </c>
      <c r="BK1417" s="140" t="str">
        <f t="shared" si="243"/>
        <v/>
      </c>
      <c r="BP1417" s="5"/>
      <c r="BR1417" s="4"/>
      <c r="BT1417" s="5"/>
      <c r="BU1417" s="5"/>
      <c r="BV1417" s="5" t="str">
        <f>IF(B1417="","",IF(BQ1417="",1+(MAX(BV$2:BV1416)),""))</f>
        <v/>
      </c>
      <c r="BW1417" s="5" t="str">
        <f t="shared" si="240"/>
        <v/>
      </c>
      <c r="BX1417" s="5" t="str">
        <f t="shared" si="241"/>
        <v/>
      </c>
      <c r="BY1417" s="14" t="str">
        <f t="shared" si="242"/>
        <v/>
      </c>
      <c r="BZ1417" s="28"/>
      <c r="DD1417" s="5" t="e">
        <f>IF(REPORTE!AH$2="si",IF(C1417=VALUE(REPORTE!C$11),IF(SUM(DD1418:DD$1993),CONCATENATE(INT(B1417),", "),INT(B1417)),""),IF(C1417=VALUE(REPORTE!C$10),IF(SUM(DD1418:DD$1993),CONCATENATE(INT(B1417),", "),INT(B1417)),""))</f>
        <v>#VALUE!</v>
      </c>
      <c r="DH1417" s="5"/>
      <c r="DI1417" s="5"/>
      <c r="DJ1417" s="5"/>
      <c r="DK1417" s="5"/>
    </row>
    <row r="1418" spans="1:115">
      <c r="A1418" s="24"/>
      <c r="B1418" s="3"/>
      <c r="H1418" s="5" t="str">
        <f>IF(F1418="","",IFERROR(CONCATENATE("PEUA",VLOOKUP(ESTADO,REPORTE!AV1418:AW1449,2,0),CLAVE_DISTRITO,CLAVE_CADER,IFERROR(VLOOKUP(DAY(F1418),$BN$3:$BO$11,2,0),DAY(F1418)),IFERROR(VLOOKUP(MONTH(F1418),$BN$3:$BO$11,2,0),MONTH(F1418)),YEAR(F1418),G1418),""))</f>
        <v/>
      </c>
      <c r="L1418" s="4" t="str">
        <f>IFERROR(IF(VLOOKUP(J1418,J$2:L1417,4,0)=0,"",VLOOKUP(J1418,J$2:L1417,4,0)),"")</f>
        <v/>
      </c>
      <c r="M1418" s="4" t="str">
        <f>IFERROR(IF(VLOOKUP(J1418,J$2:M1417,5,0)=0,"",VLOOKUP(J1418,J$2:M1417,5,0)),"")</f>
        <v/>
      </c>
      <c r="AC1418" s="2" t="str">
        <f>IFERROR(IF(INDEX(AC$1:AC1417,MATCH(J1418,J$1:J1417,0),1)=0,"",INDEX(AC$1:AC1417,MATCH(J1418,J$1:J1417,0),1)),"")</f>
        <v/>
      </c>
      <c r="AD1418" s="2" t="str">
        <f>IFERROR(IF(INDEX(AD$1:AD1417,MATCH(J1418,J$1:J1417,0),1)=0,"",INDEX(AD$1:AD1417,MATCH(J1418,J$1:J1417,0),1)),"")</f>
        <v/>
      </c>
      <c r="AE1418" s="2" t="str">
        <f>IFERROR(IF(INDEX(AE$1:AE1417,MATCH(J1418,J$1:J1417,0),1)=0,"",INDEX(AE$1:AE1417,MATCH(J1418,J$1:J1417,0),1)),"")</f>
        <v/>
      </c>
      <c r="BH1418" s="7" t="str">
        <f t="shared" ca="1" si="238"/>
        <v/>
      </c>
      <c r="BI1418" s="4" t="str">
        <f t="shared" si="237"/>
        <v/>
      </c>
      <c r="BJ1418" s="123" t="str">
        <f t="shared" si="239"/>
        <v/>
      </c>
      <c r="BK1418" s="140" t="str">
        <f t="shared" si="243"/>
        <v/>
      </c>
      <c r="BP1418" s="5"/>
      <c r="BR1418" s="4"/>
      <c r="BT1418" s="5"/>
      <c r="BU1418" s="5"/>
      <c r="BV1418" s="5" t="str">
        <f>IF(B1418="","",IF(BQ1418="",1+(MAX(BV$2:BV1417)),""))</f>
        <v/>
      </c>
      <c r="BW1418" s="5" t="str">
        <f t="shared" si="240"/>
        <v/>
      </c>
      <c r="BX1418" s="5" t="str">
        <f t="shared" si="241"/>
        <v/>
      </c>
      <c r="BY1418" s="14" t="str">
        <f t="shared" si="242"/>
        <v/>
      </c>
      <c r="BZ1418" s="28"/>
      <c r="DD1418" s="5" t="e">
        <f>IF(REPORTE!AH$2="si",IF(C1418=VALUE(REPORTE!C$11),IF(SUM(DD1419:DD$1993),CONCATENATE(INT(B1418),", "),INT(B1418)),""),IF(C1418=VALUE(REPORTE!C$10),IF(SUM(DD1419:DD$1993),CONCATENATE(INT(B1418),", "),INT(B1418)),""))</f>
        <v>#VALUE!</v>
      </c>
      <c r="DH1418" s="5"/>
      <c r="DI1418" s="5"/>
      <c r="DJ1418" s="5"/>
      <c r="DK1418" s="5"/>
    </row>
    <row r="1419" spans="1:115">
      <c r="A1419" s="24"/>
      <c r="B1419" s="3"/>
      <c r="H1419" s="5" t="str">
        <f>IF(F1419="","",IFERROR(CONCATENATE("PEUA",VLOOKUP(ESTADO,REPORTE!AV1419:AW1450,2,0),CLAVE_DISTRITO,CLAVE_CADER,IFERROR(VLOOKUP(DAY(F1419),$BN$3:$BO$11,2,0),DAY(F1419)),IFERROR(VLOOKUP(MONTH(F1419),$BN$3:$BO$11,2,0),MONTH(F1419)),YEAR(F1419),G1419),""))</f>
        <v/>
      </c>
      <c r="L1419" s="4" t="str">
        <f>IFERROR(IF(VLOOKUP(J1419,J$2:L1418,4,0)=0,"",VLOOKUP(J1419,J$2:L1418,4,0)),"")</f>
        <v/>
      </c>
      <c r="M1419" s="4" t="str">
        <f>IFERROR(IF(VLOOKUP(J1419,J$2:M1418,5,0)=0,"",VLOOKUP(J1419,J$2:M1418,5,0)),"")</f>
        <v/>
      </c>
      <c r="AC1419" s="2" t="str">
        <f>IFERROR(IF(INDEX(AC$1:AC1418,MATCH(J1419,J$1:J1418,0),1)=0,"",INDEX(AC$1:AC1418,MATCH(J1419,J$1:J1418,0),1)),"")</f>
        <v/>
      </c>
      <c r="AD1419" s="2" t="str">
        <f>IFERROR(IF(INDEX(AD$1:AD1418,MATCH(J1419,J$1:J1418,0),1)=0,"",INDEX(AD$1:AD1418,MATCH(J1419,J$1:J1418,0),1)),"")</f>
        <v/>
      </c>
      <c r="AE1419" s="2" t="str">
        <f>IFERROR(IF(INDEX(AE$1:AE1418,MATCH(J1419,J$1:J1418,0),1)=0,"",INDEX(AE$1:AE1418,MATCH(J1419,J$1:J1418,0),1)),"")</f>
        <v/>
      </c>
      <c r="BH1419" s="7" t="str">
        <f t="shared" ca="1" si="238"/>
        <v/>
      </c>
      <c r="BI1419" s="4" t="str">
        <f t="shared" si="237"/>
        <v/>
      </c>
      <c r="BJ1419" s="123" t="str">
        <f t="shared" si="239"/>
        <v/>
      </c>
      <c r="BK1419" s="140" t="str">
        <f t="shared" si="243"/>
        <v/>
      </c>
      <c r="BP1419" s="5"/>
      <c r="BR1419" s="4"/>
      <c r="BT1419" s="5"/>
      <c r="BU1419" s="5"/>
      <c r="BV1419" s="5" t="str">
        <f>IF(B1419="","",IF(BQ1419="",1+(MAX(BV$2:BV1418)),""))</f>
        <v/>
      </c>
      <c r="BW1419" s="5" t="str">
        <f t="shared" si="240"/>
        <v/>
      </c>
      <c r="BX1419" s="5" t="str">
        <f t="shared" si="241"/>
        <v/>
      </c>
      <c r="BY1419" s="14" t="str">
        <f t="shared" si="242"/>
        <v/>
      </c>
      <c r="BZ1419" s="28"/>
      <c r="DD1419" s="5" t="e">
        <f>IF(REPORTE!AH$2="si",IF(C1419=VALUE(REPORTE!C$11),IF(SUM(DD1420:DD$1993),CONCATENATE(INT(B1419),", "),INT(B1419)),""),IF(C1419=VALUE(REPORTE!C$10),IF(SUM(DD1420:DD$1993),CONCATENATE(INT(B1419),", "),INT(B1419)),""))</f>
        <v>#VALUE!</v>
      </c>
      <c r="DH1419" s="5"/>
      <c r="DI1419" s="5"/>
      <c r="DJ1419" s="5"/>
      <c r="DK1419" s="5"/>
    </row>
    <row r="1420" spans="1:115">
      <c r="A1420" s="24"/>
      <c r="B1420" s="3"/>
      <c r="H1420" s="5" t="str">
        <f>IF(F1420="","",IFERROR(CONCATENATE("PEUA",VLOOKUP(ESTADO,REPORTE!AV1420:AW1451,2,0),CLAVE_DISTRITO,CLAVE_CADER,IFERROR(VLOOKUP(DAY(F1420),$BN$3:$BO$11,2,0),DAY(F1420)),IFERROR(VLOOKUP(MONTH(F1420),$BN$3:$BO$11,2,0),MONTH(F1420)),YEAR(F1420),G1420),""))</f>
        <v/>
      </c>
      <c r="L1420" s="4" t="str">
        <f>IFERROR(IF(VLOOKUP(J1420,J$2:L1419,4,0)=0,"",VLOOKUP(J1420,J$2:L1419,4,0)),"")</f>
        <v/>
      </c>
      <c r="M1420" s="4" t="str">
        <f>IFERROR(IF(VLOOKUP(J1420,J$2:M1419,5,0)=0,"",VLOOKUP(J1420,J$2:M1419,5,0)),"")</f>
        <v/>
      </c>
      <c r="AC1420" s="2" t="str">
        <f>IFERROR(IF(INDEX(AC$1:AC1419,MATCH(J1420,J$1:J1419,0),1)=0,"",INDEX(AC$1:AC1419,MATCH(J1420,J$1:J1419,0),1)),"")</f>
        <v/>
      </c>
      <c r="AD1420" s="2" t="str">
        <f>IFERROR(IF(INDEX(AD$1:AD1419,MATCH(J1420,J$1:J1419,0),1)=0,"",INDEX(AD$1:AD1419,MATCH(J1420,J$1:J1419,0),1)),"")</f>
        <v/>
      </c>
      <c r="AE1420" s="2" t="str">
        <f>IFERROR(IF(INDEX(AE$1:AE1419,MATCH(J1420,J$1:J1419,0),1)=0,"",INDEX(AE$1:AE1419,MATCH(J1420,J$1:J1419,0),1)),"")</f>
        <v/>
      </c>
      <c r="BH1420" s="7" t="str">
        <f t="shared" ca="1" si="238"/>
        <v/>
      </c>
      <c r="BI1420" s="4" t="str">
        <f t="shared" si="237"/>
        <v/>
      </c>
      <c r="BJ1420" s="123" t="str">
        <f t="shared" si="239"/>
        <v/>
      </c>
      <c r="BK1420" s="140" t="str">
        <f t="shared" si="243"/>
        <v/>
      </c>
      <c r="BP1420" s="5"/>
      <c r="BR1420" s="4"/>
      <c r="BT1420" s="5"/>
      <c r="BU1420" s="5"/>
      <c r="BV1420" s="5" t="str">
        <f>IF(B1420="","",IF(BQ1420="",1+(MAX(BV$2:BV1419)),""))</f>
        <v/>
      </c>
      <c r="BW1420" s="5" t="str">
        <f t="shared" si="240"/>
        <v/>
      </c>
      <c r="BX1420" s="5" t="str">
        <f t="shared" si="241"/>
        <v/>
      </c>
      <c r="BY1420" s="14" t="str">
        <f t="shared" si="242"/>
        <v/>
      </c>
      <c r="BZ1420" s="28"/>
      <c r="DD1420" s="5" t="e">
        <f>IF(REPORTE!AH$2="si",IF(C1420=VALUE(REPORTE!C$11),IF(SUM(DD1421:DD$1993),CONCATENATE(INT(B1420),", "),INT(B1420)),""),IF(C1420=VALUE(REPORTE!C$10),IF(SUM(DD1421:DD$1993),CONCATENATE(INT(B1420),", "),INT(B1420)),""))</f>
        <v>#VALUE!</v>
      </c>
      <c r="DH1420" s="5"/>
      <c r="DI1420" s="5"/>
      <c r="DJ1420" s="5"/>
      <c r="DK1420" s="5"/>
    </row>
    <row r="1421" spans="1:115">
      <c r="A1421" s="24"/>
      <c r="B1421" s="3"/>
      <c r="H1421" s="5" t="str">
        <f>IF(F1421="","",IFERROR(CONCATENATE("PEUA",VLOOKUP(ESTADO,REPORTE!AV1421:AW1452,2,0),CLAVE_DISTRITO,CLAVE_CADER,IFERROR(VLOOKUP(DAY(F1421),$BN$3:$BO$11,2,0),DAY(F1421)),IFERROR(VLOOKUP(MONTH(F1421),$BN$3:$BO$11,2,0),MONTH(F1421)),YEAR(F1421),G1421),""))</f>
        <v/>
      </c>
      <c r="L1421" s="4" t="str">
        <f>IFERROR(IF(VLOOKUP(J1421,J$2:L1420,4,0)=0,"",VLOOKUP(J1421,J$2:L1420,4,0)),"")</f>
        <v/>
      </c>
      <c r="M1421" s="4" t="str">
        <f>IFERROR(IF(VLOOKUP(J1421,J$2:M1420,5,0)=0,"",VLOOKUP(J1421,J$2:M1420,5,0)),"")</f>
        <v/>
      </c>
      <c r="AC1421" s="2" t="str">
        <f>IFERROR(IF(INDEX(AC$1:AC1420,MATCH(J1421,J$1:J1420,0),1)=0,"",INDEX(AC$1:AC1420,MATCH(J1421,J$1:J1420,0),1)),"")</f>
        <v/>
      </c>
      <c r="AD1421" s="2" t="str">
        <f>IFERROR(IF(INDEX(AD$1:AD1420,MATCH(J1421,J$1:J1420,0),1)=0,"",INDEX(AD$1:AD1420,MATCH(J1421,J$1:J1420,0),1)),"")</f>
        <v/>
      </c>
      <c r="AE1421" s="2" t="str">
        <f>IFERROR(IF(INDEX(AE$1:AE1420,MATCH(J1421,J$1:J1420,0),1)=0,"",INDEX(AE$1:AE1420,MATCH(J1421,J$1:J1420,0),1)),"")</f>
        <v/>
      </c>
      <c r="BH1421" s="7" t="str">
        <f t="shared" ca="1" si="238"/>
        <v/>
      </c>
      <c r="BI1421" s="4" t="str">
        <f t="shared" si="237"/>
        <v/>
      </c>
      <c r="BJ1421" s="123" t="str">
        <f t="shared" si="239"/>
        <v/>
      </c>
      <c r="BK1421" s="140" t="str">
        <f t="shared" si="243"/>
        <v/>
      </c>
      <c r="BP1421" s="5"/>
      <c r="BR1421" s="4"/>
      <c r="BT1421" s="5"/>
      <c r="BU1421" s="5"/>
      <c r="BV1421" s="5" t="str">
        <f>IF(B1421="","",IF(BQ1421="",1+(MAX(BV$2:BV1420)),""))</f>
        <v/>
      </c>
      <c r="BW1421" s="5" t="str">
        <f t="shared" si="240"/>
        <v/>
      </c>
      <c r="BX1421" s="5" t="str">
        <f t="shared" si="241"/>
        <v/>
      </c>
      <c r="BY1421" s="14" t="str">
        <f t="shared" si="242"/>
        <v/>
      </c>
      <c r="BZ1421" s="28"/>
      <c r="DD1421" s="5" t="e">
        <f>IF(REPORTE!AH$2="si",IF(C1421=VALUE(REPORTE!C$11),IF(SUM(DD1422:DD$1993),CONCATENATE(INT(B1421),", "),INT(B1421)),""),IF(C1421=VALUE(REPORTE!C$10),IF(SUM(DD1422:DD$1993),CONCATENATE(INT(B1421),", "),INT(B1421)),""))</f>
        <v>#VALUE!</v>
      </c>
      <c r="DH1421" s="5"/>
      <c r="DI1421" s="5"/>
      <c r="DJ1421" s="5"/>
      <c r="DK1421" s="5"/>
    </row>
    <row r="1422" spans="1:115">
      <c r="A1422" s="24"/>
      <c r="B1422" s="3"/>
      <c r="H1422" s="5" t="str">
        <f>IF(F1422="","",IFERROR(CONCATENATE("PEUA",VLOOKUP(ESTADO,REPORTE!AV1422:AW1453,2,0),CLAVE_DISTRITO,CLAVE_CADER,IFERROR(VLOOKUP(DAY(F1422),$BN$3:$BO$11,2,0),DAY(F1422)),IFERROR(VLOOKUP(MONTH(F1422),$BN$3:$BO$11,2,0),MONTH(F1422)),YEAR(F1422),G1422),""))</f>
        <v/>
      </c>
      <c r="L1422" s="4" t="str">
        <f>IFERROR(IF(VLOOKUP(J1422,J$2:L1421,4,0)=0,"",VLOOKUP(J1422,J$2:L1421,4,0)),"")</f>
        <v/>
      </c>
      <c r="M1422" s="4" t="str">
        <f>IFERROR(IF(VLOOKUP(J1422,J$2:M1421,5,0)=0,"",VLOOKUP(J1422,J$2:M1421,5,0)),"")</f>
        <v/>
      </c>
      <c r="AC1422" s="2" t="str">
        <f>IFERROR(IF(INDEX(AC$1:AC1421,MATCH(J1422,J$1:J1421,0),1)=0,"",INDEX(AC$1:AC1421,MATCH(J1422,J$1:J1421,0),1)),"")</f>
        <v/>
      </c>
      <c r="AD1422" s="2" t="str">
        <f>IFERROR(IF(INDEX(AD$1:AD1421,MATCH(J1422,J$1:J1421,0),1)=0,"",INDEX(AD$1:AD1421,MATCH(J1422,J$1:J1421,0),1)),"")</f>
        <v/>
      </c>
      <c r="AE1422" s="2" t="str">
        <f>IFERROR(IF(INDEX(AE$1:AE1421,MATCH(J1422,J$1:J1421,0),1)=0,"",INDEX(AE$1:AE1421,MATCH(J1422,J$1:J1421,0),1)),"")</f>
        <v/>
      </c>
      <c r="BH1422" s="7" t="str">
        <f t="shared" ca="1" si="238"/>
        <v/>
      </c>
      <c r="BI1422" s="4" t="str">
        <f t="shared" si="237"/>
        <v/>
      </c>
      <c r="BJ1422" s="123" t="str">
        <f t="shared" si="239"/>
        <v/>
      </c>
      <c r="BK1422" s="140" t="str">
        <f t="shared" si="243"/>
        <v/>
      </c>
      <c r="BP1422" s="5"/>
      <c r="BR1422" s="4"/>
      <c r="BT1422" s="5"/>
      <c r="BU1422" s="5"/>
      <c r="BV1422" s="5" t="str">
        <f>IF(B1422="","",IF(BQ1422="",1+(MAX(BV$2:BV1421)),""))</f>
        <v/>
      </c>
      <c r="BW1422" s="5" t="str">
        <f t="shared" si="240"/>
        <v/>
      </c>
      <c r="BX1422" s="5" t="str">
        <f t="shared" si="241"/>
        <v/>
      </c>
      <c r="BY1422" s="14" t="str">
        <f t="shared" si="242"/>
        <v/>
      </c>
      <c r="BZ1422" s="28"/>
      <c r="DD1422" s="5" t="e">
        <f>IF(REPORTE!AH$2="si",IF(C1422=VALUE(REPORTE!C$11),IF(SUM(DD1423:DD$1993),CONCATENATE(INT(B1422),", "),INT(B1422)),""),IF(C1422=VALUE(REPORTE!C$10),IF(SUM(DD1423:DD$1993),CONCATENATE(INT(B1422),", "),INT(B1422)),""))</f>
        <v>#VALUE!</v>
      </c>
      <c r="DH1422" s="5"/>
      <c r="DI1422" s="5"/>
      <c r="DJ1422" s="5"/>
      <c r="DK1422" s="5"/>
    </row>
    <row r="1423" spans="1:115">
      <c r="A1423" s="24"/>
      <c r="B1423" s="3"/>
      <c r="H1423" s="5" t="str">
        <f>IF(F1423="","",IFERROR(CONCATENATE("PEUA",VLOOKUP(ESTADO,REPORTE!AV1423:AW1454,2,0),CLAVE_DISTRITO,CLAVE_CADER,IFERROR(VLOOKUP(DAY(F1423),$BN$3:$BO$11,2,0),DAY(F1423)),IFERROR(VLOOKUP(MONTH(F1423),$BN$3:$BO$11,2,0),MONTH(F1423)),YEAR(F1423),G1423),""))</f>
        <v/>
      </c>
      <c r="L1423" s="4" t="str">
        <f>IFERROR(IF(VLOOKUP(J1423,J$2:L1422,4,0)=0,"",VLOOKUP(J1423,J$2:L1422,4,0)),"")</f>
        <v/>
      </c>
      <c r="M1423" s="4" t="str">
        <f>IFERROR(IF(VLOOKUP(J1423,J$2:M1422,5,0)=0,"",VLOOKUP(J1423,J$2:M1422,5,0)),"")</f>
        <v/>
      </c>
      <c r="AC1423" s="2" t="str">
        <f>IFERROR(IF(INDEX(AC$1:AC1422,MATCH(J1423,J$1:J1422,0),1)=0,"",INDEX(AC$1:AC1422,MATCH(J1423,J$1:J1422,0),1)),"")</f>
        <v/>
      </c>
      <c r="AD1423" s="2" t="str">
        <f>IFERROR(IF(INDEX(AD$1:AD1422,MATCH(J1423,J$1:J1422,0),1)=0,"",INDEX(AD$1:AD1422,MATCH(J1423,J$1:J1422,0),1)),"")</f>
        <v/>
      </c>
      <c r="AE1423" s="2" t="str">
        <f>IFERROR(IF(INDEX(AE$1:AE1422,MATCH(J1423,J$1:J1422,0),1)=0,"",INDEX(AE$1:AE1422,MATCH(J1423,J$1:J1422,0),1)),"")</f>
        <v/>
      </c>
      <c r="BH1423" s="7" t="str">
        <f t="shared" ca="1" si="238"/>
        <v/>
      </c>
      <c r="BI1423" s="4" t="str">
        <f t="shared" si="237"/>
        <v/>
      </c>
      <c r="BJ1423" s="123" t="str">
        <f t="shared" si="239"/>
        <v/>
      </c>
      <c r="BK1423" s="140" t="str">
        <f t="shared" si="243"/>
        <v/>
      </c>
      <c r="BP1423" s="5"/>
      <c r="BR1423" s="4"/>
      <c r="BT1423" s="5"/>
      <c r="BU1423" s="5"/>
      <c r="BV1423" s="5" t="str">
        <f>IF(B1423="","",IF(BQ1423="",1+(MAX(BV$2:BV1422)),""))</f>
        <v/>
      </c>
      <c r="BW1423" s="5" t="str">
        <f t="shared" si="240"/>
        <v/>
      </c>
      <c r="BX1423" s="5" t="str">
        <f t="shared" si="241"/>
        <v/>
      </c>
      <c r="BY1423" s="14" t="str">
        <f t="shared" si="242"/>
        <v/>
      </c>
      <c r="BZ1423" s="28"/>
      <c r="DD1423" s="5" t="e">
        <f>IF(REPORTE!AH$2="si",IF(C1423=VALUE(REPORTE!C$11),IF(SUM(DD1424:DD$1993),CONCATENATE(INT(B1423),", "),INT(B1423)),""),IF(C1423=VALUE(REPORTE!C$10),IF(SUM(DD1424:DD$1993),CONCATENATE(INT(B1423),", "),INT(B1423)),""))</f>
        <v>#VALUE!</v>
      </c>
      <c r="DH1423" s="5"/>
      <c r="DI1423" s="5"/>
      <c r="DJ1423" s="5"/>
      <c r="DK1423" s="5"/>
    </row>
    <row r="1424" spans="1:115">
      <c r="A1424" s="24"/>
      <c r="B1424" s="3"/>
      <c r="H1424" s="5" t="str">
        <f>IF(F1424="","",IFERROR(CONCATENATE("PEUA",VLOOKUP(ESTADO,REPORTE!AV1424:AW1455,2,0),CLAVE_DISTRITO,CLAVE_CADER,IFERROR(VLOOKUP(DAY(F1424),$BN$3:$BO$11,2,0),DAY(F1424)),IFERROR(VLOOKUP(MONTH(F1424),$BN$3:$BO$11,2,0),MONTH(F1424)),YEAR(F1424),G1424),""))</f>
        <v/>
      </c>
      <c r="L1424" s="4" t="str">
        <f>IFERROR(IF(VLOOKUP(J1424,J$2:L1423,4,0)=0,"",VLOOKUP(J1424,J$2:L1423,4,0)),"")</f>
        <v/>
      </c>
      <c r="M1424" s="4" t="str">
        <f>IFERROR(IF(VLOOKUP(J1424,J$2:M1423,5,0)=0,"",VLOOKUP(J1424,J$2:M1423,5,0)),"")</f>
        <v/>
      </c>
      <c r="AC1424" s="2" t="str">
        <f>IFERROR(IF(INDEX(AC$1:AC1423,MATCH(J1424,J$1:J1423,0),1)=0,"",INDEX(AC$1:AC1423,MATCH(J1424,J$1:J1423,0),1)),"")</f>
        <v/>
      </c>
      <c r="AD1424" s="2" t="str">
        <f>IFERROR(IF(INDEX(AD$1:AD1423,MATCH(J1424,J$1:J1423,0),1)=0,"",INDEX(AD$1:AD1423,MATCH(J1424,J$1:J1423,0),1)),"")</f>
        <v/>
      </c>
      <c r="AE1424" s="2" t="str">
        <f>IFERROR(IF(INDEX(AE$1:AE1423,MATCH(J1424,J$1:J1423,0),1)=0,"",INDEX(AE$1:AE1423,MATCH(J1424,J$1:J1423,0),1)),"")</f>
        <v/>
      </c>
      <c r="BH1424" s="7" t="str">
        <f t="shared" ca="1" si="238"/>
        <v/>
      </c>
      <c r="BI1424" s="4" t="str">
        <f t="shared" si="237"/>
        <v/>
      </c>
      <c r="BJ1424" s="123" t="str">
        <f t="shared" si="239"/>
        <v/>
      </c>
      <c r="BK1424" s="140" t="str">
        <f t="shared" si="243"/>
        <v/>
      </c>
      <c r="BP1424" s="5"/>
      <c r="BR1424" s="4"/>
      <c r="BT1424" s="5"/>
      <c r="BU1424" s="5"/>
      <c r="BV1424" s="5" t="str">
        <f>IF(B1424="","",IF(BQ1424="",1+(MAX(BV$2:BV1423)),""))</f>
        <v/>
      </c>
      <c r="BW1424" s="5" t="str">
        <f t="shared" si="240"/>
        <v/>
      </c>
      <c r="BX1424" s="5" t="str">
        <f t="shared" si="241"/>
        <v/>
      </c>
      <c r="BY1424" s="14" t="str">
        <f t="shared" si="242"/>
        <v/>
      </c>
      <c r="BZ1424" s="28"/>
      <c r="DD1424" s="5" t="e">
        <f>IF(REPORTE!AH$2="si",IF(C1424=VALUE(REPORTE!C$11),IF(SUM(DD1425:DD$1993),CONCATENATE(INT(B1424),", "),INT(B1424)),""),IF(C1424=VALUE(REPORTE!C$10),IF(SUM(DD1425:DD$1993),CONCATENATE(INT(B1424),", "),INT(B1424)),""))</f>
        <v>#VALUE!</v>
      </c>
      <c r="DH1424" s="5"/>
      <c r="DI1424" s="5"/>
      <c r="DJ1424" s="5"/>
      <c r="DK1424" s="5"/>
    </row>
    <row r="1425" spans="1:115">
      <c r="A1425" s="24"/>
      <c r="B1425" s="3"/>
      <c r="H1425" s="5" t="str">
        <f>IF(F1425="","",IFERROR(CONCATENATE("PEUA",VLOOKUP(ESTADO,REPORTE!AV1425:AW1456,2,0),CLAVE_DISTRITO,CLAVE_CADER,IFERROR(VLOOKUP(DAY(F1425),$BN$3:$BO$11,2,0),DAY(F1425)),IFERROR(VLOOKUP(MONTH(F1425),$BN$3:$BO$11,2,0),MONTH(F1425)),YEAR(F1425),G1425),""))</f>
        <v/>
      </c>
      <c r="L1425" s="4" t="str">
        <f>IFERROR(IF(VLOOKUP(J1425,J$2:L1424,4,0)=0,"",VLOOKUP(J1425,J$2:L1424,4,0)),"")</f>
        <v/>
      </c>
      <c r="M1425" s="4" t="str">
        <f>IFERROR(IF(VLOOKUP(J1425,J$2:M1424,5,0)=0,"",VLOOKUP(J1425,J$2:M1424,5,0)),"")</f>
        <v/>
      </c>
      <c r="AC1425" s="2" t="str">
        <f>IFERROR(IF(INDEX(AC$1:AC1424,MATCH(J1425,J$1:J1424,0),1)=0,"",INDEX(AC$1:AC1424,MATCH(J1425,J$1:J1424,0),1)),"")</f>
        <v/>
      </c>
      <c r="AD1425" s="2" t="str">
        <f>IFERROR(IF(INDEX(AD$1:AD1424,MATCH(J1425,J$1:J1424,0),1)=0,"",INDEX(AD$1:AD1424,MATCH(J1425,J$1:J1424,0),1)),"")</f>
        <v/>
      </c>
      <c r="AE1425" s="2" t="str">
        <f>IFERROR(IF(INDEX(AE$1:AE1424,MATCH(J1425,J$1:J1424,0),1)=0,"",INDEX(AE$1:AE1424,MATCH(J1425,J$1:J1424,0),1)),"")</f>
        <v/>
      </c>
      <c r="BH1425" s="7" t="str">
        <f t="shared" ca="1" si="238"/>
        <v/>
      </c>
      <c r="BI1425" s="4" t="str">
        <f t="shared" si="237"/>
        <v/>
      </c>
      <c r="BJ1425" s="123" t="str">
        <f t="shared" si="239"/>
        <v/>
      </c>
      <c r="BK1425" s="140" t="str">
        <f t="shared" si="243"/>
        <v/>
      </c>
      <c r="BP1425" s="5"/>
      <c r="BR1425" s="4"/>
      <c r="BT1425" s="5"/>
      <c r="BU1425" s="5"/>
      <c r="BV1425" s="5" t="str">
        <f>IF(B1425="","",IF(BQ1425="",1+(MAX(BV$2:BV1424)),""))</f>
        <v/>
      </c>
      <c r="BW1425" s="5" t="str">
        <f t="shared" si="240"/>
        <v/>
      </c>
      <c r="BX1425" s="5" t="str">
        <f t="shared" si="241"/>
        <v/>
      </c>
      <c r="BY1425" s="14" t="str">
        <f t="shared" si="242"/>
        <v/>
      </c>
      <c r="BZ1425" s="28"/>
      <c r="DD1425" s="5" t="e">
        <f>IF(REPORTE!AH$2="si",IF(C1425=VALUE(REPORTE!C$11),IF(SUM(DD1426:DD$1993),CONCATENATE(INT(B1425),", "),INT(B1425)),""),IF(C1425=VALUE(REPORTE!C$10),IF(SUM(DD1426:DD$1993),CONCATENATE(INT(B1425),", "),INT(B1425)),""))</f>
        <v>#VALUE!</v>
      </c>
      <c r="DH1425" s="5"/>
      <c r="DI1425" s="5"/>
      <c r="DJ1425" s="5"/>
      <c r="DK1425" s="5"/>
    </row>
    <row r="1426" spans="1:115">
      <c r="A1426" s="24"/>
      <c r="B1426" s="3"/>
      <c r="H1426" s="5" t="str">
        <f>IF(F1426="","",IFERROR(CONCATENATE("PEUA",VLOOKUP(ESTADO,REPORTE!AV1426:AW1457,2,0),CLAVE_DISTRITO,CLAVE_CADER,IFERROR(VLOOKUP(DAY(F1426),$BN$3:$BO$11,2,0),DAY(F1426)),IFERROR(VLOOKUP(MONTH(F1426),$BN$3:$BO$11,2,0),MONTH(F1426)),YEAR(F1426),G1426),""))</f>
        <v/>
      </c>
      <c r="L1426" s="4" t="str">
        <f>IFERROR(IF(VLOOKUP(J1426,J$2:L1425,4,0)=0,"",VLOOKUP(J1426,J$2:L1425,4,0)),"")</f>
        <v/>
      </c>
      <c r="M1426" s="4" t="str">
        <f>IFERROR(IF(VLOOKUP(J1426,J$2:M1425,5,0)=0,"",VLOOKUP(J1426,J$2:M1425,5,0)),"")</f>
        <v/>
      </c>
      <c r="AC1426" s="2" t="str">
        <f>IFERROR(IF(INDEX(AC$1:AC1425,MATCH(J1426,J$1:J1425,0),1)=0,"",INDEX(AC$1:AC1425,MATCH(J1426,J$1:J1425,0),1)),"")</f>
        <v/>
      </c>
      <c r="AD1426" s="2" t="str">
        <f>IFERROR(IF(INDEX(AD$1:AD1425,MATCH(J1426,J$1:J1425,0),1)=0,"",INDEX(AD$1:AD1425,MATCH(J1426,J$1:J1425,0),1)),"")</f>
        <v/>
      </c>
      <c r="AE1426" s="2" t="str">
        <f>IFERROR(IF(INDEX(AE$1:AE1425,MATCH(J1426,J$1:J1425,0),1)=0,"",INDEX(AE$1:AE1425,MATCH(J1426,J$1:J1425,0),1)),"")</f>
        <v/>
      </c>
      <c r="BH1426" s="7" t="str">
        <f t="shared" ca="1" si="238"/>
        <v/>
      </c>
      <c r="BI1426" s="4" t="str">
        <f t="shared" si="237"/>
        <v/>
      </c>
      <c r="BJ1426" s="123" t="str">
        <f t="shared" si="239"/>
        <v/>
      </c>
      <c r="BK1426" s="140" t="str">
        <f t="shared" si="243"/>
        <v/>
      </c>
      <c r="BP1426" s="5"/>
      <c r="BR1426" s="4"/>
      <c r="BT1426" s="5"/>
      <c r="BU1426" s="5"/>
      <c r="BV1426" s="5" t="str">
        <f>IF(B1426="","",IF(BQ1426="",1+(MAX(BV$2:BV1425)),""))</f>
        <v/>
      </c>
      <c r="BW1426" s="5" t="str">
        <f t="shared" si="240"/>
        <v/>
      </c>
      <c r="BX1426" s="5" t="str">
        <f t="shared" si="241"/>
        <v/>
      </c>
      <c r="BY1426" s="14" t="str">
        <f t="shared" si="242"/>
        <v/>
      </c>
      <c r="BZ1426" s="28"/>
      <c r="DD1426" s="5" t="e">
        <f>IF(REPORTE!AH$2="si",IF(C1426=VALUE(REPORTE!C$11),IF(SUM(DD1427:DD$1993),CONCATENATE(INT(B1426),", "),INT(B1426)),""),IF(C1426=VALUE(REPORTE!C$10),IF(SUM(DD1427:DD$1993),CONCATENATE(INT(B1426),", "),INT(B1426)),""))</f>
        <v>#VALUE!</v>
      </c>
      <c r="DH1426" s="5"/>
      <c r="DI1426" s="5"/>
      <c r="DJ1426" s="5"/>
      <c r="DK1426" s="5"/>
    </row>
    <row r="1427" spans="1:115">
      <c r="A1427" s="24"/>
      <c r="B1427" s="3"/>
      <c r="H1427" s="5" t="str">
        <f>IF(F1427="","",IFERROR(CONCATENATE("PEUA",VLOOKUP(ESTADO,REPORTE!AV1427:AW1458,2,0),CLAVE_DISTRITO,CLAVE_CADER,IFERROR(VLOOKUP(DAY(F1427),$BN$3:$BO$11,2,0),DAY(F1427)),IFERROR(VLOOKUP(MONTH(F1427),$BN$3:$BO$11,2,0),MONTH(F1427)),YEAR(F1427),G1427),""))</f>
        <v/>
      </c>
      <c r="L1427" s="4" t="str">
        <f>IFERROR(IF(VLOOKUP(J1427,J$2:L1426,4,0)=0,"",VLOOKUP(J1427,J$2:L1426,4,0)),"")</f>
        <v/>
      </c>
      <c r="M1427" s="4" t="str">
        <f>IFERROR(IF(VLOOKUP(J1427,J$2:M1426,5,0)=0,"",VLOOKUP(J1427,J$2:M1426,5,0)),"")</f>
        <v/>
      </c>
      <c r="AC1427" s="2" t="str">
        <f>IFERROR(IF(INDEX(AC$1:AC1426,MATCH(J1427,J$1:J1426,0),1)=0,"",INDEX(AC$1:AC1426,MATCH(J1427,J$1:J1426,0),1)),"")</f>
        <v/>
      </c>
      <c r="AD1427" s="2" t="str">
        <f>IFERROR(IF(INDEX(AD$1:AD1426,MATCH(J1427,J$1:J1426,0),1)=0,"",INDEX(AD$1:AD1426,MATCH(J1427,J$1:J1426,0),1)),"")</f>
        <v/>
      </c>
      <c r="AE1427" s="2" t="str">
        <f>IFERROR(IF(INDEX(AE$1:AE1426,MATCH(J1427,J$1:J1426,0),1)=0,"",INDEX(AE$1:AE1426,MATCH(J1427,J$1:J1426,0),1)),"")</f>
        <v/>
      </c>
      <c r="BH1427" s="7" t="str">
        <f t="shared" ca="1" si="238"/>
        <v/>
      </c>
      <c r="BI1427" s="4" t="str">
        <f t="shared" ref="BI1427:BI1490" si="244">IFERROR(IF(AA1427=0,"",AA1427/BB1427),"")</f>
        <v/>
      </c>
      <c r="BJ1427" s="123" t="str">
        <f t="shared" si="239"/>
        <v/>
      </c>
      <c r="BK1427" s="140" t="str">
        <f t="shared" si="243"/>
        <v/>
      </c>
      <c r="BP1427" s="5"/>
      <c r="BR1427" s="4"/>
      <c r="BT1427" s="5"/>
      <c r="BU1427" s="5"/>
      <c r="BV1427" s="5" t="str">
        <f>IF(B1427="","",IF(BQ1427="",1+(MAX(BV$2:BV1426)),""))</f>
        <v/>
      </c>
      <c r="BW1427" s="5" t="str">
        <f t="shared" si="240"/>
        <v/>
      </c>
      <c r="BX1427" s="5" t="str">
        <f t="shared" si="241"/>
        <v/>
      </c>
      <c r="BY1427" s="14" t="str">
        <f t="shared" si="242"/>
        <v/>
      </c>
      <c r="BZ1427" s="28"/>
      <c r="DD1427" s="5" t="e">
        <f>IF(REPORTE!AH$2="si",IF(C1427=VALUE(REPORTE!C$11),IF(SUM(DD1428:DD$1993),CONCATENATE(INT(B1427),", "),INT(B1427)),""),IF(C1427=VALUE(REPORTE!C$10),IF(SUM(DD1428:DD$1993),CONCATENATE(INT(B1427),", "),INT(B1427)),""))</f>
        <v>#VALUE!</v>
      </c>
      <c r="DH1427" s="5"/>
      <c r="DI1427" s="5"/>
      <c r="DJ1427" s="5"/>
      <c r="DK1427" s="5"/>
    </row>
    <row r="1428" spans="1:115">
      <c r="A1428" s="24"/>
      <c r="B1428" s="3"/>
      <c r="H1428" s="5" t="str">
        <f>IF(F1428="","",IFERROR(CONCATENATE("PEUA",VLOOKUP(ESTADO,REPORTE!AV1428:AW1459,2,0),CLAVE_DISTRITO,CLAVE_CADER,IFERROR(VLOOKUP(DAY(F1428),$BN$3:$BO$11,2,0),DAY(F1428)),IFERROR(VLOOKUP(MONTH(F1428),$BN$3:$BO$11,2,0),MONTH(F1428)),YEAR(F1428),G1428),""))</f>
        <v/>
      </c>
      <c r="L1428" s="4" t="str">
        <f>IFERROR(IF(VLOOKUP(J1428,J$2:L1427,4,0)=0,"",VLOOKUP(J1428,J$2:L1427,4,0)),"")</f>
        <v/>
      </c>
      <c r="M1428" s="4" t="str">
        <f>IFERROR(IF(VLOOKUP(J1428,J$2:M1427,5,0)=0,"",VLOOKUP(J1428,J$2:M1427,5,0)),"")</f>
        <v/>
      </c>
      <c r="AC1428" s="2" t="str">
        <f>IFERROR(IF(INDEX(AC$1:AC1427,MATCH(J1428,J$1:J1427,0),1)=0,"",INDEX(AC$1:AC1427,MATCH(J1428,J$1:J1427,0),1)),"")</f>
        <v/>
      </c>
      <c r="AD1428" s="2" t="str">
        <f>IFERROR(IF(INDEX(AD$1:AD1427,MATCH(J1428,J$1:J1427,0),1)=0,"",INDEX(AD$1:AD1427,MATCH(J1428,J$1:J1427,0),1)),"")</f>
        <v/>
      </c>
      <c r="AE1428" s="2" t="str">
        <f>IFERROR(IF(INDEX(AE$1:AE1427,MATCH(J1428,J$1:J1427,0),1)=0,"",INDEX(AE$1:AE1427,MATCH(J1428,J$1:J1427,0),1)),"")</f>
        <v/>
      </c>
      <c r="BH1428" s="7" t="str">
        <f t="shared" ca="1" si="238"/>
        <v/>
      </c>
      <c r="BI1428" s="4" t="str">
        <f t="shared" si="244"/>
        <v/>
      </c>
      <c r="BJ1428" s="123" t="str">
        <f t="shared" si="239"/>
        <v/>
      </c>
      <c r="BK1428" s="140" t="str">
        <f t="shared" si="243"/>
        <v/>
      </c>
      <c r="BP1428" s="5"/>
      <c r="BR1428" s="4"/>
      <c r="BT1428" s="5"/>
      <c r="BU1428" s="5"/>
      <c r="BV1428" s="5" t="str">
        <f>IF(B1428="","",IF(BQ1428="",1+(MAX(BV$2:BV1427)),""))</f>
        <v/>
      </c>
      <c r="BW1428" s="5" t="str">
        <f t="shared" si="240"/>
        <v/>
      </c>
      <c r="BX1428" s="5" t="str">
        <f t="shared" si="241"/>
        <v/>
      </c>
      <c r="BY1428" s="14" t="str">
        <f t="shared" si="242"/>
        <v/>
      </c>
      <c r="BZ1428" s="28"/>
      <c r="DD1428" s="5" t="e">
        <f>IF(REPORTE!AH$2="si",IF(C1428=VALUE(REPORTE!C$11),IF(SUM(DD1429:DD$1993),CONCATENATE(INT(B1428),", "),INT(B1428)),""),IF(C1428=VALUE(REPORTE!C$10),IF(SUM(DD1429:DD$1993),CONCATENATE(INT(B1428),", "),INT(B1428)),""))</f>
        <v>#VALUE!</v>
      </c>
      <c r="DH1428" s="5"/>
      <c r="DI1428" s="5"/>
      <c r="DJ1428" s="5"/>
      <c r="DK1428" s="5"/>
    </row>
    <row r="1429" spans="1:115">
      <c r="A1429" s="24"/>
      <c r="B1429" s="3"/>
      <c r="H1429" s="5" t="str">
        <f>IF(F1429="","",IFERROR(CONCATENATE("PEUA",VLOOKUP(ESTADO,REPORTE!AV1429:AW1460,2,0),CLAVE_DISTRITO,CLAVE_CADER,IFERROR(VLOOKUP(DAY(F1429),$BN$3:$BO$11,2,0),DAY(F1429)),IFERROR(VLOOKUP(MONTH(F1429),$BN$3:$BO$11,2,0),MONTH(F1429)),YEAR(F1429),G1429),""))</f>
        <v/>
      </c>
      <c r="L1429" s="4" t="str">
        <f>IFERROR(IF(VLOOKUP(J1429,J$2:L1428,4,0)=0,"",VLOOKUP(J1429,J$2:L1428,4,0)),"")</f>
        <v/>
      </c>
      <c r="M1429" s="4" t="str">
        <f>IFERROR(IF(VLOOKUP(J1429,J$2:M1428,5,0)=0,"",VLOOKUP(J1429,J$2:M1428,5,0)),"")</f>
        <v/>
      </c>
      <c r="AC1429" s="2" t="str">
        <f>IFERROR(IF(INDEX(AC$1:AC1428,MATCH(J1429,J$1:J1428,0),1)=0,"",INDEX(AC$1:AC1428,MATCH(J1429,J$1:J1428,0),1)),"")</f>
        <v/>
      </c>
      <c r="AD1429" s="2" t="str">
        <f>IFERROR(IF(INDEX(AD$1:AD1428,MATCH(J1429,J$1:J1428,0),1)=0,"",INDEX(AD$1:AD1428,MATCH(J1429,J$1:J1428,0),1)),"")</f>
        <v/>
      </c>
      <c r="AE1429" s="2" t="str">
        <f>IFERROR(IF(INDEX(AE$1:AE1428,MATCH(J1429,J$1:J1428,0),1)=0,"",INDEX(AE$1:AE1428,MATCH(J1429,J$1:J1428,0),1)),"")</f>
        <v/>
      </c>
      <c r="BH1429" s="7" t="str">
        <f t="shared" ca="1" si="238"/>
        <v/>
      </c>
      <c r="BI1429" s="4" t="str">
        <f t="shared" si="244"/>
        <v/>
      </c>
      <c r="BJ1429" s="123" t="str">
        <f t="shared" si="239"/>
        <v/>
      </c>
      <c r="BK1429" s="140" t="str">
        <f t="shared" si="243"/>
        <v/>
      </c>
      <c r="BP1429" s="5"/>
      <c r="BR1429" s="4"/>
      <c r="BT1429" s="5"/>
      <c r="BU1429" s="5"/>
      <c r="BV1429" s="5" t="str">
        <f>IF(B1429="","",IF(BQ1429="",1+(MAX(BV$2:BV1428)),""))</f>
        <v/>
      </c>
      <c r="BW1429" s="5" t="str">
        <f t="shared" si="240"/>
        <v/>
      </c>
      <c r="BX1429" s="5" t="str">
        <f t="shared" si="241"/>
        <v/>
      </c>
      <c r="BY1429" s="14" t="str">
        <f t="shared" si="242"/>
        <v/>
      </c>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c r="A1430" s="24"/>
      <c r="B1430" s="3"/>
      <c r="H1430" s="5" t="str">
        <f>IF(F1430="","",IFERROR(CONCATENATE("PEUA",VLOOKUP(ESTADO,REPORTE!AV1430:AW1461,2,0),CLAVE_DISTRITO,CLAVE_CADER,IFERROR(VLOOKUP(DAY(F1430),$BN$3:$BO$11,2,0),DAY(F1430)),IFERROR(VLOOKUP(MONTH(F1430),$BN$3:$BO$11,2,0),MONTH(F1430)),YEAR(F1430),G1430),""))</f>
        <v/>
      </c>
      <c r="L1430" s="4" t="str">
        <f>IFERROR(IF(VLOOKUP(J1430,J$2:L1429,4,0)=0,"",VLOOKUP(J1430,J$2:L1429,4,0)),"")</f>
        <v/>
      </c>
      <c r="M1430" s="4" t="str">
        <f>IFERROR(IF(VLOOKUP(J1430,J$2:M1429,5,0)=0,"",VLOOKUP(J1430,J$2:M1429,5,0)),"")</f>
        <v/>
      </c>
      <c r="AC1430" s="2" t="str">
        <f>IFERROR(IF(INDEX(AC$1:AC1429,MATCH(J1430,J$1:J1429,0),1)=0,"",INDEX(AC$1:AC1429,MATCH(J1430,J$1:J1429,0),1)),"")</f>
        <v/>
      </c>
      <c r="AD1430" s="2" t="str">
        <f>IFERROR(IF(INDEX(AD$1:AD1429,MATCH(J1430,J$1:J1429,0),1)=0,"",INDEX(AD$1:AD1429,MATCH(J1430,J$1:J1429,0),1)),"")</f>
        <v/>
      </c>
      <c r="AE1430" s="2" t="str">
        <f>IFERROR(IF(INDEX(AE$1:AE1429,MATCH(J1430,J$1:J1429,0),1)=0,"",INDEX(AE$1:AE1429,MATCH(J1430,J$1:J1429,0),1)),"")</f>
        <v/>
      </c>
      <c r="BH1430" s="7" t="str">
        <f t="shared" ca="1" si="238"/>
        <v/>
      </c>
      <c r="BI1430" s="4" t="str">
        <f t="shared" si="244"/>
        <v/>
      </c>
      <c r="BJ1430" s="123" t="str">
        <f t="shared" si="239"/>
        <v/>
      </c>
      <c r="BK1430" s="140" t="str">
        <f t="shared" si="243"/>
        <v/>
      </c>
      <c r="BP1430" s="5"/>
      <c r="BR1430" s="4"/>
      <c r="BT1430" s="5"/>
      <c r="BU1430" s="5"/>
      <c r="BV1430" s="5" t="str">
        <f>IF(B1430="","",IF(BQ1430="",1+(MAX(BV$2:BV1429)),""))</f>
        <v/>
      </c>
      <c r="BW1430" s="5" t="str">
        <f t="shared" si="240"/>
        <v/>
      </c>
      <c r="BX1430" s="5" t="str">
        <f t="shared" si="241"/>
        <v/>
      </c>
      <c r="BY1430" s="14" t="str">
        <f t="shared" si="242"/>
        <v/>
      </c>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c r="A1431" s="24"/>
      <c r="B1431" s="3"/>
      <c r="H1431" s="5" t="str">
        <f>IF(F1431="","",IFERROR(CONCATENATE("PEUA",VLOOKUP(ESTADO,REPORTE!AV1431:AW1462,2,0),CLAVE_DISTRITO,CLAVE_CADER,IFERROR(VLOOKUP(DAY(F1431),$BN$3:$BO$11,2,0),DAY(F1431)),IFERROR(VLOOKUP(MONTH(F1431),$BN$3:$BO$11,2,0),MONTH(F1431)),YEAR(F1431),G1431),""))</f>
        <v/>
      </c>
      <c r="L1431" s="4" t="str">
        <f>IFERROR(IF(VLOOKUP(J1431,J$2:L1430,4,0)=0,"",VLOOKUP(J1431,J$2:L1430,4,0)),"")</f>
        <v/>
      </c>
      <c r="M1431" s="4" t="str">
        <f>IFERROR(IF(VLOOKUP(J1431,J$2:M1430,5,0)=0,"",VLOOKUP(J1431,J$2:M1430,5,0)),"")</f>
        <v/>
      </c>
      <c r="AC1431" s="2" t="str">
        <f>IFERROR(IF(INDEX(AC$1:AC1430,MATCH(J1431,J$1:J1430,0),1)=0,"",INDEX(AC$1:AC1430,MATCH(J1431,J$1:J1430,0),1)),"")</f>
        <v/>
      </c>
      <c r="AD1431" s="2" t="str">
        <f>IFERROR(IF(INDEX(AD$1:AD1430,MATCH(J1431,J$1:J1430,0),1)=0,"",INDEX(AD$1:AD1430,MATCH(J1431,J$1:J1430,0),1)),"")</f>
        <v/>
      </c>
      <c r="AE1431" s="2" t="str">
        <f>IFERROR(IF(INDEX(AE$1:AE1430,MATCH(J1431,J$1:J1430,0),1)=0,"",INDEX(AE$1:AE1430,MATCH(J1431,J$1:J1430,0),1)),"")</f>
        <v/>
      </c>
      <c r="BH1431" s="7" t="str">
        <f t="shared" ca="1" si="238"/>
        <v/>
      </c>
      <c r="BI1431" s="4" t="str">
        <f t="shared" si="244"/>
        <v/>
      </c>
      <c r="BJ1431" s="123" t="str">
        <f t="shared" si="239"/>
        <v/>
      </c>
      <c r="BK1431" s="140" t="str">
        <f t="shared" si="243"/>
        <v/>
      </c>
      <c r="BP1431" s="5"/>
      <c r="BR1431" s="4"/>
      <c r="BT1431" s="5"/>
      <c r="BU1431" s="5"/>
      <c r="BV1431" s="5" t="str">
        <f>IF(B1431="","",IF(BQ1431="",1+(MAX(BV$2:BV1430)),""))</f>
        <v/>
      </c>
      <c r="BW1431" s="5" t="str">
        <f t="shared" si="240"/>
        <v/>
      </c>
      <c r="BX1431" s="5" t="str">
        <f t="shared" si="241"/>
        <v/>
      </c>
      <c r="BY1431" s="14" t="str">
        <f t="shared" si="242"/>
        <v/>
      </c>
      <c r="BZ1431" s="28"/>
      <c r="DD1431" s="5" t="e">
        <f>IF(REPORTE!AH$2="si",IF(C1431=VALUE(REPORTE!C$11),IF(SUM(DD1432:DD$1993),CONCATENATE(INT(B1431),", "),INT(B1431)),""),IF(C1431=VALUE(REPORTE!C$10),IF(SUM(DD1432:DD$1993),CONCATENATE(INT(B1431),", "),INT(B1431)),""))</f>
        <v>#VALUE!</v>
      </c>
      <c r="DH1431" s="5"/>
      <c r="DI1431" s="5"/>
      <c r="DJ1431" s="5"/>
      <c r="DK1431" s="5"/>
    </row>
    <row r="1432" spans="1:115">
      <c r="A1432" s="24"/>
      <c r="B1432" s="3"/>
      <c r="H1432" s="5" t="str">
        <f>IF(F1432="","",IFERROR(CONCATENATE("PEUA",VLOOKUP(ESTADO,REPORTE!AV1432:AW1463,2,0),CLAVE_DISTRITO,CLAVE_CADER,IFERROR(VLOOKUP(DAY(F1432),$BN$3:$BO$11,2,0),DAY(F1432)),IFERROR(VLOOKUP(MONTH(F1432),$BN$3:$BO$11,2,0),MONTH(F1432)),YEAR(F1432),G1432),""))</f>
        <v/>
      </c>
      <c r="L1432" s="4" t="str">
        <f>IFERROR(IF(VLOOKUP(J1432,J$2:L1431,4,0)=0,"",VLOOKUP(J1432,J$2:L1431,4,0)),"")</f>
        <v/>
      </c>
      <c r="M1432" s="4" t="str">
        <f>IFERROR(IF(VLOOKUP(J1432,J$2:M1431,5,0)=0,"",VLOOKUP(J1432,J$2:M1431,5,0)),"")</f>
        <v/>
      </c>
      <c r="AC1432" s="2" t="str">
        <f>IFERROR(IF(INDEX(AC$1:AC1431,MATCH(J1432,J$1:J1431,0),1)=0,"",INDEX(AC$1:AC1431,MATCH(J1432,J$1:J1431,0),1)),"")</f>
        <v/>
      </c>
      <c r="AD1432" s="2" t="str">
        <f>IFERROR(IF(INDEX(AD$1:AD1431,MATCH(J1432,J$1:J1431,0),1)=0,"",INDEX(AD$1:AD1431,MATCH(J1432,J$1:J1431,0),1)),"")</f>
        <v/>
      </c>
      <c r="AE1432" s="2" t="str">
        <f>IFERROR(IF(INDEX(AE$1:AE1431,MATCH(J1432,J$1:J1431,0),1)=0,"",INDEX(AE$1:AE1431,MATCH(J1432,J$1:J1431,0),1)),"")</f>
        <v/>
      </c>
      <c r="BH1432" s="7" t="str">
        <f t="shared" ca="1" si="238"/>
        <v/>
      </c>
      <c r="BI1432" s="4" t="str">
        <f t="shared" si="244"/>
        <v/>
      </c>
      <c r="BJ1432" s="123" t="str">
        <f t="shared" si="239"/>
        <v/>
      </c>
      <c r="BK1432" s="140" t="str">
        <f t="shared" si="243"/>
        <v/>
      </c>
      <c r="BP1432" s="5"/>
      <c r="BR1432" s="4"/>
      <c r="BT1432" s="5"/>
      <c r="BU1432" s="5"/>
      <c r="BV1432" s="5" t="str">
        <f>IF(B1432="","",IF(BQ1432="",1+(MAX(BV$2:BV1431)),""))</f>
        <v/>
      </c>
      <c r="BW1432" s="5" t="str">
        <f t="shared" si="240"/>
        <v/>
      </c>
      <c r="BX1432" s="5" t="str">
        <f t="shared" si="241"/>
        <v/>
      </c>
      <c r="BY1432" s="14" t="str">
        <f t="shared" si="242"/>
        <v/>
      </c>
      <c r="BZ1432" s="28"/>
      <c r="DD1432" s="5" t="e">
        <f>IF(REPORTE!AH$2="si",IF(C1432=VALUE(REPORTE!C$11),IF(SUM(DD1433:DD$1993),CONCATENATE(INT(B1432),", "),INT(B1432)),""),IF(C1432=VALUE(REPORTE!C$10),IF(SUM(DD1433:DD$1993),CONCATENATE(INT(B1432),", "),INT(B1432)),""))</f>
        <v>#VALUE!</v>
      </c>
      <c r="DH1432" s="5"/>
      <c r="DI1432" s="5"/>
      <c r="DJ1432" s="5"/>
      <c r="DK1432" s="5"/>
    </row>
    <row r="1433" spans="1:115">
      <c r="A1433" s="24"/>
      <c r="B1433" s="3"/>
      <c r="H1433" s="5" t="str">
        <f>IF(F1433="","",IFERROR(CONCATENATE("PEUA",VLOOKUP(ESTADO,REPORTE!AV1433:AW1464,2,0),CLAVE_DISTRITO,CLAVE_CADER,IFERROR(VLOOKUP(DAY(F1433),$BN$3:$BO$11,2,0),DAY(F1433)),IFERROR(VLOOKUP(MONTH(F1433),$BN$3:$BO$11,2,0),MONTH(F1433)),YEAR(F1433),G1433),""))</f>
        <v/>
      </c>
      <c r="L1433" s="4" t="str">
        <f>IFERROR(IF(VLOOKUP(J1433,J$2:L1432,4,0)=0,"",VLOOKUP(J1433,J$2:L1432,4,0)),"")</f>
        <v/>
      </c>
      <c r="M1433" s="4" t="str">
        <f>IFERROR(IF(VLOOKUP(J1433,J$2:M1432,5,0)=0,"",VLOOKUP(J1433,J$2:M1432,5,0)),"")</f>
        <v/>
      </c>
      <c r="AC1433" s="2" t="str">
        <f>IFERROR(IF(INDEX(AC$1:AC1432,MATCH(J1433,J$1:J1432,0),1)=0,"",INDEX(AC$1:AC1432,MATCH(J1433,J$1:J1432,0),1)),"")</f>
        <v/>
      </c>
      <c r="AD1433" s="2" t="str">
        <f>IFERROR(IF(INDEX(AD$1:AD1432,MATCH(J1433,J$1:J1432,0),1)=0,"",INDEX(AD$1:AD1432,MATCH(J1433,J$1:J1432,0),1)),"")</f>
        <v/>
      </c>
      <c r="AE1433" s="2" t="str">
        <f>IFERROR(IF(INDEX(AE$1:AE1432,MATCH(J1433,J$1:J1432,0),1)=0,"",INDEX(AE$1:AE1432,MATCH(J1433,J$1:J1432,0),1)),"")</f>
        <v/>
      </c>
      <c r="BH1433" s="7" t="str">
        <f t="shared" ca="1" si="238"/>
        <v/>
      </c>
      <c r="BI1433" s="4" t="str">
        <f t="shared" si="244"/>
        <v/>
      </c>
      <c r="BJ1433" s="123" t="str">
        <f t="shared" si="239"/>
        <v/>
      </c>
      <c r="BK1433" s="140" t="str">
        <f t="shared" si="243"/>
        <v/>
      </c>
      <c r="BP1433" s="5"/>
      <c r="BR1433" s="4"/>
      <c r="BT1433" s="5"/>
      <c r="BU1433" s="5"/>
      <c r="BV1433" s="5" t="str">
        <f>IF(B1433="","",IF(BQ1433="",1+(MAX(BV$2:BV1432)),""))</f>
        <v/>
      </c>
      <c r="BW1433" s="5" t="str">
        <f t="shared" si="240"/>
        <v/>
      </c>
      <c r="BX1433" s="5" t="str">
        <f t="shared" si="241"/>
        <v/>
      </c>
      <c r="BY1433" s="14" t="str">
        <f t="shared" si="242"/>
        <v/>
      </c>
      <c r="BZ1433" s="28"/>
      <c r="DD1433" s="5" t="e">
        <f>IF(REPORTE!AH$2="si",IF(C1433=VALUE(REPORTE!C$11),IF(SUM(DD1434:DD$1993),CONCATENATE(INT(B1433),", "),INT(B1433)),""),IF(C1433=VALUE(REPORTE!C$10),IF(SUM(DD1434:DD$1993),CONCATENATE(INT(B1433),", "),INT(B1433)),""))</f>
        <v>#VALUE!</v>
      </c>
      <c r="DH1433" s="5"/>
      <c r="DI1433" s="5"/>
      <c r="DJ1433" s="5"/>
      <c r="DK1433" s="5"/>
    </row>
    <row r="1434" spans="1:115">
      <c r="A1434" s="24"/>
      <c r="B1434" s="3"/>
      <c r="H1434" s="5" t="str">
        <f>IF(F1434="","",IFERROR(CONCATENATE("PEUA",VLOOKUP(ESTADO,REPORTE!AV1434:AW1465,2,0),CLAVE_DISTRITO,CLAVE_CADER,IFERROR(VLOOKUP(DAY(F1434),$BN$3:$BO$11,2,0),DAY(F1434)),IFERROR(VLOOKUP(MONTH(F1434),$BN$3:$BO$11,2,0),MONTH(F1434)),YEAR(F1434),G1434),""))</f>
        <v/>
      </c>
      <c r="L1434" s="4" t="str">
        <f>IFERROR(IF(VLOOKUP(J1434,J$2:L1433,4,0)=0,"",VLOOKUP(J1434,J$2:L1433,4,0)),"")</f>
        <v/>
      </c>
      <c r="M1434" s="4" t="str">
        <f>IFERROR(IF(VLOOKUP(J1434,J$2:M1433,5,0)=0,"",VLOOKUP(J1434,J$2:M1433,5,0)),"")</f>
        <v/>
      </c>
      <c r="AC1434" s="2" t="str">
        <f>IFERROR(IF(INDEX(AC$1:AC1433,MATCH(J1434,J$1:J1433,0),1)=0,"",INDEX(AC$1:AC1433,MATCH(J1434,J$1:J1433,0),1)),"")</f>
        <v/>
      </c>
      <c r="AD1434" s="2" t="str">
        <f>IFERROR(IF(INDEX(AD$1:AD1433,MATCH(J1434,J$1:J1433,0),1)=0,"",INDEX(AD$1:AD1433,MATCH(J1434,J$1:J1433,0),1)),"")</f>
        <v/>
      </c>
      <c r="AE1434" s="2" t="str">
        <f>IFERROR(IF(INDEX(AE$1:AE1433,MATCH(J1434,J$1:J1433,0),1)=0,"",INDEX(AE$1:AE1433,MATCH(J1434,J$1:J1433,0),1)),"")</f>
        <v/>
      </c>
      <c r="BH1434" s="7" t="str">
        <f t="shared" ca="1" si="238"/>
        <v/>
      </c>
      <c r="BI1434" s="4" t="str">
        <f t="shared" si="244"/>
        <v/>
      </c>
      <c r="BJ1434" s="123" t="str">
        <f t="shared" si="239"/>
        <v/>
      </c>
      <c r="BK1434" s="140" t="str">
        <f t="shared" si="243"/>
        <v/>
      </c>
      <c r="BP1434" s="5"/>
      <c r="BR1434" s="4"/>
      <c r="BT1434" s="5"/>
      <c r="BU1434" s="5"/>
      <c r="BV1434" s="5" t="str">
        <f>IF(B1434="","",IF(BQ1434="",1+(MAX(BV$2:BV1433)),""))</f>
        <v/>
      </c>
      <c r="BW1434" s="5" t="str">
        <f t="shared" si="240"/>
        <v/>
      </c>
      <c r="BX1434" s="5" t="str">
        <f t="shared" si="241"/>
        <v/>
      </c>
      <c r="BY1434" s="14" t="str">
        <f t="shared" si="242"/>
        <v/>
      </c>
      <c r="BZ1434" s="28"/>
      <c r="DD1434" s="5" t="e">
        <f>IF(REPORTE!AH$2="si",IF(C1434=VALUE(REPORTE!C$11),IF(SUM(DD1435:DD$1993),CONCATENATE(INT(B1434),", "),INT(B1434)),""),IF(C1434=VALUE(REPORTE!C$10),IF(SUM(DD1435:DD$1993),CONCATENATE(INT(B1434),", "),INT(B1434)),""))</f>
        <v>#VALUE!</v>
      </c>
      <c r="DH1434" s="5"/>
      <c r="DI1434" s="5"/>
      <c r="DJ1434" s="5"/>
      <c r="DK1434" s="5"/>
    </row>
    <row r="1435" spans="1:115">
      <c r="A1435" s="24"/>
      <c r="B1435" s="3"/>
      <c r="H1435" s="5" t="str">
        <f>IF(F1435="","",IFERROR(CONCATENATE("PEUA",VLOOKUP(ESTADO,REPORTE!AV1435:AW1466,2,0),CLAVE_DISTRITO,CLAVE_CADER,IFERROR(VLOOKUP(DAY(F1435),$BN$3:$BO$11,2,0),DAY(F1435)),IFERROR(VLOOKUP(MONTH(F1435),$BN$3:$BO$11,2,0),MONTH(F1435)),YEAR(F1435),G1435),""))</f>
        <v/>
      </c>
      <c r="L1435" s="4" t="str">
        <f>IFERROR(IF(VLOOKUP(J1435,J$2:L1434,4,0)=0,"",VLOOKUP(J1435,J$2:L1434,4,0)),"")</f>
        <v/>
      </c>
      <c r="M1435" s="4" t="str">
        <f>IFERROR(IF(VLOOKUP(J1435,J$2:M1434,5,0)=0,"",VLOOKUP(J1435,J$2:M1434,5,0)),"")</f>
        <v/>
      </c>
      <c r="AC1435" s="2" t="str">
        <f>IFERROR(IF(INDEX(AC$1:AC1434,MATCH(J1435,J$1:J1434,0),1)=0,"",INDEX(AC$1:AC1434,MATCH(J1435,J$1:J1434,0),1)),"")</f>
        <v/>
      </c>
      <c r="AD1435" s="2" t="str">
        <f>IFERROR(IF(INDEX(AD$1:AD1434,MATCH(J1435,J$1:J1434,0),1)=0,"",INDEX(AD$1:AD1434,MATCH(J1435,J$1:J1434,0),1)),"")</f>
        <v/>
      </c>
      <c r="AE1435" s="2" t="str">
        <f>IFERROR(IF(INDEX(AE$1:AE1434,MATCH(J1435,J$1:J1434,0),1)=0,"",INDEX(AE$1:AE1434,MATCH(J1435,J$1:J1434,0),1)),"")</f>
        <v/>
      </c>
      <c r="BH1435" s="7" t="str">
        <f t="shared" ca="1" si="238"/>
        <v/>
      </c>
      <c r="BI1435" s="4" t="str">
        <f t="shared" si="244"/>
        <v/>
      </c>
      <c r="BJ1435" s="123" t="str">
        <f t="shared" si="239"/>
        <v/>
      </c>
      <c r="BK1435" s="140" t="str">
        <f t="shared" si="243"/>
        <v/>
      </c>
      <c r="BP1435" s="5"/>
      <c r="BR1435" s="4"/>
      <c r="BT1435" s="5"/>
      <c r="BU1435" s="5"/>
      <c r="BV1435" s="5" t="str">
        <f>IF(B1435="","",IF(BQ1435="",1+(MAX(BV$2:BV1434)),""))</f>
        <v/>
      </c>
      <c r="BW1435" s="5" t="str">
        <f t="shared" si="240"/>
        <v/>
      </c>
      <c r="BX1435" s="5" t="str">
        <f t="shared" si="241"/>
        <v/>
      </c>
      <c r="BY1435" s="14" t="str">
        <f t="shared" si="242"/>
        <v/>
      </c>
      <c r="BZ1435" s="28"/>
      <c r="DD1435" s="5" t="e">
        <f>IF(REPORTE!AH$2="si",IF(C1435=VALUE(REPORTE!C$11),IF(SUM(DD1436:DD$1993),CONCATENATE(INT(B1435),", "),INT(B1435)),""),IF(C1435=VALUE(REPORTE!C$10),IF(SUM(DD1436:DD$1993),CONCATENATE(INT(B1435),", "),INT(B1435)),""))</f>
        <v>#VALUE!</v>
      </c>
      <c r="DH1435" s="5"/>
      <c r="DI1435" s="5"/>
      <c r="DJ1435" s="5"/>
      <c r="DK1435" s="5"/>
    </row>
    <row r="1436" spans="1:115">
      <c r="A1436" s="24"/>
      <c r="B1436" s="3"/>
      <c r="H1436" s="5" t="str">
        <f>IF(F1436="","",IFERROR(CONCATENATE("PEUA",VLOOKUP(ESTADO,REPORTE!AV1436:AW1467,2,0),CLAVE_DISTRITO,CLAVE_CADER,IFERROR(VLOOKUP(DAY(F1436),$BN$3:$BO$11,2,0),DAY(F1436)),IFERROR(VLOOKUP(MONTH(F1436),$BN$3:$BO$11,2,0),MONTH(F1436)),YEAR(F1436),G1436),""))</f>
        <v/>
      </c>
      <c r="L1436" s="4" t="str">
        <f>IFERROR(IF(VLOOKUP(J1436,J$2:L1435,4,0)=0,"",VLOOKUP(J1436,J$2:L1435,4,0)),"")</f>
        <v/>
      </c>
      <c r="M1436" s="4" t="str">
        <f>IFERROR(IF(VLOOKUP(J1436,J$2:M1435,5,0)=0,"",VLOOKUP(J1436,J$2:M1435,5,0)),"")</f>
        <v/>
      </c>
      <c r="AC1436" s="2" t="str">
        <f>IFERROR(IF(INDEX(AC$1:AC1435,MATCH(J1436,J$1:J1435,0),1)=0,"",INDEX(AC$1:AC1435,MATCH(J1436,J$1:J1435,0),1)),"")</f>
        <v/>
      </c>
      <c r="AD1436" s="2" t="str">
        <f>IFERROR(IF(INDEX(AD$1:AD1435,MATCH(J1436,J$1:J1435,0),1)=0,"",INDEX(AD$1:AD1435,MATCH(J1436,J$1:J1435,0),1)),"")</f>
        <v/>
      </c>
      <c r="AE1436" s="2" t="str">
        <f>IFERROR(IF(INDEX(AE$1:AE1435,MATCH(J1436,J$1:J1435,0),1)=0,"",INDEX(AE$1:AE1435,MATCH(J1436,J$1:J1435,0),1)),"")</f>
        <v/>
      </c>
      <c r="BH1436" s="7" t="str">
        <f t="shared" ca="1" si="238"/>
        <v/>
      </c>
      <c r="BI1436" s="4" t="str">
        <f t="shared" si="244"/>
        <v/>
      </c>
      <c r="BJ1436" s="123" t="str">
        <f t="shared" si="239"/>
        <v/>
      </c>
      <c r="BK1436" s="140" t="str">
        <f t="shared" si="243"/>
        <v/>
      </c>
      <c r="BP1436" s="5"/>
      <c r="BR1436" s="4"/>
      <c r="BT1436" s="5"/>
      <c r="BU1436" s="5"/>
      <c r="BV1436" s="5" t="str">
        <f>IF(B1436="","",IF(BQ1436="",1+(MAX(BV$2:BV1435)),""))</f>
        <v/>
      </c>
      <c r="BW1436" s="5" t="str">
        <f t="shared" si="240"/>
        <v/>
      </c>
      <c r="BX1436" s="5" t="str">
        <f t="shared" si="241"/>
        <v/>
      </c>
      <c r="BY1436" s="14" t="str">
        <f t="shared" si="242"/>
        <v/>
      </c>
      <c r="BZ1436" s="28"/>
      <c r="DD1436" s="5" t="e">
        <f>IF(REPORTE!AH$2="si",IF(C1436=VALUE(REPORTE!C$11),IF(SUM(DD1437:DD$1993),CONCATENATE(INT(B1436),", "),INT(B1436)),""),IF(C1436=VALUE(REPORTE!C$10),IF(SUM(DD1437:DD$1993),CONCATENATE(INT(B1436),", "),INT(B1436)),""))</f>
        <v>#VALUE!</v>
      </c>
      <c r="DH1436" s="5"/>
      <c r="DI1436" s="5"/>
      <c r="DJ1436" s="5"/>
      <c r="DK1436" s="5"/>
    </row>
    <row r="1437" spans="1:115">
      <c r="A1437" s="24"/>
      <c r="B1437" s="3"/>
      <c r="H1437" s="5" t="str">
        <f>IF(F1437="","",IFERROR(CONCATENATE("PEUA",VLOOKUP(ESTADO,REPORTE!AV1437:AW1468,2,0),CLAVE_DISTRITO,CLAVE_CADER,IFERROR(VLOOKUP(DAY(F1437),$BN$3:$BO$11,2,0),DAY(F1437)),IFERROR(VLOOKUP(MONTH(F1437),$BN$3:$BO$11,2,0),MONTH(F1437)),YEAR(F1437),G1437),""))</f>
        <v/>
      </c>
      <c r="J1437" t="s">
        <v>10474</v>
      </c>
      <c r="L1437" s="4" t="str">
        <f>IFERROR(IF(VLOOKUP(J1437,J$2:L1436,4,0)=0,"",VLOOKUP(J1437,J$2:L1436,4,0)),"")</f>
        <v/>
      </c>
      <c r="M1437" s="4" t="str">
        <f>IFERROR(IF(VLOOKUP(J1437,J$2:M1436,5,0)=0,"",VLOOKUP(J1437,J$2:M1436,5,0)),"")</f>
        <v/>
      </c>
      <c r="AC1437" s="2" t="str">
        <f>IFERROR(IF(INDEX(AC$1:AC1436,MATCH(J1437,J$1:J1436,0),1)=0,"",INDEX(AC$1:AC1436,MATCH(J1437,J$1:J1436,0),1)),"")</f>
        <v/>
      </c>
      <c r="AD1437" s="2" t="str">
        <f>IFERROR(IF(INDEX(AD$1:AD1436,MATCH(J1437,J$1:J1436,0),1)=0,"",INDEX(AD$1:AD1436,MATCH(J1437,J$1:J1436,0),1)),"")</f>
        <v/>
      </c>
      <c r="AE1437" s="2" t="str">
        <f>IFERROR(IF(INDEX(AE$1:AE1436,MATCH(J1437,J$1:J1436,0),1)=0,"",INDEX(AE$1:AE1436,MATCH(J1437,J$1:J1436,0),1)),"")</f>
        <v/>
      </c>
      <c r="BH1437" s="7" t="str">
        <f t="shared" ca="1" si="238"/>
        <v/>
      </c>
      <c r="BI1437" s="4" t="str">
        <f t="shared" si="244"/>
        <v/>
      </c>
      <c r="BJ1437" s="123" t="str">
        <f t="shared" si="239"/>
        <v/>
      </c>
      <c r="BK1437" s="140" t="str">
        <f t="shared" si="243"/>
        <v/>
      </c>
      <c r="BP1437" s="5"/>
      <c r="BR1437" s="4"/>
      <c r="BT1437" s="5"/>
      <c r="BU1437" s="5"/>
      <c r="BV1437" s="5" t="str">
        <f>IF(B1437="","",IF(BQ1437="",1+(MAX(BV$2:BV1436)),""))</f>
        <v/>
      </c>
      <c r="BW1437" s="5" t="str">
        <f t="shared" si="240"/>
        <v/>
      </c>
      <c r="BX1437" s="5" t="str">
        <f t="shared" si="241"/>
        <v/>
      </c>
      <c r="BY1437" s="14" t="str">
        <f t="shared" si="242"/>
        <v/>
      </c>
      <c r="BZ1437" s="28"/>
      <c r="DD1437" s="5" t="e">
        <f>IF(REPORTE!AH$2="si",IF(C1437=VALUE(REPORTE!C$11),IF(SUM(DD1438:DD$1993),CONCATENATE(INT(B1437),", "),INT(B1437)),""),IF(C1437=VALUE(REPORTE!C$10),IF(SUM(DD1438:DD$1993),CONCATENATE(INT(B1437),", "),INT(B1437)),""))</f>
        <v>#VALUE!</v>
      </c>
      <c r="DH1437" s="5"/>
      <c r="DI1437" s="5"/>
      <c r="DJ1437" s="5"/>
      <c r="DK1437" s="5"/>
    </row>
    <row r="1438" spans="1:115">
      <c r="A1438" s="24"/>
      <c r="B1438" s="3"/>
      <c r="H1438" s="5" t="str">
        <f>IF(F1438="","",IFERROR(CONCATENATE("PEUA",VLOOKUP(ESTADO,REPORTE!AV1438:AW1469,2,0),CLAVE_DISTRITO,CLAVE_CADER,IFERROR(VLOOKUP(DAY(F1438),$BN$3:$BO$11,2,0),DAY(F1438)),IFERROR(VLOOKUP(MONTH(F1438),$BN$3:$BO$11,2,0),MONTH(F1438)),YEAR(F1438),G1438),""))</f>
        <v/>
      </c>
      <c r="L1438" s="4" t="str">
        <f>IFERROR(IF(VLOOKUP(J1438,J$2:L1437,4,0)=0,"",VLOOKUP(J1438,J$2:L1437,4,0)),"")</f>
        <v/>
      </c>
      <c r="M1438" s="4" t="str">
        <f>IFERROR(IF(VLOOKUP(J1438,J$2:M1437,5,0)=0,"",VLOOKUP(J1438,J$2:M1437,5,0)),"")</f>
        <v/>
      </c>
      <c r="AC1438" s="2" t="str">
        <f>IFERROR(IF(INDEX(AC$1:AC1437,MATCH(J1438,J$1:J1437,0),1)=0,"",INDEX(AC$1:AC1437,MATCH(J1438,J$1:J1437,0),1)),"")</f>
        <v/>
      </c>
      <c r="AD1438" s="2" t="str">
        <f>IFERROR(IF(INDEX(AD$1:AD1437,MATCH(J1438,J$1:J1437,0),1)=0,"",INDEX(AD$1:AD1437,MATCH(J1438,J$1:J1437,0),1)),"")</f>
        <v/>
      </c>
      <c r="AE1438" s="2" t="str">
        <f>IFERROR(IF(INDEX(AE$1:AE1437,MATCH(J1438,J$1:J1437,0),1)=0,"",INDEX(AE$1:AE1437,MATCH(J1438,J$1:J1437,0),1)),"")</f>
        <v/>
      </c>
      <c r="BH1438" s="7" t="str">
        <f t="shared" ca="1" si="238"/>
        <v/>
      </c>
      <c r="BI1438" s="4" t="str">
        <f t="shared" si="244"/>
        <v/>
      </c>
      <c r="BJ1438" s="123" t="str">
        <f t="shared" si="239"/>
        <v/>
      </c>
      <c r="BK1438" s="140" t="str">
        <f t="shared" si="243"/>
        <v/>
      </c>
      <c r="BP1438" s="5"/>
      <c r="BR1438" s="4"/>
      <c r="BT1438" s="5"/>
      <c r="BU1438" s="5"/>
      <c r="BV1438" s="5" t="str">
        <f>IF(B1438="","",IF(BQ1438="",1+(MAX(BV$2:BV1437)),""))</f>
        <v/>
      </c>
      <c r="BW1438" s="5" t="str">
        <f t="shared" si="240"/>
        <v/>
      </c>
      <c r="BX1438" s="5" t="str">
        <f t="shared" si="241"/>
        <v/>
      </c>
      <c r="BY1438" s="14" t="str">
        <f t="shared" si="242"/>
        <v/>
      </c>
      <c r="BZ1438" s="28"/>
      <c r="DD1438" s="5" t="e">
        <f>IF(REPORTE!AH$2="si",IF(C1438=VALUE(REPORTE!C$11),IF(SUM(DD1439:DD$1993),CONCATENATE(INT(B1438),", "),INT(B1438)),""),IF(C1438=VALUE(REPORTE!C$10),IF(SUM(DD1439:DD$1993),CONCATENATE(INT(B1438),", "),INT(B1438)),""))</f>
        <v>#VALUE!</v>
      </c>
      <c r="DH1438" s="5"/>
      <c r="DI1438" s="5"/>
      <c r="DJ1438" s="5"/>
      <c r="DK1438" s="5"/>
    </row>
    <row r="1439" spans="1:115">
      <c r="A1439" s="24"/>
      <c r="B1439" s="3"/>
      <c r="H1439" s="5" t="str">
        <f>IF(F1439="","",IFERROR(CONCATENATE("PEUA",VLOOKUP(ESTADO,REPORTE!AV1439:AW1470,2,0),CLAVE_DISTRITO,CLAVE_CADER,IFERROR(VLOOKUP(DAY(F1439),$BN$3:$BO$11,2,0),DAY(F1439)),IFERROR(VLOOKUP(MONTH(F1439),$BN$3:$BO$11,2,0),MONTH(F1439)),YEAR(F1439),G1439),""))</f>
        <v/>
      </c>
      <c r="L1439" s="4" t="str">
        <f>IFERROR(IF(VLOOKUP(J1439,J$2:L1438,4,0)=0,"",VLOOKUP(J1439,J$2:L1438,4,0)),"")</f>
        <v/>
      </c>
      <c r="M1439" s="4" t="str">
        <f>IFERROR(IF(VLOOKUP(J1439,J$2:M1438,5,0)=0,"",VLOOKUP(J1439,J$2:M1438,5,0)),"")</f>
        <v/>
      </c>
      <c r="AC1439" s="2" t="str">
        <f>IFERROR(IF(INDEX(AC$1:AC1438,MATCH(J1439,J$1:J1438,0),1)=0,"",INDEX(AC$1:AC1438,MATCH(J1439,J$1:J1438,0),1)),"")</f>
        <v/>
      </c>
      <c r="AD1439" s="2" t="str">
        <f>IFERROR(IF(INDEX(AD$1:AD1438,MATCH(J1439,J$1:J1438,0),1)=0,"",INDEX(AD$1:AD1438,MATCH(J1439,J$1:J1438,0),1)),"")</f>
        <v/>
      </c>
      <c r="AE1439" s="2" t="str">
        <f>IFERROR(IF(INDEX(AE$1:AE1438,MATCH(J1439,J$1:J1438,0),1)=0,"",INDEX(AE$1:AE1438,MATCH(J1439,J$1:J1438,0),1)),"")</f>
        <v/>
      </c>
      <c r="BH1439" s="7" t="str">
        <f t="shared" ca="1" si="238"/>
        <v/>
      </c>
      <c r="BI1439" s="4" t="str">
        <f t="shared" si="244"/>
        <v/>
      </c>
      <c r="BJ1439" s="123" t="str">
        <f t="shared" si="239"/>
        <v/>
      </c>
      <c r="BK1439" s="140" t="str">
        <f t="shared" si="243"/>
        <v/>
      </c>
      <c r="BP1439" s="5"/>
      <c r="BR1439" s="4"/>
      <c r="BT1439" s="5"/>
      <c r="BU1439" s="5"/>
      <c r="BV1439" s="5" t="str">
        <f>IF(B1439="","",IF(BQ1439="",1+(MAX(BV$2:BV1438)),""))</f>
        <v/>
      </c>
      <c r="BW1439" s="5" t="str">
        <f t="shared" si="240"/>
        <v/>
      </c>
      <c r="BX1439" s="5" t="str">
        <f t="shared" si="241"/>
        <v/>
      </c>
      <c r="BY1439" s="14" t="str">
        <f t="shared" si="242"/>
        <v/>
      </c>
      <c r="BZ1439" s="28"/>
      <c r="DD1439" s="5" t="e">
        <f>IF(REPORTE!AH$2="si",IF(C1439=VALUE(REPORTE!C$11),IF(SUM(DD1440:DD$1993),CONCATENATE(INT(B1439),", "),INT(B1439)),""),IF(C1439=VALUE(REPORTE!C$10),IF(SUM(DD1440:DD$1993),CONCATENATE(INT(B1439),", "),INT(B1439)),""))</f>
        <v>#VALUE!</v>
      </c>
      <c r="DH1439" s="5"/>
      <c r="DI1439" s="5"/>
      <c r="DJ1439" s="5"/>
      <c r="DK1439" s="5"/>
    </row>
    <row r="1440" spans="1:115">
      <c r="A1440" s="24"/>
      <c r="B1440" s="3"/>
      <c r="H1440" s="5" t="str">
        <f>IF(F1440="","",IFERROR(CONCATENATE("PEUA",VLOOKUP(ESTADO,REPORTE!AV1440:AW1471,2,0),CLAVE_DISTRITO,CLAVE_CADER,IFERROR(VLOOKUP(DAY(F1440),$BN$3:$BO$11,2,0),DAY(F1440)),IFERROR(VLOOKUP(MONTH(F1440),$BN$3:$BO$11,2,0),MONTH(F1440)),YEAR(F1440),G1440),""))</f>
        <v/>
      </c>
      <c r="L1440" s="4" t="str">
        <f>IFERROR(IF(VLOOKUP(J1440,J$2:L1439,4,0)=0,"",VLOOKUP(J1440,J$2:L1439,4,0)),"")</f>
        <v/>
      </c>
      <c r="M1440" s="4" t="str">
        <f>IFERROR(IF(VLOOKUP(J1440,J$2:M1439,5,0)=0,"",VLOOKUP(J1440,J$2:M1439,5,0)),"")</f>
        <v/>
      </c>
      <c r="AC1440" s="2" t="str">
        <f>IFERROR(IF(INDEX(AC$1:AC1439,MATCH(J1440,J$1:J1439,0),1)=0,"",INDEX(AC$1:AC1439,MATCH(J1440,J$1:J1439,0),1)),"")</f>
        <v/>
      </c>
      <c r="AD1440" s="2" t="str">
        <f>IFERROR(IF(INDEX(AD$1:AD1439,MATCH(J1440,J$1:J1439,0),1)=0,"",INDEX(AD$1:AD1439,MATCH(J1440,J$1:J1439,0),1)),"")</f>
        <v/>
      </c>
      <c r="AE1440" s="2" t="str">
        <f>IFERROR(IF(INDEX(AE$1:AE1439,MATCH(J1440,J$1:J1439,0),1)=0,"",INDEX(AE$1:AE1439,MATCH(J1440,J$1:J1439,0),1)),"")</f>
        <v/>
      </c>
      <c r="BH1440" s="7" t="str">
        <f t="shared" ca="1" si="238"/>
        <v/>
      </c>
      <c r="BI1440" s="4" t="str">
        <f t="shared" si="244"/>
        <v/>
      </c>
      <c r="BJ1440" s="123" t="str">
        <f t="shared" si="239"/>
        <v/>
      </c>
      <c r="BK1440" s="140" t="str">
        <f t="shared" si="243"/>
        <v/>
      </c>
      <c r="BP1440" s="5"/>
      <c r="BR1440" s="4"/>
      <c r="BT1440" s="5"/>
      <c r="BU1440" s="5"/>
      <c r="BV1440" s="5" t="str">
        <f>IF(B1440="","",IF(BQ1440="",1+(MAX(BV$2:BV1439)),""))</f>
        <v/>
      </c>
      <c r="BW1440" s="5" t="str">
        <f t="shared" si="240"/>
        <v/>
      </c>
      <c r="BX1440" s="5" t="str">
        <f t="shared" si="241"/>
        <v/>
      </c>
      <c r="BY1440" s="14" t="str">
        <f t="shared" si="242"/>
        <v/>
      </c>
      <c r="BZ1440" s="28"/>
      <c r="DD1440" s="5" t="e">
        <f>IF(REPORTE!AH$2="si",IF(C1440=VALUE(REPORTE!C$11),IF(SUM(DD1441:DD$1993),CONCATENATE(INT(B1440),", "),INT(B1440)),""),IF(C1440=VALUE(REPORTE!C$10),IF(SUM(DD1441:DD$1993),CONCATENATE(INT(B1440),", "),INT(B1440)),""))</f>
        <v>#VALUE!</v>
      </c>
      <c r="DH1440" s="5"/>
      <c r="DI1440" s="5"/>
      <c r="DJ1440" s="5"/>
      <c r="DK1440" s="5"/>
    </row>
    <row r="1441" spans="1:115">
      <c r="A1441" s="24"/>
      <c r="B1441" s="3"/>
      <c r="H1441" s="5" t="str">
        <f>IF(F1441="","",IFERROR(CONCATENATE("PEUA",VLOOKUP(ESTADO,REPORTE!AV1441:AW1472,2,0),CLAVE_DISTRITO,CLAVE_CADER,IFERROR(VLOOKUP(DAY(F1441),$BN$3:$BO$11,2,0),DAY(F1441)),IFERROR(VLOOKUP(MONTH(F1441),$BN$3:$BO$11,2,0),MONTH(F1441)),YEAR(F1441),G1441),""))</f>
        <v/>
      </c>
      <c r="L1441" s="4" t="str">
        <f>IFERROR(IF(VLOOKUP(J1441,J$2:L1440,4,0)=0,"",VLOOKUP(J1441,J$2:L1440,4,0)),"")</f>
        <v/>
      </c>
      <c r="M1441" s="4" t="str">
        <f>IFERROR(IF(VLOOKUP(J1441,J$2:M1440,5,0)=0,"",VLOOKUP(J1441,J$2:M1440,5,0)),"")</f>
        <v/>
      </c>
      <c r="AC1441" s="2" t="str">
        <f>IFERROR(IF(INDEX(AC$1:AC1440,MATCH(J1441,J$1:J1440,0),1)=0,"",INDEX(AC$1:AC1440,MATCH(J1441,J$1:J1440,0),1)),"")</f>
        <v/>
      </c>
      <c r="AD1441" s="2" t="str">
        <f>IFERROR(IF(INDEX(AD$1:AD1440,MATCH(J1441,J$1:J1440,0),1)=0,"",INDEX(AD$1:AD1440,MATCH(J1441,J$1:J1440,0),1)),"")</f>
        <v/>
      </c>
      <c r="AE1441" s="2" t="str">
        <f>IFERROR(IF(INDEX(AE$1:AE1440,MATCH(J1441,J$1:J1440,0),1)=0,"",INDEX(AE$1:AE1440,MATCH(J1441,J$1:J1440,0),1)),"")</f>
        <v/>
      </c>
      <c r="BH1441" s="7" t="str">
        <f t="shared" ca="1" si="238"/>
        <v/>
      </c>
      <c r="BI1441" s="4" t="str">
        <f t="shared" si="244"/>
        <v/>
      </c>
      <c r="BJ1441" s="123" t="str">
        <f t="shared" si="239"/>
        <v/>
      </c>
      <c r="BK1441" s="140" t="str">
        <f t="shared" si="243"/>
        <v/>
      </c>
      <c r="BP1441" s="5"/>
      <c r="BR1441" s="4"/>
      <c r="BT1441" s="5"/>
      <c r="BU1441" s="5"/>
      <c r="BV1441" s="5" t="str">
        <f>IF(B1441="","",IF(BQ1441="",1+(MAX(BV$2:BV1440)),""))</f>
        <v/>
      </c>
      <c r="BW1441" s="5" t="str">
        <f t="shared" si="240"/>
        <v/>
      </c>
      <c r="BX1441" s="5" t="str">
        <f t="shared" si="241"/>
        <v/>
      </c>
      <c r="BY1441" s="14" t="str">
        <f t="shared" si="242"/>
        <v/>
      </c>
      <c r="BZ1441" s="28"/>
      <c r="DD1441" s="5" t="e">
        <f>IF(REPORTE!AH$2="si",IF(C1441=VALUE(REPORTE!C$11),IF(SUM(DD1442:DD$1993),CONCATENATE(INT(B1441),", "),INT(B1441)),""),IF(C1441=VALUE(REPORTE!C$10),IF(SUM(DD1442:DD$1993),CONCATENATE(INT(B1441),", "),INT(B1441)),""))</f>
        <v>#VALUE!</v>
      </c>
      <c r="DH1441" s="5"/>
      <c r="DI1441" s="5"/>
      <c r="DJ1441" s="5"/>
      <c r="DK1441" s="5"/>
    </row>
    <row r="1442" spans="1:115">
      <c r="A1442" s="24"/>
      <c r="B1442" s="3"/>
      <c r="H1442" s="5" t="str">
        <f>IF(F1442="","",IFERROR(CONCATENATE("PEUA",VLOOKUP(ESTADO,REPORTE!AV1442:AW1473,2,0),CLAVE_DISTRITO,CLAVE_CADER,IFERROR(VLOOKUP(DAY(F1442),$BN$3:$BO$11,2,0),DAY(F1442)),IFERROR(VLOOKUP(MONTH(F1442),$BN$3:$BO$11,2,0),MONTH(F1442)),YEAR(F1442),G1442),""))</f>
        <v/>
      </c>
      <c r="L1442" s="4" t="str">
        <f>IFERROR(IF(VLOOKUP(J1442,J$2:L1441,4,0)=0,"",VLOOKUP(J1442,J$2:L1441,4,0)),"")</f>
        <v/>
      </c>
      <c r="M1442" s="4" t="str">
        <f>IFERROR(IF(VLOOKUP(J1442,J$2:M1441,5,0)=0,"",VLOOKUP(J1442,J$2:M1441,5,0)),"")</f>
        <v/>
      </c>
      <c r="AC1442" s="2" t="str">
        <f>IFERROR(IF(INDEX(AC$1:AC1441,MATCH(J1442,J$1:J1441,0),1)=0,"",INDEX(AC$1:AC1441,MATCH(J1442,J$1:J1441,0),1)),"")</f>
        <v/>
      </c>
      <c r="AD1442" s="2" t="str">
        <f>IFERROR(IF(INDEX(AD$1:AD1441,MATCH(J1442,J$1:J1441,0),1)=0,"",INDEX(AD$1:AD1441,MATCH(J1442,J$1:J1441,0),1)),"")</f>
        <v/>
      </c>
      <c r="AE1442" s="2" t="str">
        <f>IFERROR(IF(INDEX(AE$1:AE1441,MATCH(J1442,J$1:J1441,0),1)=0,"",INDEX(AE$1:AE1441,MATCH(J1442,J$1:J1441,0),1)),"")</f>
        <v/>
      </c>
      <c r="BH1442" s="7" t="str">
        <f t="shared" ca="1" si="238"/>
        <v/>
      </c>
      <c r="BI1442" s="4" t="str">
        <f t="shared" si="244"/>
        <v/>
      </c>
      <c r="BJ1442" s="123" t="str">
        <f t="shared" si="239"/>
        <v/>
      </c>
      <c r="BK1442" s="140" t="str">
        <f t="shared" si="243"/>
        <v/>
      </c>
      <c r="BP1442" s="5"/>
      <c r="BR1442" s="4"/>
      <c r="BT1442" s="5"/>
      <c r="BU1442" s="5"/>
      <c r="BV1442" s="5" t="str">
        <f>IF(B1442="","",IF(BQ1442="",1+(MAX(BV$2:BV1441)),""))</f>
        <v/>
      </c>
      <c r="BW1442" s="5" t="str">
        <f t="shared" si="240"/>
        <v/>
      </c>
      <c r="BX1442" s="5" t="str">
        <f t="shared" si="241"/>
        <v/>
      </c>
      <c r="BY1442" s="14" t="str">
        <f t="shared" si="242"/>
        <v/>
      </c>
      <c r="BZ1442" s="28"/>
      <c r="DD1442" s="5" t="e">
        <f>IF(REPORTE!AH$2="si",IF(C1442=VALUE(REPORTE!C$11),IF(SUM(DD1443:DD$1993),CONCATENATE(INT(B1442),", "),INT(B1442)),""),IF(C1442=VALUE(REPORTE!C$10),IF(SUM(DD1443:DD$1993),CONCATENATE(INT(B1442),", "),INT(B1442)),""))</f>
        <v>#VALUE!</v>
      </c>
      <c r="DH1442" s="5"/>
      <c r="DI1442" s="5"/>
      <c r="DJ1442" s="5"/>
      <c r="DK1442" s="5"/>
    </row>
    <row r="1443" spans="1:115">
      <c r="A1443" s="24"/>
      <c r="B1443" s="3"/>
      <c r="H1443" s="5" t="str">
        <f>IF(F1443="","",IFERROR(CONCATENATE("PEUA",VLOOKUP(ESTADO,REPORTE!AV1443:AW1474,2,0),CLAVE_DISTRITO,CLAVE_CADER,IFERROR(VLOOKUP(DAY(F1443),$BN$3:$BO$11,2,0),DAY(F1443)),IFERROR(VLOOKUP(MONTH(F1443),$BN$3:$BO$11,2,0),MONTH(F1443)),YEAR(F1443),G1443),""))</f>
        <v/>
      </c>
      <c r="L1443" s="4" t="str">
        <f>IFERROR(IF(VLOOKUP(J1443,J$2:L1442,4,0)=0,"",VLOOKUP(J1443,J$2:L1442,4,0)),"")</f>
        <v/>
      </c>
      <c r="M1443" s="4" t="str">
        <f>IFERROR(IF(VLOOKUP(J1443,J$2:M1442,5,0)=0,"",VLOOKUP(J1443,J$2:M1442,5,0)),"")</f>
        <v/>
      </c>
      <c r="AC1443" s="2" t="str">
        <f>IFERROR(IF(INDEX(AC$1:AC1442,MATCH(J1443,J$1:J1442,0),1)=0,"",INDEX(AC$1:AC1442,MATCH(J1443,J$1:J1442,0),1)),"")</f>
        <v/>
      </c>
      <c r="AD1443" s="2" t="str">
        <f>IFERROR(IF(INDEX(AD$1:AD1442,MATCH(J1443,J$1:J1442,0),1)=0,"",INDEX(AD$1:AD1442,MATCH(J1443,J$1:J1442,0),1)),"")</f>
        <v/>
      </c>
      <c r="AE1443" s="2" t="str">
        <f>IFERROR(IF(INDEX(AE$1:AE1442,MATCH(J1443,J$1:J1442,0),1)=0,"",INDEX(AE$1:AE1442,MATCH(J1443,J$1:J1442,0),1)),"")</f>
        <v/>
      </c>
      <c r="BH1443" s="7" t="str">
        <f t="shared" ca="1" si="238"/>
        <v/>
      </c>
      <c r="BI1443" s="4" t="str">
        <f t="shared" si="244"/>
        <v/>
      </c>
      <c r="BJ1443" s="123" t="str">
        <f t="shared" si="239"/>
        <v/>
      </c>
      <c r="BK1443" s="140" t="str">
        <f t="shared" si="243"/>
        <v/>
      </c>
      <c r="BP1443" s="5"/>
      <c r="BR1443" s="4"/>
      <c r="BT1443" s="5"/>
      <c r="BU1443" s="5"/>
      <c r="BV1443" s="5" t="str">
        <f>IF(B1443="","",IF(BQ1443="",1+(MAX(BV$2:BV1442)),""))</f>
        <v/>
      </c>
      <c r="BW1443" s="5" t="str">
        <f t="shared" si="240"/>
        <v/>
      </c>
      <c r="BX1443" s="5" t="str">
        <f t="shared" si="241"/>
        <v/>
      </c>
      <c r="BY1443" s="14" t="str">
        <f t="shared" si="242"/>
        <v/>
      </c>
      <c r="BZ1443" s="28"/>
      <c r="DD1443" s="5" t="e">
        <f>IF(REPORTE!AH$2="si",IF(C1443=VALUE(REPORTE!C$11),IF(SUM(DD1444:DD$1993),CONCATENATE(INT(B1443),", "),INT(B1443)),""),IF(C1443=VALUE(REPORTE!C$10),IF(SUM(DD1444:DD$1993),CONCATENATE(INT(B1443),", "),INT(B1443)),""))</f>
        <v>#VALUE!</v>
      </c>
      <c r="DH1443" s="5"/>
      <c r="DI1443" s="5"/>
      <c r="DJ1443" s="5"/>
      <c r="DK1443" s="5"/>
    </row>
    <row r="1444" spans="1:115">
      <c r="A1444" s="24"/>
      <c r="B1444" s="3"/>
      <c r="H1444" s="5" t="str">
        <f>IF(F1444="","",IFERROR(CONCATENATE("PEUA",VLOOKUP(ESTADO,REPORTE!AV1444:AW1475,2,0),CLAVE_DISTRITO,CLAVE_CADER,IFERROR(VLOOKUP(DAY(F1444),$BN$3:$BO$11,2,0),DAY(F1444)),IFERROR(VLOOKUP(MONTH(F1444),$BN$3:$BO$11,2,0),MONTH(F1444)),YEAR(F1444),G1444),""))</f>
        <v/>
      </c>
      <c r="L1444" s="4" t="str">
        <f>IFERROR(IF(VLOOKUP(J1444,J$2:L1443,4,0)=0,"",VLOOKUP(J1444,J$2:L1443,4,0)),"")</f>
        <v/>
      </c>
      <c r="M1444" s="4" t="str">
        <f>IFERROR(IF(VLOOKUP(J1444,J$2:M1443,5,0)=0,"",VLOOKUP(J1444,J$2:M1443,5,0)),"")</f>
        <v/>
      </c>
      <c r="AC1444" s="2" t="str">
        <f>IFERROR(IF(INDEX(AC$1:AC1443,MATCH(J1444,J$1:J1443,0),1)=0,"",INDEX(AC$1:AC1443,MATCH(J1444,J$1:J1443,0),1)),"")</f>
        <v/>
      </c>
      <c r="AD1444" s="2" t="str">
        <f>IFERROR(IF(INDEX(AD$1:AD1443,MATCH(J1444,J$1:J1443,0),1)=0,"",INDEX(AD$1:AD1443,MATCH(J1444,J$1:J1443,0),1)),"")</f>
        <v/>
      </c>
      <c r="AE1444" s="2" t="str">
        <f>IFERROR(IF(INDEX(AE$1:AE1443,MATCH(J1444,J$1:J1443,0),1)=0,"",INDEX(AE$1:AE1443,MATCH(J1444,J$1:J1443,0),1)),"")</f>
        <v/>
      </c>
      <c r="BH1444" s="7" t="str">
        <f t="shared" ca="1" si="238"/>
        <v/>
      </c>
      <c r="BI1444" s="4" t="str">
        <f t="shared" si="244"/>
        <v/>
      </c>
      <c r="BJ1444" s="123" t="str">
        <f t="shared" si="239"/>
        <v/>
      </c>
      <c r="BK1444" s="140" t="str">
        <f t="shared" si="243"/>
        <v/>
      </c>
      <c r="BP1444" s="5"/>
      <c r="BR1444" s="4"/>
      <c r="BT1444" s="5"/>
      <c r="BU1444" s="5"/>
      <c r="BV1444" s="5" t="str">
        <f>IF(B1444="","",IF(BQ1444="",1+(MAX(BV$2:BV1443)),""))</f>
        <v/>
      </c>
      <c r="BW1444" s="5" t="str">
        <f t="shared" si="240"/>
        <v/>
      </c>
      <c r="BX1444" s="5" t="str">
        <f t="shared" si="241"/>
        <v/>
      </c>
      <c r="BY1444" s="14" t="str">
        <f t="shared" si="242"/>
        <v/>
      </c>
      <c r="BZ1444" s="28"/>
      <c r="DD1444" s="5" t="e">
        <f>IF(REPORTE!AH$2="si",IF(C1444=VALUE(REPORTE!C$11),IF(SUM(DD1445:DD$1993),CONCATENATE(INT(B1444),", "),INT(B1444)),""),IF(C1444=VALUE(REPORTE!C$10),IF(SUM(DD1445:DD$1993),CONCATENATE(INT(B1444),", "),INT(B1444)),""))</f>
        <v>#VALUE!</v>
      </c>
      <c r="DH1444" s="5"/>
      <c r="DI1444" s="5"/>
      <c r="DJ1444" s="5"/>
      <c r="DK1444" s="5"/>
    </row>
    <row r="1445" spans="1:115">
      <c r="A1445" s="24"/>
      <c r="B1445" s="3"/>
      <c r="H1445" s="5" t="str">
        <f>IF(F1445="","",IFERROR(CONCATENATE("PEUA",VLOOKUP(ESTADO,REPORTE!AV1445:AW1476,2,0),CLAVE_DISTRITO,CLAVE_CADER,IFERROR(VLOOKUP(DAY(F1445),$BN$3:$BO$11,2,0),DAY(F1445)),IFERROR(VLOOKUP(MONTH(F1445),$BN$3:$BO$11,2,0),MONTH(F1445)),YEAR(F1445),G1445),""))</f>
        <v/>
      </c>
      <c r="L1445" s="4" t="str">
        <f>IFERROR(IF(VLOOKUP(J1445,J$2:L1444,4,0)=0,"",VLOOKUP(J1445,J$2:L1444,4,0)),"")</f>
        <v/>
      </c>
      <c r="M1445" s="4" t="str">
        <f>IFERROR(IF(VLOOKUP(J1445,J$2:M1444,5,0)=0,"",VLOOKUP(J1445,J$2:M1444,5,0)),"")</f>
        <v/>
      </c>
      <c r="AC1445" s="2" t="str">
        <f>IFERROR(IF(INDEX(AC$1:AC1444,MATCH(J1445,J$1:J1444,0),1)=0,"",INDEX(AC$1:AC1444,MATCH(J1445,J$1:J1444,0),1)),"")</f>
        <v/>
      </c>
      <c r="AD1445" s="2" t="str">
        <f>IFERROR(IF(INDEX(AD$1:AD1444,MATCH(J1445,J$1:J1444,0),1)=0,"",INDEX(AD$1:AD1444,MATCH(J1445,J$1:J1444,0),1)),"")</f>
        <v/>
      </c>
      <c r="AE1445" s="2" t="str">
        <f>IFERROR(IF(INDEX(AE$1:AE1444,MATCH(J1445,J$1:J1444,0),1)=0,"",INDEX(AE$1:AE1444,MATCH(J1445,J$1:J1444,0),1)),"")</f>
        <v/>
      </c>
      <c r="BH1445" s="7" t="str">
        <f t="shared" ca="1" si="238"/>
        <v/>
      </c>
      <c r="BI1445" s="4" t="str">
        <f t="shared" si="244"/>
        <v/>
      </c>
      <c r="BJ1445" s="123" t="str">
        <f t="shared" si="239"/>
        <v/>
      </c>
      <c r="BK1445" s="140" t="str">
        <f t="shared" si="243"/>
        <v/>
      </c>
      <c r="BP1445" s="5"/>
      <c r="BR1445" s="4"/>
      <c r="BT1445" s="5"/>
      <c r="BU1445" s="5"/>
      <c r="BV1445" s="5" t="str">
        <f>IF(B1445="","",IF(BQ1445="",1+(MAX(BV$2:BV1444)),""))</f>
        <v/>
      </c>
      <c r="BW1445" s="5" t="str">
        <f t="shared" si="240"/>
        <v/>
      </c>
      <c r="BX1445" s="5" t="str">
        <f t="shared" si="241"/>
        <v/>
      </c>
      <c r="BY1445" s="14" t="str">
        <f t="shared" si="242"/>
        <v/>
      </c>
      <c r="BZ1445" s="28"/>
      <c r="DD1445" s="5" t="e">
        <f>IF(REPORTE!AH$2="si",IF(C1445=VALUE(REPORTE!C$11),IF(SUM(DD1446:DD$1993),CONCATENATE(INT(B1445),", "),INT(B1445)),""),IF(C1445=VALUE(REPORTE!C$10),IF(SUM(DD1446:DD$1993),CONCATENATE(INT(B1445),", "),INT(B1445)),""))</f>
        <v>#VALUE!</v>
      </c>
      <c r="DH1445" s="5"/>
      <c r="DI1445" s="5"/>
      <c r="DJ1445" s="5"/>
      <c r="DK1445" s="5"/>
    </row>
    <row r="1446" spans="1:115">
      <c r="A1446" s="24"/>
      <c r="B1446" s="3"/>
      <c r="H1446" s="5" t="str">
        <f>IF(F1446="","",IFERROR(CONCATENATE("PEUA",VLOOKUP(ESTADO,REPORTE!AV1446:AW1477,2,0),CLAVE_DISTRITO,CLAVE_CADER,IFERROR(VLOOKUP(DAY(F1446),$BN$3:$BO$11,2,0),DAY(F1446)),IFERROR(VLOOKUP(MONTH(F1446),$BN$3:$BO$11,2,0),MONTH(F1446)),YEAR(F1446),G1446),""))</f>
        <v/>
      </c>
      <c r="L1446" s="4" t="str">
        <f>IFERROR(IF(VLOOKUP(J1446,J$2:L1445,4,0)=0,"",VLOOKUP(J1446,J$2:L1445,4,0)),"")</f>
        <v/>
      </c>
      <c r="M1446" s="4" t="str">
        <f>IFERROR(IF(VLOOKUP(J1446,J$2:M1445,5,0)=0,"",VLOOKUP(J1446,J$2:M1445,5,0)),"")</f>
        <v/>
      </c>
      <c r="AC1446" s="2" t="str">
        <f>IFERROR(IF(INDEX(AC$1:AC1445,MATCH(J1446,J$1:J1445,0),1)=0,"",INDEX(AC$1:AC1445,MATCH(J1446,J$1:J1445,0),1)),"")</f>
        <v/>
      </c>
      <c r="AD1446" s="2" t="str">
        <f>IFERROR(IF(INDEX(AD$1:AD1445,MATCH(J1446,J$1:J1445,0),1)=0,"",INDEX(AD$1:AD1445,MATCH(J1446,J$1:J1445,0),1)),"")</f>
        <v/>
      </c>
      <c r="AE1446" s="2" t="str">
        <f>IFERROR(IF(INDEX(AE$1:AE1445,MATCH(J1446,J$1:J1445,0),1)=0,"",INDEX(AE$1:AE1445,MATCH(J1446,J$1:J1445,0),1)),"")</f>
        <v/>
      </c>
      <c r="BH1446" s="7" t="str">
        <f t="shared" ca="1" si="238"/>
        <v/>
      </c>
      <c r="BI1446" s="4" t="str">
        <f t="shared" si="244"/>
        <v/>
      </c>
      <c r="BJ1446" s="123" t="str">
        <f t="shared" si="239"/>
        <v/>
      </c>
      <c r="BK1446" s="140" t="str">
        <f t="shared" si="243"/>
        <v/>
      </c>
      <c r="BP1446" s="5"/>
      <c r="BR1446" s="4"/>
      <c r="BT1446" s="5"/>
      <c r="BU1446" s="5"/>
      <c r="BV1446" s="5" t="str">
        <f>IF(B1446="","",IF(BQ1446="",1+(MAX(BV$2:BV1445)),""))</f>
        <v/>
      </c>
      <c r="BW1446" s="5" t="str">
        <f t="shared" si="240"/>
        <v/>
      </c>
      <c r="BX1446" s="5" t="str">
        <f t="shared" si="241"/>
        <v/>
      </c>
      <c r="BY1446" s="14" t="str">
        <f t="shared" si="242"/>
        <v/>
      </c>
      <c r="BZ1446" s="28"/>
      <c r="DD1446" s="5" t="e">
        <f>IF(REPORTE!AH$2="si",IF(C1446=VALUE(REPORTE!C$11),IF(SUM(DD1447:DD$1993),CONCATENATE(INT(B1446),", "),INT(B1446)),""),IF(C1446=VALUE(REPORTE!C$10),IF(SUM(DD1447:DD$1993),CONCATENATE(INT(B1446),", "),INT(B1446)),""))</f>
        <v>#VALUE!</v>
      </c>
      <c r="DH1446" s="5"/>
      <c r="DI1446" s="5"/>
      <c r="DJ1446" s="5"/>
      <c r="DK1446" s="5"/>
    </row>
    <row r="1447" spans="1:115">
      <c r="A1447" s="24"/>
      <c r="B1447" s="3"/>
      <c r="H1447" s="5" t="str">
        <f>IF(F1447="","",IFERROR(CONCATENATE("PEUA",VLOOKUP(ESTADO,REPORTE!AV1447:AW1478,2,0),CLAVE_DISTRITO,CLAVE_CADER,IFERROR(VLOOKUP(DAY(F1447),$BN$3:$BO$11,2,0),DAY(F1447)),IFERROR(VLOOKUP(MONTH(F1447),$BN$3:$BO$11,2,0),MONTH(F1447)),YEAR(F1447),G1447),""))</f>
        <v/>
      </c>
      <c r="L1447" s="4" t="str">
        <f>IFERROR(IF(VLOOKUP(J1447,J$2:L1446,4,0)=0,"",VLOOKUP(J1447,J$2:L1446,4,0)),"")</f>
        <v/>
      </c>
      <c r="M1447" s="4" t="str">
        <f>IFERROR(IF(VLOOKUP(J1447,J$2:M1446,5,0)=0,"",VLOOKUP(J1447,J$2:M1446,5,0)),"")</f>
        <v/>
      </c>
      <c r="AC1447" s="2" t="str">
        <f>IFERROR(IF(INDEX(AC$1:AC1446,MATCH(J1447,J$1:J1446,0),1)=0,"",INDEX(AC$1:AC1446,MATCH(J1447,J$1:J1446,0),1)),"")</f>
        <v/>
      </c>
      <c r="AD1447" s="2" t="str">
        <f>IFERROR(IF(INDEX(AD$1:AD1446,MATCH(J1447,J$1:J1446,0),1)=0,"",INDEX(AD$1:AD1446,MATCH(J1447,J$1:J1446,0),1)),"")</f>
        <v/>
      </c>
      <c r="AE1447" s="2" t="str">
        <f>IFERROR(IF(INDEX(AE$1:AE1446,MATCH(J1447,J$1:J1446,0),1)=0,"",INDEX(AE$1:AE1446,MATCH(J1447,J$1:J1446,0),1)),"")</f>
        <v/>
      </c>
      <c r="BH1447" s="7" t="str">
        <f t="shared" ca="1" si="238"/>
        <v/>
      </c>
      <c r="BI1447" s="4" t="str">
        <f t="shared" si="244"/>
        <v/>
      </c>
      <c r="BJ1447" s="123" t="str">
        <f t="shared" si="239"/>
        <v/>
      </c>
      <c r="BK1447" s="140" t="str">
        <f t="shared" si="243"/>
        <v/>
      </c>
      <c r="BP1447" s="5"/>
      <c r="BR1447" s="4"/>
      <c r="BT1447" s="5"/>
      <c r="BU1447" s="5"/>
      <c r="BV1447" s="5" t="str">
        <f>IF(B1447="","",IF(BQ1447="",1+(MAX(BV$2:BV1446)),""))</f>
        <v/>
      </c>
      <c r="BW1447" s="5" t="str">
        <f t="shared" si="240"/>
        <v/>
      </c>
      <c r="BX1447" s="5" t="str">
        <f t="shared" si="241"/>
        <v/>
      </c>
      <c r="BY1447" s="14" t="str">
        <f t="shared" si="242"/>
        <v/>
      </c>
      <c r="BZ1447" s="28"/>
      <c r="DD1447" s="5" t="e">
        <f>IF(REPORTE!AH$2="si",IF(C1447=VALUE(REPORTE!C$11),IF(SUM(DD1448:DD$1993),CONCATENATE(INT(B1447),", "),INT(B1447)),""),IF(C1447=VALUE(REPORTE!C$10),IF(SUM(DD1448:DD$1993),CONCATENATE(INT(B1447),", "),INT(B1447)),""))</f>
        <v>#VALUE!</v>
      </c>
      <c r="DH1447" s="5"/>
      <c r="DI1447" s="5"/>
      <c r="DJ1447" s="5"/>
      <c r="DK1447" s="5"/>
    </row>
    <row r="1448" spans="1:115">
      <c r="A1448" s="24"/>
      <c r="B1448" s="3"/>
      <c r="H1448" s="5" t="str">
        <f>IF(F1448="","",IFERROR(CONCATENATE("PEUA",VLOOKUP(ESTADO,REPORTE!AV1448:AW1479,2,0),CLAVE_DISTRITO,CLAVE_CADER,IFERROR(VLOOKUP(DAY(F1448),$BN$3:$BO$11,2,0),DAY(F1448)),IFERROR(VLOOKUP(MONTH(F1448),$BN$3:$BO$11,2,0),MONTH(F1448)),YEAR(F1448),G1448),""))</f>
        <v/>
      </c>
      <c r="L1448" s="4" t="str">
        <f>IFERROR(IF(VLOOKUP(J1448,J$2:L1447,4,0)=0,"",VLOOKUP(J1448,J$2:L1447,4,0)),"")</f>
        <v/>
      </c>
      <c r="M1448" s="4" t="str">
        <f>IFERROR(IF(VLOOKUP(J1448,J$2:M1447,5,0)=0,"",VLOOKUP(J1448,J$2:M1447,5,0)),"")</f>
        <v/>
      </c>
      <c r="AC1448" s="2" t="str">
        <f>IFERROR(IF(INDEX(AC$1:AC1447,MATCH(J1448,J$1:J1447,0),1)=0,"",INDEX(AC$1:AC1447,MATCH(J1448,J$1:J1447,0),1)),"")</f>
        <v/>
      </c>
      <c r="AD1448" s="2" t="str">
        <f>IFERROR(IF(INDEX(AD$1:AD1447,MATCH(J1448,J$1:J1447,0),1)=0,"",INDEX(AD$1:AD1447,MATCH(J1448,J$1:J1447,0),1)),"")</f>
        <v/>
      </c>
      <c r="AE1448" s="2" t="str">
        <f>IFERROR(IF(INDEX(AE$1:AE1447,MATCH(J1448,J$1:J1447,0),1)=0,"",INDEX(AE$1:AE1447,MATCH(J1448,J$1:J1447,0),1)),"")</f>
        <v/>
      </c>
      <c r="BH1448" s="7" t="str">
        <f t="shared" ca="1" si="238"/>
        <v/>
      </c>
      <c r="BI1448" s="4" t="str">
        <f t="shared" si="244"/>
        <v/>
      </c>
      <c r="BJ1448" s="123" t="str">
        <f t="shared" si="239"/>
        <v/>
      </c>
      <c r="BK1448" s="140" t="str">
        <f t="shared" si="243"/>
        <v/>
      </c>
      <c r="BP1448" s="5"/>
      <c r="BR1448" s="4"/>
      <c r="BT1448" s="5"/>
      <c r="BU1448" s="5"/>
      <c r="BV1448" s="5" t="str">
        <f>IF(B1448="","",IF(BQ1448="",1+(MAX(BV$2:BV1447)),""))</f>
        <v/>
      </c>
      <c r="BW1448" s="5" t="str">
        <f t="shared" si="240"/>
        <v/>
      </c>
      <c r="BX1448" s="5" t="str">
        <f t="shared" si="241"/>
        <v/>
      </c>
      <c r="BY1448" s="14" t="str">
        <f t="shared" si="242"/>
        <v/>
      </c>
      <c r="BZ1448" s="28"/>
      <c r="DD1448" s="5" t="e">
        <f>IF(REPORTE!AH$2="si",IF(C1448=VALUE(REPORTE!C$11),IF(SUM(DD1449:DD$1993),CONCATENATE(INT(B1448),", "),INT(B1448)),""),IF(C1448=VALUE(REPORTE!C$10),IF(SUM(DD1449:DD$1993),CONCATENATE(INT(B1448),", "),INT(B1448)),""))</f>
        <v>#VALUE!</v>
      </c>
      <c r="DH1448" s="5"/>
      <c r="DI1448" s="5"/>
      <c r="DJ1448" s="5"/>
      <c r="DK1448" s="5"/>
    </row>
    <row r="1449" spans="1:115">
      <c r="A1449" s="24"/>
      <c r="B1449" s="3"/>
      <c r="H1449" s="5" t="str">
        <f>IF(F1449="","",IFERROR(CONCATENATE("PEUA",VLOOKUP(ESTADO,REPORTE!AV1449:AW1480,2,0),CLAVE_DISTRITO,CLAVE_CADER,IFERROR(VLOOKUP(DAY(F1449),$BN$3:$BO$11,2,0),DAY(F1449)),IFERROR(VLOOKUP(MONTH(F1449),$BN$3:$BO$11,2,0),MONTH(F1449)),YEAR(F1449),G1449),""))</f>
        <v/>
      </c>
      <c r="L1449" s="4" t="str">
        <f>IFERROR(IF(VLOOKUP(J1449,J$2:L1448,4,0)=0,"",VLOOKUP(J1449,J$2:L1448,4,0)),"")</f>
        <v/>
      </c>
      <c r="M1449" s="4" t="str">
        <f>IFERROR(IF(VLOOKUP(J1449,J$2:M1448,5,0)=0,"",VLOOKUP(J1449,J$2:M1448,5,0)),"")</f>
        <v/>
      </c>
      <c r="AC1449" s="2" t="str">
        <f>IFERROR(IF(INDEX(AC$1:AC1448,MATCH(J1449,J$1:J1448,0),1)=0,"",INDEX(AC$1:AC1448,MATCH(J1449,J$1:J1448,0),1)),"")</f>
        <v/>
      </c>
      <c r="AD1449" s="2" t="str">
        <f>IFERROR(IF(INDEX(AD$1:AD1448,MATCH(J1449,J$1:J1448,0),1)=0,"",INDEX(AD$1:AD1448,MATCH(J1449,J$1:J1448,0),1)),"")</f>
        <v/>
      </c>
      <c r="AE1449" s="2" t="str">
        <f>IFERROR(IF(INDEX(AE$1:AE1448,MATCH(J1449,J$1:J1448,0),1)=0,"",INDEX(AE$1:AE1448,MATCH(J1449,J$1:J1448,0),1)),"")</f>
        <v/>
      </c>
      <c r="BH1449" s="7" t="str">
        <f t="shared" ca="1" si="238"/>
        <v/>
      </c>
      <c r="BI1449" s="4" t="str">
        <f t="shared" si="244"/>
        <v/>
      </c>
      <c r="BJ1449" s="123" t="str">
        <f t="shared" si="239"/>
        <v/>
      </c>
      <c r="BK1449" s="140" t="str">
        <f t="shared" si="243"/>
        <v/>
      </c>
      <c r="BP1449" s="5"/>
      <c r="BR1449" s="4"/>
      <c r="BT1449" s="5"/>
      <c r="BU1449" s="5"/>
      <c r="BV1449" s="5" t="str">
        <f>IF(B1449="","",IF(BQ1449="",1+(MAX(BV$2:BV1448)),""))</f>
        <v/>
      </c>
      <c r="BW1449" s="5" t="str">
        <f t="shared" si="240"/>
        <v/>
      </c>
      <c r="BX1449" s="5" t="str">
        <f t="shared" si="241"/>
        <v/>
      </c>
      <c r="BY1449" s="14" t="str">
        <f t="shared" si="242"/>
        <v/>
      </c>
      <c r="BZ1449" s="28"/>
      <c r="DD1449" s="5" t="e">
        <f>IF(REPORTE!AH$2="si",IF(C1449=VALUE(REPORTE!C$11),IF(SUM(DD1450:DD$1993),CONCATENATE(INT(B1449),", "),INT(B1449)),""),IF(C1449=VALUE(REPORTE!C$10),IF(SUM(DD1450:DD$1993),CONCATENATE(INT(B1449),", "),INT(B1449)),""))</f>
        <v>#VALUE!</v>
      </c>
      <c r="DH1449" s="5"/>
      <c r="DI1449" s="5"/>
      <c r="DJ1449" s="5"/>
      <c r="DK1449" s="5"/>
    </row>
    <row r="1450" spans="1:115">
      <c r="A1450" s="24"/>
      <c r="B1450" s="3"/>
      <c r="H1450" s="5" t="str">
        <f>IF(F1450="","",IFERROR(CONCATENATE("PEUA",VLOOKUP(ESTADO,REPORTE!AV1450:AW1481,2,0),CLAVE_DISTRITO,CLAVE_CADER,IFERROR(VLOOKUP(DAY(F1450),$BN$3:$BO$11,2,0),DAY(F1450)),IFERROR(VLOOKUP(MONTH(F1450),$BN$3:$BO$11,2,0),MONTH(F1450)),YEAR(F1450),G1450),""))</f>
        <v/>
      </c>
      <c r="L1450" s="4" t="str">
        <f>IFERROR(IF(VLOOKUP(J1450,J$2:L1449,4,0)=0,"",VLOOKUP(J1450,J$2:L1449,4,0)),"")</f>
        <v/>
      </c>
      <c r="M1450" s="4" t="str">
        <f>IFERROR(IF(VLOOKUP(J1450,J$2:M1449,5,0)=0,"",VLOOKUP(J1450,J$2:M1449,5,0)),"")</f>
        <v/>
      </c>
      <c r="AC1450" s="2" t="str">
        <f>IFERROR(IF(INDEX(AC$1:AC1449,MATCH(J1450,J$1:J1449,0),1)=0,"",INDEX(AC$1:AC1449,MATCH(J1450,J$1:J1449,0),1)),"")</f>
        <v/>
      </c>
      <c r="AD1450" s="2" t="str">
        <f>IFERROR(IF(INDEX(AD$1:AD1449,MATCH(J1450,J$1:J1449,0),1)=0,"",INDEX(AD$1:AD1449,MATCH(J1450,J$1:J1449,0),1)),"")</f>
        <v/>
      </c>
      <c r="AE1450" s="2" t="str">
        <f>IFERROR(IF(INDEX(AE$1:AE1449,MATCH(J1450,J$1:J1449,0),1)=0,"",INDEX(AE$1:AE1449,MATCH(J1450,J$1:J1449,0),1)),"")</f>
        <v/>
      </c>
      <c r="BH1450" s="7" t="str">
        <f t="shared" ca="1" si="238"/>
        <v/>
      </c>
      <c r="BI1450" s="4" t="str">
        <f t="shared" si="244"/>
        <v/>
      </c>
      <c r="BJ1450" s="123" t="str">
        <f t="shared" si="239"/>
        <v/>
      </c>
      <c r="BK1450" s="140" t="str">
        <f t="shared" si="243"/>
        <v/>
      </c>
      <c r="BP1450" s="5"/>
      <c r="BR1450" s="4"/>
      <c r="BT1450" s="5"/>
      <c r="BU1450" s="5"/>
      <c r="BV1450" s="5" t="str">
        <f>IF(B1450="","",IF(BQ1450="",1+(MAX(BV$2:BV1449)),""))</f>
        <v/>
      </c>
      <c r="BW1450" s="5" t="str">
        <f t="shared" si="240"/>
        <v/>
      </c>
      <c r="BX1450" s="5" t="str">
        <f t="shared" si="241"/>
        <v/>
      </c>
      <c r="BY1450" s="14" t="str">
        <f t="shared" si="242"/>
        <v/>
      </c>
      <c r="BZ1450" s="28"/>
      <c r="DD1450" s="5" t="e">
        <f>IF(REPORTE!AH$2="si",IF(C1450=VALUE(REPORTE!C$11),IF(SUM(DD1451:DD$1993),CONCATENATE(INT(B1450),", "),INT(B1450)),""),IF(C1450=VALUE(REPORTE!C$10),IF(SUM(DD1451:DD$1993),CONCATENATE(INT(B1450),", "),INT(B1450)),""))</f>
        <v>#VALUE!</v>
      </c>
      <c r="DH1450" s="5"/>
      <c r="DI1450" s="5"/>
      <c r="DJ1450" s="5"/>
      <c r="DK1450" s="5"/>
    </row>
    <row r="1451" spans="1:115">
      <c r="A1451" s="24"/>
      <c r="B1451" s="3"/>
      <c r="H1451" s="5" t="str">
        <f>IF(F1451="","",IFERROR(CONCATENATE("PEUA",VLOOKUP(ESTADO,REPORTE!AV1451:AW1482,2,0),CLAVE_DISTRITO,CLAVE_CADER,IFERROR(VLOOKUP(DAY(F1451),$BN$3:$BO$11,2,0),DAY(F1451)),IFERROR(VLOOKUP(MONTH(F1451),$BN$3:$BO$11,2,0),MONTH(F1451)),YEAR(F1451),G1451),""))</f>
        <v/>
      </c>
      <c r="L1451" s="4" t="str">
        <f>IFERROR(IF(VLOOKUP(J1451,J$2:L1450,4,0)=0,"",VLOOKUP(J1451,J$2:L1450,4,0)),"")</f>
        <v/>
      </c>
      <c r="M1451" s="4" t="str">
        <f>IFERROR(IF(VLOOKUP(J1451,J$2:M1450,5,0)=0,"",VLOOKUP(J1451,J$2:M1450,5,0)),"")</f>
        <v/>
      </c>
      <c r="AC1451" s="2" t="str">
        <f>IFERROR(IF(INDEX(AC$1:AC1450,MATCH(J1451,J$1:J1450,0),1)=0,"",INDEX(AC$1:AC1450,MATCH(J1451,J$1:J1450,0),1)),"")</f>
        <v/>
      </c>
      <c r="AD1451" s="2" t="str">
        <f>IFERROR(IF(INDEX(AD$1:AD1450,MATCH(J1451,J$1:J1450,0),1)=0,"",INDEX(AD$1:AD1450,MATCH(J1451,J$1:J1450,0),1)),"")</f>
        <v/>
      </c>
      <c r="AE1451" s="2" t="str">
        <f>IFERROR(IF(INDEX(AE$1:AE1450,MATCH(J1451,J$1:J1450,0),1)=0,"",INDEX(AE$1:AE1450,MATCH(J1451,J$1:J1450,0),1)),"")</f>
        <v/>
      </c>
      <c r="BH1451" s="7" t="str">
        <f t="shared" ca="1" si="238"/>
        <v/>
      </c>
      <c r="BI1451" s="4" t="str">
        <f t="shared" si="244"/>
        <v/>
      </c>
      <c r="BJ1451" s="123" t="str">
        <f t="shared" si="239"/>
        <v/>
      </c>
      <c r="BK1451" s="140" t="str">
        <f t="shared" si="243"/>
        <v/>
      </c>
      <c r="BP1451" s="5"/>
      <c r="BR1451" s="4"/>
      <c r="BT1451" s="5"/>
      <c r="BU1451" s="5"/>
      <c r="BV1451" s="5" t="str">
        <f>IF(B1451="","",IF(BQ1451="",1+(MAX(BV$2:BV1450)),""))</f>
        <v/>
      </c>
      <c r="BW1451" s="5" t="str">
        <f t="shared" si="240"/>
        <v/>
      </c>
      <c r="BX1451" s="5" t="str">
        <f t="shared" si="241"/>
        <v/>
      </c>
      <c r="BY1451" s="14" t="str">
        <f t="shared" si="242"/>
        <v/>
      </c>
      <c r="BZ1451" s="28"/>
      <c r="DD1451" s="5" t="e">
        <f>IF(REPORTE!AH$2="si",IF(C1451=VALUE(REPORTE!C$11),IF(SUM(DD1452:DD$1993),CONCATENATE(INT(B1451),", "),INT(B1451)),""),IF(C1451=VALUE(REPORTE!C$10),IF(SUM(DD1452:DD$1993),CONCATENATE(INT(B1451),", "),INT(B1451)),""))</f>
        <v>#VALUE!</v>
      </c>
      <c r="DH1451" s="5"/>
      <c r="DI1451" s="5"/>
      <c r="DJ1451" s="5"/>
      <c r="DK1451" s="5"/>
    </row>
    <row r="1452" spans="1:115">
      <c r="A1452" s="24"/>
      <c r="B1452" s="3"/>
      <c r="H1452" s="5" t="str">
        <f>IF(F1452="","",IFERROR(CONCATENATE("PEUA",VLOOKUP(ESTADO,REPORTE!AV1452:AW1483,2,0),CLAVE_DISTRITO,CLAVE_CADER,IFERROR(VLOOKUP(DAY(F1452),$BN$3:$BO$11,2,0),DAY(F1452)),IFERROR(VLOOKUP(MONTH(F1452),$BN$3:$BO$11,2,0),MONTH(F1452)),YEAR(F1452),G1452),""))</f>
        <v/>
      </c>
      <c r="L1452" s="4" t="str">
        <f>IFERROR(IF(VLOOKUP(J1452,J$2:L1451,4,0)=0,"",VLOOKUP(J1452,J$2:L1451,4,0)),"")</f>
        <v/>
      </c>
      <c r="M1452" s="4" t="str">
        <f>IFERROR(IF(VLOOKUP(J1452,J$2:M1451,5,0)=0,"",VLOOKUP(J1452,J$2:M1451,5,0)),"")</f>
        <v/>
      </c>
      <c r="AC1452" s="2" t="str">
        <f>IFERROR(IF(INDEX(AC$1:AC1451,MATCH(J1452,J$1:J1451,0),1)=0,"",INDEX(AC$1:AC1451,MATCH(J1452,J$1:J1451,0),1)),"")</f>
        <v/>
      </c>
      <c r="AD1452" s="2" t="str">
        <f>IFERROR(IF(INDEX(AD$1:AD1451,MATCH(J1452,J$1:J1451,0),1)=0,"",INDEX(AD$1:AD1451,MATCH(J1452,J$1:J1451,0),1)),"")</f>
        <v/>
      </c>
      <c r="AE1452" s="2" t="str">
        <f>IFERROR(IF(INDEX(AE$1:AE1451,MATCH(J1452,J$1:J1451,0),1)=0,"",INDEX(AE$1:AE1451,MATCH(J1452,J$1:J1451,0),1)),"")</f>
        <v/>
      </c>
      <c r="BH1452" s="7" t="str">
        <f t="shared" ca="1" si="238"/>
        <v/>
      </c>
      <c r="BI1452" s="4" t="str">
        <f t="shared" si="244"/>
        <v/>
      </c>
      <c r="BJ1452" s="123" t="str">
        <f t="shared" si="239"/>
        <v/>
      </c>
      <c r="BK1452" s="140" t="str">
        <f t="shared" si="243"/>
        <v/>
      </c>
      <c r="BP1452" s="5"/>
      <c r="BR1452" s="4"/>
      <c r="BT1452" s="5"/>
      <c r="BU1452" s="5"/>
      <c r="BV1452" s="5" t="str">
        <f>IF(B1452="","",IF(BQ1452="",1+(MAX(BV$2:BV1451)),""))</f>
        <v/>
      </c>
      <c r="BW1452" s="5" t="str">
        <f t="shared" si="240"/>
        <v/>
      </c>
      <c r="BX1452" s="5" t="str">
        <f t="shared" si="241"/>
        <v/>
      </c>
      <c r="BY1452" s="14" t="str">
        <f t="shared" si="242"/>
        <v/>
      </c>
      <c r="BZ1452" s="28"/>
      <c r="DD1452" s="5" t="e">
        <f>IF(REPORTE!AH$2="si",IF(C1452=VALUE(REPORTE!C$11),IF(SUM(DD1453:DD$1993),CONCATENATE(INT(B1452),", "),INT(B1452)),""),IF(C1452=VALUE(REPORTE!C$10),IF(SUM(DD1453:DD$1993),CONCATENATE(INT(B1452),", "),INT(B1452)),""))</f>
        <v>#VALUE!</v>
      </c>
      <c r="DH1452" s="5"/>
      <c r="DI1452" s="5"/>
      <c r="DJ1452" s="5"/>
      <c r="DK1452" s="5"/>
    </row>
    <row r="1453" spans="1:115">
      <c r="A1453" s="24"/>
      <c r="B1453" s="3"/>
      <c r="H1453" s="5" t="str">
        <f>IF(F1453="","",IFERROR(CONCATENATE("PEUA",VLOOKUP(ESTADO,REPORTE!AV1453:AW1484,2,0),CLAVE_DISTRITO,CLAVE_CADER,IFERROR(VLOOKUP(DAY(F1453),$BN$3:$BO$11,2,0),DAY(F1453)),IFERROR(VLOOKUP(MONTH(F1453),$BN$3:$BO$11,2,0),MONTH(F1453)),YEAR(F1453),G1453),""))</f>
        <v/>
      </c>
      <c r="L1453" s="4" t="str">
        <f>IFERROR(IF(VLOOKUP(J1453,J$2:L1452,4,0)=0,"",VLOOKUP(J1453,J$2:L1452,4,0)),"")</f>
        <v/>
      </c>
      <c r="M1453" s="4" t="str">
        <f>IFERROR(IF(VLOOKUP(J1453,J$2:M1452,5,0)=0,"",VLOOKUP(J1453,J$2:M1452,5,0)),"")</f>
        <v/>
      </c>
      <c r="AC1453" s="2" t="str">
        <f>IFERROR(IF(INDEX(AC$1:AC1452,MATCH(J1453,J$1:J1452,0),1)=0,"",INDEX(AC$1:AC1452,MATCH(J1453,J$1:J1452,0),1)),"")</f>
        <v/>
      </c>
      <c r="AD1453" s="2" t="str">
        <f>IFERROR(IF(INDEX(AD$1:AD1452,MATCH(J1453,J$1:J1452,0),1)=0,"",INDEX(AD$1:AD1452,MATCH(J1453,J$1:J1452,0),1)),"")</f>
        <v/>
      </c>
      <c r="AE1453" s="2" t="str">
        <f>IFERROR(IF(INDEX(AE$1:AE1452,MATCH(J1453,J$1:J1452,0),1)=0,"",INDEX(AE$1:AE1452,MATCH(J1453,J$1:J1452,0),1)),"")</f>
        <v/>
      </c>
      <c r="BH1453" s="7" t="str">
        <f t="shared" ca="1" si="238"/>
        <v/>
      </c>
      <c r="BI1453" s="4" t="str">
        <f t="shared" si="244"/>
        <v/>
      </c>
      <c r="BJ1453" s="123" t="str">
        <f t="shared" si="239"/>
        <v/>
      </c>
      <c r="BK1453" s="140" t="str">
        <f t="shared" si="243"/>
        <v/>
      </c>
      <c r="BP1453" s="5"/>
      <c r="BR1453" s="4"/>
      <c r="BT1453" s="5"/>
      <c r="BU1453" s="5"/>
      <c r="BV1453" s="5" t="str">
        <f>IF(B1453="","",IF(BQ1453="",1+(MAX(BV$2:BV1452)),""))</f>
        <v/>
      </c>
      <c r="BW1453" s="5" t="str">
        <f t="shared" si="240"/>
        <v/>
      </c>
      <c r="BX1453" s="5" t="str">
        <f t="shared" si="241"/>
        <v/>
      </c>
      <c r="BY1453" s="14" t="str">
        <f t="shared" si="242"/>
        <v/>
      </c>
      <c r="BZ1453" s="28"/>
      <c r="DD1453" s="5" t="e">
        <f>IF(REPORTE!AH$2="si",IF(C1453=VALUE(REPORTE!C$11),IF(SUM(DD1454:DD$1993),CONCATENATE(INT(B1453),", "),INT(B1453)),""),IF(C1453=VALUE(REPORTE!C$10),IF(SUM(DD1454:DD$1993),CONCATENATE(INT(B1453),", "),INT(B1453)),""))</f>
        <v>#VALUE!</v>
      </c>
      <c r="DH1453" s="5"/>
      <c r="DI1453" s="5"/>
      <c r="DJ1453" s="5"/>
      <c r="DK1453" s="5"/>
    </row>
    <row r="1454" spans="1:115">
      <c r="A1454" s="24"/>
      <c r="B1454" s="3"/>
      <c r="H1454" s="5" t="str">
        <f>IF(F1454="","",IFERROR(CONCATENATE("PEUA",VLOOKUP(ESTADO,REPORTE!AV1454:AW1485,2,0),CLAVE_DISTRITO,CLAVE_CADER,IFERROR(VLOOKUP(DAY(F1454),$BN$3:$BO$11,2,0),DAY(F1454)),IFERROR(VLOOKUP(MONTH(F1454),$BN$3:$BO$11,2,0),MONTH(F1454)),YEAR(F1454),G1454),""))</f>
        <v/>
      </c>
      <c r="L1454" s="4" t="str">
        <f>IFERROR(IF(VLOOKUP(J1454,J$2:L1453,4,0)=0,"",VLOOKUP(J1454,J$2:L1453,4,0)),"")</f>
        <v/>
      </c>
      <c r="M1454" s="4" t="str">
        <f>IFERROR(IF(VLOOKUP(J1454,J$2:M1453,5,0)=0,"",VLOOKUP(J1454,J$2:M1453,5,0)),"")</f>
        <v/>
      </c>
      <c r="AC1454" s="2" t="str">
        <f>IFERROR(IF(INDEX(AC$1:AC1453,MATCH(J1454,J$1:J1453,0),1)=0,"",INDEX(AC$1:AC1453,MATCH(J1454,J$1:J1453,0),1)),"")</f>
        <v/>
      </c>
      <c r="AD1454" s="2" t="str">
        <f>IFERROR(IF(INDEX(AD$1:AD1453,MATCH(J1454,J$1:J1453,0),1)=0,"",INDEX(AD$1:AD1453,MATCH(J1454,J$1:J1453,0),1)),"")</f>
        <v/>
      </c>
      <c r="AE1454" s="2" t="str">
        <f>IFERROR(IF(INDEX(AE$1:AE1453,MATCH(J1454,J$1:J1453,0),1)=0,"",INDEX(AE$1:AE1453,MATCH(J1454,J$1:J1453,0),1)),"")</f>
        <v/>
      </c>
      <c r="BH1454" s="7" t="str">
        <f t="shared" ca="1" si="238"/>
        <v/>
      </c>
      <c r="BI1454" s="4" t="str">
        <f t="shared" si="244"/>
        <v/>
      </c>
      <c r="BJ1454" s="123" t="str">
        <f t="shared" si="239"/>
        <v/>
      </c>
      <c r="BK1454" s="140" t="str">
        <f t="shared" si="243"/>
        <v/>
      </c>
      <c r="BP1454" s="5"/>
      <c r="BR1454" s="4"/>
      <c r="BT1454" s="5"/>
      <c r="BU1454" s="5"/>
      <c r="BV1454" s="5" t="str">
        <f>IF(B1454="","",IF(BQ1454="",1+(MAX(BV$2:BV1453)),""))</f>
        <v/>
      </c>
      <c r="BW1454" s="5" t="str">
        <f t="shared" si="240"/>
        <v/>
      </c>
      <c r="BX1454" s="5" t="str">
        <f t="shared" si="241"/>
        <v/>
      </c>
      <c r="BY1454" s="14" t="str">
        <f t="shared" si="242"/>
        <v/>
      </c>
      <c r="BZ1454" s="28"/>
      <c r="DD1454" s="5" t="e">
        <f>IF(REPORTE!AH$2="si",IF(C1454=VALUE(REPORTE!C$11),IF(SUM(DD1455:DD$1993),CONCATENATE(INT(B1454),", "),INT(B1454)),""),IF(C1454=VALUE(REPORTE!C$10),IF(SUM(DD1455:DD$1993),CONCATENATE(INT(B1454),", "),INT(B1454)),""))</f>
        <v>#VALUE!</v>
      </c>
      <c r="DH1454" s="5"/>
      <c r="DI1454" s="5"/>
      <c r="DJ1454" s="5"/>
      <c r="DK1454" s="5"/>
    </row>
    <row r="1455" spans="1:115">
      <c r="A1455" s="24"/>
      <c r="B1455" s="3"/>
      <c r="H1455" s="5" t="str">
        <f>IF(F1455="","",IFERROR(CONCATENATE("PEUA",VLOOKUP(ESTADO,REPORTE!AV1455:AW1486,2,0),CLAVE_DISTRITO,CLAVE_CADER,IFERROR(VLOOKUP(DAY(F1455),$BN$3:$BO$11,2,0),DAY(F1455)),IFERROR(VLOOKUP(MONTH(F1455),$BN$3:$BO$11,2,0),MONTH(F1455)),YEAR(F1455),G1455),""))</f>
        <v/>
      </c>
      <c r="L1455" s="4" t="str">
        <f>IFERROR(IF(VLOOKUP(J1455,J$2:L1454,4,0)=0,"",VLOOKUP(J1455,J$2:L1454,4,0)),"")</f>
        <v/>
      </c>
      <c r="M1455" s="4" t="str">
        <f>IFERROR(IF(VLOOKUP(J1455,J$2:M1454,5,0)=0,"",VLOOKUP(J1455,J$2:M1454,5,0)),"")</f>
        <v/>
      </c>
      <c r="AC1455" s="2" t="str">
        <f>IFERROR(IF(INDEX(AC$1:AC1454,MATCH(J1455,J$1:J1454,0),1)=0,"",INDEX(AC$1:AC1454,MATCH(J1455,J$1:J1454,0),1)),"")</f>
        <v/>
      </c>
      <c r="AD1455" s="2" t="str">
        <f>IFERROR(IF(INDEX(AD$1:AD1454,MATCH(J1455,J$1:J1454,0),1)=0,"",INDEX(AD$1:AD1454,MATCH(J1455,J$1:J1454,0),1)),"")</f>
        <v/>
      </c>
      <c r="AE1455" s="2" t="str">
        <f>IFERROR(IF(INDEX(AE$1:AE1454,MATCH(J1455,J$1:J1454,0),1)=0,"",INDEX(AE$1:AE1454,MATCH(J1455,J$1:J1454,0),1)),"")</f>
        <v/>
      </c>
      <c r="BH1455" s="7" t="str">
        <f t="shared" ca="1" si="238"/>
        <v/>
      </c>
      <c r="BI1455" s="4" t="str">
        <f t="shared" si="244"/>
        <v/>
      </c>
      <c r="BJ1455" s="123" t="str">
        <f t="shared" si="239"/>
        <v/>
      </c>
      <c r="BK1455" s="140" t="str">
        <f t="shared" si="243"/>
        <v/>
      </c>
      <c r="BP1455" s="5"/>
      <c r="BR1455" s="4"/>
      <c r="BT1455" s="5"/>
      <c r="BU1455" s="5"/>
      <c r="BV1455" s="5" t="str">
        <f>IF(B1455="","",IF(BQ1455="",1+(MAX(BV$2:BV1454)),""))</f>
        <v/>
      </c>
      <c r="BW1455" s="5" t="str">
        <f t="shared" si="240"/>
        <v/>
      </c>
      <c r="BX1455" s="5" t="str">
        <f t="shared" si="241"/>
        <v/>
      </c>
      <c r="BY1455" s="14" t="str">
        <f t="shared" si="242"/>
        <v/>
      </c>
      <c r="BZ1455" s="28"/>
      <c r="DD1455" s="5" t="e">
        <f>IF(REPORTE!AH$2="si",IF(C1455=VALUE(REPORTE!C$11),IF(SUM(DD1456:DD$1993),CONCATENATE(INT(B1455),", "),INT(B1455)),""),IF(C1455=VALUE(REPORTE!C$10),IF(SUM(DD1456:DD$1993),CONCATENATE(INT(B1455),", "),INT(B1455)),""))</f>
        <v>#VALUE!</v>
      </c>
      <c r="DH1455" s="5"/>
      <c r="DI1455" s="5"/>
      <c r="DJ1455" s="5"/>
      <c r="DK1455" s="5"/>
    </row>
    <row r="1456" spans="1:115">
      <c r="A1456" s="24"/>
      <c r="B1456" s="3"/>
      <c r="H1456" s="5" t="str">
        <f>IF(F1456="","",IFERROR(CONCATENATE("PEUA",VLOOKUP(ESTADO,REPORTE!AV1456:AW1487,2,0),CLAVE_DISTRITO,CLAVE_CADER,IFERROR(VLOOKUP(DAY(F1456),$BN$3:$BO$11,2,0),DAY(F1456)),IFERROR(VLOOKUP(MONTH(F1456),$BN$3:$BO$11,2,0),MONTH(F1456)),YEAR(F1456),G1456),""))</f>
        <v/>
      </c>
      <c r="L1456" s="4" t="str">
        <f>IFERROR(IF(VLOOKUP(J1456,J$2:L1455,4,0)=0,"",VLOOKUP(J1456,J$2:L1455,4,0)),"")</f>
        <v/>
      </c>
      <c r="M1456" s="4" t="str">
        <f>IFERROR(IF(VLOOKUP(J1456,J$2:M1455,5,0)=0,"",VLOOKUP(J1456,J$2:M1455,5,0)),"")</f>
        <v/>
      </c>
      <c r="AC1456" s="2" t="str">
        <f>IFERROR(IF(INDEX(AC$1:AC1455,MATCH(J1456,J$1:J1455,0),1)=0,"",INDEX(AC$1:AC1455,MATCH(J1456,J$1:J1455,0),1)),"")</f>
        <v/>
      </c>
      <c r="AD1456" s="2" t="str">
        <f>IFERROR(IF(INDEX(AD$1:AD1455,MATCH(J1456,J$1:J1455,0),1)=0,"",INDEX(AD$1:AD1455,MATCH(J1456,J$1:J1455,0),1)),"")</f>
        <v/>
      </c>
      <c r="AE1456" s="2" t="str">
        <f>IFERROR(IF(INDEX(AE$1:AE1455,MATCH(J1456,J$1:J1455,0),1)=0,"",INDEX(AE$1:AE1455,MATCH(J1456,J$1:J1455,0),1)),"")</f>
        <v/>
      </c>
      <c r="BH1456" s="7" t="str">
        <f t="shared" ca="1" si="238"/>
        <v/>
      </c>
      <c r="BI1456" s="4" t="str">
        <f t="shared" si="244"/>
        <v/>
      </c>
      <c r="BJ1456" s="123" t="str">
        <f t="shared" si="239"/>
        <v/>
      </c>
      <c r="BK1456" s="140" t="str">
        <f t="shared" si="243"/>
        <v/>
      </c>
      <c r="BP1456" s="5"/>
      <c r="BR1456" s="4"/>
      <c r="BT1456" s="5"/>
      <c r="BU1456" s="5"/>
      <c r="BV1456" s="5" t="str">
        <f>IF(B1456="","",IF(BQ1456="",1+(MAX(BV$2:BV1455)),""))</f>
        <v/>
      </c>
      <c r="BW1456" s="5" t="str">
        <f t="shared" si="240"/>
        <v/>
      </c>
      <c r="BX1456" s="5" t="str">
        <f t="shared" si="241"/>
        <v/>
      </c>
      <c r="BY1456" s="14" t="str">
        <f t="shared" si="242"/>
        <v/>
      </c>
      <c r="BZ1456" s="28"/>
      <c r="DD1456" s="5" t="e">
        <f>IF(REPORTE!AH$2="si",IF(C1456=VALUE(REPORTE!C$11),IF(SUM(DD1457:DD$1993),CONCATENATE(INT(B1456),", "),INT(B1456)),""),IF(C1456=VALUE(REPORTE!C$10),IF(SUM(DD1457:DD$1993),CONCATENATE(INT(B1456),", "),INT(B1456)),""))</f>
        <v>#VALUE!</v>
      </c>
      <c r="DH1456" s="5"/>
      <c r="DI1456" s="5"/>
      <c r="DJ1456" s="5"/>
      <c r="DK1456" s="5"/>
    </row>
    <row r="1457" spans="1:115">
      <c r="A1457" s="24"/>
      <c r="B1457" s="3"/>
      <c r="H1457" s="5" t="str">
        <f>IF(F1457="","",IFERROR(CONCATENATE("PEUA",VLOOKUP(ESTADO,REPORTE!AV1457:AW1488,2,0),CLAVE_DISTRITO,CLAVE_CADER,IFERROR(VLOOKUP(DAY(F1457),$BN$3:$BO$11,2,0),DAY(F1457)),IFERROR(VLOOKUP(MONTH(F1457),$BN$3:$BO$11,2,0),MONTH(F1457)),YEAR(F1457),G1457),""))</f>
        <v/>
      </c>
      <c r="L1457" s="4" t="str">
        <f>IFERROR(IF(VLOOKUP(J1457,J$2:L1456,4,0)=0,"",VLOOKUP(J1457,J$2:L1456,4,0)),"")</f>
        <v/>
      </c>
      <c r="M1457" s="4" t="str">
        <f>IFERROR(IF(VLOOKUP(J1457,J$2:M1456,5,0)=0,"",VLOOKUP(J1457,J$2:M1456,5,0)),"")</f>
        <v/>
      </c>
      <c r="AC1457" s="2" t="str">
        <f>IFERROR(IF(INDEX(AC$1:AC1456,MATCH(J1457,J$1:J1456,0),1)=0,"",INDEX(AC$1:AC1456,MATCH(J1457,J$1:J1456,0),1)),"")</f>
        <v/>
      </c>
      <c r="AD1457" s="2" t="str">
        <f>IFERROR(IF(INDEX(AD$1:AD1456,MATCH(J1457,J$1:J1456,0),1)=0,"",INDEX(AD$1:AD1456,MATCH(J1457,J$1:J1456,0),1)),"")</f>
        <v/>
      </c>
      <c r="AE1457" s="2" t="str">
        <f>IFERROR(IF(INDEX(AE$1:AE1456,MATCH(J1457,J$1:J1456,0),1)=0,"",INDEX(AE$1:AE1456,MATCH(J1457,J$1:J1456,0),1)),"")</f>
        <v/>
      </c>
      <c r="BH1457" s="7" t="str">
        <f t="shared" ca="1" si="238"/>
        <v/>
      </c>
      <c r="BI1457" s="4" t="str">
        <f t="shared" si="244"/>
        <v/>
      </c>
      <c r="BJ1457" s="123" t="str">
        <f t="shared" si="239"/>
        <v/>
      </c>
      <c r="BK1457" s="140" t="str">
        <f t="shared" si="243"/>
        <v/>
      </c>
      <c r="BP1457" s="5"/>
      <c r="BR1457" s="4"/>
      <c r="BT1457" s="5"/>
      <c r="BU1457" s="5"/>
      <c r="BV1457" s="5" t="str">
        <f>IF(B1457="","",IF(BQ1457="",1+(MAX(BV$2:BV1456)),""))</f>
        <v/>
      </c>
      <c r="BW1457" s="5" t="str">
        <f t="shared" si="240"/>
        <v/>
      </c>
      <c r="BX1457" s="5" t="str">
        <f t="shared" si="241"/>
        <v/>
      </c>
      <c r="BY1457" s="14" t="str">
        <f t="shared" si="242"/>
        <v/>
      </c>
      <c r="BZ1457" s="28"/>
      <c r="DD1457" s="5" t="e">
        <f>IF(REPORTE!AH$2="si",IF(C1457=VALUE(REPORTE!C$11),IF(SUM(DD1458:DD$1993),CONCATENATE(INT(B1457),", "),INT(B1457)),""),IF(C1457=VALUE(REPORTE!C$10),IF(SUM(DD1458:DD$1993),CONCATENATE(INT(B1457),", "),INT(B1457)),""))</f>
        <v>#VALUE!</v>
      </c>
      <c r="DH1457" s="5"/>
      <c r="DI1457" s="5"/>
      <c r="DJ1457" s="5"/>
      <c r="DK1457" s="5"/>
    </row>
    <row r="1458" spans="1:115">
      <c r="A1458" s="24"/>
      <c r="B1458" s="3"/>
      <c r="H1458" s="5" t="str">
        <f>IF(F1458="","",IFERROR(CONCATENATE("PEUA",VLOOKUP(ESTADO,REPORTE!AV1458:AW1489,2,0),CLAVE_DISTRITO,CLAVE_CADER,IFERROR(VLOOKUP(DAY(F1458),$BN$3:$BO$11,2,0),DAY(F1458)),IFERROR(VLOOKUP(MONTH(F1458),$BN$3:$BO$11,2,0),MONTH(F1458)),YEAR(F1458),G1458),""))</f>
        <v/>
      </c>
      <c r="L1458" s="4" t="str">
        <f>IFERROR(IF(VLOOKUP(J1458,J$2:L1457,4,0)=0,"",VLOOKUP(J1458,J$2:L1457,4,0)),"")</f>
        <v/>
      </c>
      <c r="M1458" s="4" t="str">
        <f>IFERROR(IF(VLOOKUP(J1458,J$2:M1457,5,0)=0,"",VLOOKUP(J1458,J$2:M1457,5,0)),"")</f>
        <v/>
      </c>
      <c r="AC1458" s="2" t="str">
        <f>IFERROR(IF(INDEX(AC$1:AC1457,MATCH(J1458,J$1:J1457,0),1)=0,"",INDEX(AC$1:AC1457,MATCH(J1458,J$1:J1457,0),1)),"")</f>
        <v/>
      </c>
      <c r="AD1458" s="2" t="str">
        <f>IFERROR(IF(INDEX(AD$1:AD1457,MATCH(J1458,J$1:J1457,0),1)=0,"",INDEX(AD$1:AD1457,MATCH(J1458,J$1:J1457,0),1)),"")</f>
        <v/>
      </c>
      <c r="AE1458" s="2" t="str">
        <f>IFERROR(IF(INDEX(AE$1:AE1457,MATCH(J1458,J$1:J1457,0),1)=0,"",INDEX(AE$1:AE1457,MATCH(J1458,J$1:J1457,0),1)),"")</f>
        <v/>
      </c>
      <c r="BH1458" s="7" t="str">
        <f t="shared" ca="1" si="238"/>
        <v/>
      </c>
      <c r="BI1458" s="4" t="str">
        <f t="shared" si="244"/>
        <v/>
      </c>
      <c r="BJ1458" s="123" t="str">
        <f t="shared" si="239"/>
        <v/>
      </c>
      <c r="BK1458" s="140" t="str">
        <f t="shared" si="243"/>
        <v/>
      </c>
      <c r="BP1458" s="5"/>
      <c r="BR1458" s="4"/>
      <c r="BT1458" s="5"/>
      <c r="BU1458" s="5"/>
      <c r="BV1458" s="5" t="str">
        <f>IF(B1458="","",IF(BQ1458="",1+(MAX(BV$2:BV1457)),""))</f>
        <v/>
      </c>
      <c r="BW1458" s="5" t="str">
        <f t="shared" si="240"/>
        <v/>
      </c>
      <c r="BX1458" s="5" t="str">
        <f t="shared" si="241"/>
        <v/>
      </c>
      <c r="BY1458" s="14" t="str">
        <f t="shared" si="242"/>
        <v/>
      </c>
      <c r="BZ1458" s="28"/>
      <c r="DD1458" s="5" t="e">
        <f>IF(REPORTE!AH$2="si",IF(C1458=VALUE(REPORTE!C$11),IF(SUM(DD1459:DD$1993),CONCATENATE(INT(B1458),", "),INT(B1458)),""),IF(C1458=VALUE(REPORTE!C$10),IF(SUM(DD1459:DD$1993),CONCATENATE(INT(B1458),", "),INT(B1458)),""))</f>
        <v>#VALUE!</v>
      </c>
      <c r="DH1458" s="5"/>
      <c r="DI1458" s="5"/>
      <c r="DJ1458" s="5"/>
      <c r="DK1458" s="5"/>
    </row>
    <row r="1459" spans="1:115">
      <c r="A1459" s="24"/>
      <c r="B1459" s="3"/>
      <c r="H1459" s="5" t="str">
        <f>IF(F1459="","",IFERROR(CONCATENATE("PEUA",VLOOKUP(ESTADO,REPORTE!AV1459:AW1490,2,0),CLAVE_DISTRITO,CLAVE_CADER,IFERROR(VLOOKUP(DAY(F1459),$BN$3:$BO$11,2,0),DAY(F1459)),IFERROR(VLOOKUP(MONTH(F1459),$BN$3:$BO$11,2,0),MONTH(F1459)),YEAR(F1459),G1459),""))</f>
        <v/>
      </c>
      <c r="L1459" s="4" t="str">
        <f>IFERROR(IF(VLOOKUP(J1459,J$2:L1458,4,0)=0,"",VLOOKUP(J1459,J$2:L1458,4,0)),"")</f>
        <v/>
      </c>
      <c r="M1459" s="4" t="str">
        <f>IFERROR(IF(VLOOKUP(J1459,J$2:M1458,5,0)=0,"",VLOOKUP(J1459,J$2:M1458,5,0)),"")</f>
        <v/>
      </c>
      <c r="AC1459" s="2" t="str">
        <f>IFERROR(IF(INDEX(AC$1:AC1458,MATCH(J1459,J$1:J1458,0),1)=0,"",INDEX(AC$1:AC1458,MATCH(J1459,J$1:J1458,0),1)),"")</f>
        <v/>
      </c>
      <c r="AD1459" s="2" t="str">
        <f>IFERROR(IF(INDEX(AD$1:AD1458,MATCH(J1459,J$1:J1458,0),1)=0,"",INDEX(AD$1:AD1458,MATCH(J1459,J$1:J1458,0),1)),"")</f>
        <v/>
      </c>
      <c r="AE1459" s="2" t="str">
        <f>IFERROR(IF(INDEX(AE$1:AE1458,MATCH(J1459,J$1:J1458,0),1)=0,"",INDEX(AE$1:AE1458,MATCH(J1459,J$1:J1458,0),1)),"")</f>
        <v/>
      </c>
      <c r="BH1459" s="7" t="str">
        <f t="shared" ca="1" si="238"/>
        <v/>
      </c>
      <c r="BI1459" s="4" t="str">
        <f t="shared" si="244"/>
        <v/>
      </c>
      <c r="BJ1459" s="123" t="str">
        <f t="shared" si="239"/>
        <v/>
      </c>
      <c r="BK1459" s="140" t="str">
        <f t="shared" si="243"/>
        <v/>
      </c>
      <c r="BP1459" s="5"/>
      <c r="BR1459" s="4"/>
      <c r="BT1459" s="5"/>
      <c r="BU1459" s="5"/>
      <c r="BV1459" s="5" t="str">
        <f>IF(B1459="","",IF(BQ1459="",1+(MAX(BV$2:BV1458)),""))</f>
        <v/>
      </c>
      <c r="BW1459" s="5" t="str">
        <f t="shared" si="240"/>
        <v/>
      </c>
      <c r="BX1459" s="5" t="str">
        <f t="shared" si="241"/>
        <v/>
      </c>
      <c r="BY1459" s="14" t="str">
        <f t="shared" si="242"/>
        <v/>
      </c>
      <c r="BZ1459" s="28"/>
      <c r="DD1459" s="5" t="e">
        <f>IF(REPORTE!AH$2="si",IF(C1459=VALUE(REPORTE!C$11),IF(SUM(DD1460:DD$1993),CONCATENATE(INT(B1459),", "),INT(B1459)),""),IF(C1459=VALUE(REPORTE!C$10),IF(SUM(DD1460:DD$1993),CONCATENATE(INT(B1459),", "),INT(B1459)),""))</f>
        <v>#VALUE!</v>
      </c>
      <c r="DH1459" s="5"/>
      <c r="DI1459" s="5"/>
      <c r="DJ1459" s="5"/>
      <c r="DK1459" s="5"/>
    </row>
    <row r="1460" spans="1:115">
      <c r="A1460" s="24"/>
      <c r="B1460" s="3"/>
      <c r="H1460" s="5" t="str">
        <f>IF(F1460="","",IFERROR(CONCATENATE("PEUA",VLOOKUP(ESTADO,REPORTE!AV1460:AW1491,2,0),CLAVE_DISTRITO,CLAVE_CADER,IFERROR(VLOOKUP(DAY(F1460),$BN$3:$BO$11,2,0),DAY(F1460)),IFERROR(VLOOKUP(MONTH(F1460),$BN$3:$BO$11,2,0),MONTH(F1460)),YEAR(F1460),G1460),""))</f>
        <v/>
      </c>
      <c r="L1460" s="4" t="str">
        <f>IFERROR(IF(VLOOKUP(J1460,J$2:L1459,4,0)=0,"",VLOOKUP(J1460,J$2:L1459,4,0)),"")</f>
        <v/>
      </c>
      <c r="M1460" s="4" t="str">
        <f>IFERROR(IF(VLOOKUP(J1460,J$2:M1459,5,0)=0,"",VLOOKUP(J1460,J$2:M1459,5,0)),"")</f>
        <v/>
      </c>
      <c r="AC1460" s="2" t="str">
        <f>IFERROR(IF(INDEX(AC$1:AC1459,MATCH(J1460,J$1:J1459,0),1)=0,"",INDEX(AC$1:AC1459,MATCH(J1460,J$1:J1459,0),1)),"")</f>
        <v/>
      </c>
      <c r="AD1460" s="2" t="str">
        <f>IFERROR(IF(INDEX(AD$1:AD1459,MATCH(J1460,J$1:J1459,0),1)=0,"",INDEX(AD$1:AD1459,MATCH(J1460,J$1:J1459,0),1)),"")</f>
        <v/>
      </c>
      <c r="AE1460" s="2" t="str">
        <f>IFERROR(IF(INDEX(AE$1:AE1459,MATCH(J1460,J$1:J1459,0),1)=0,"",INDEX(AE$1:AE1459,MATCH(J1460,J$1:J1459,0),1)),"")</f>
        <v/>
      </c>
      <c r="BH1460" s="7" t="str">
        <f t="shared" ca="1" si="238"/>
        <v/>
      </c>
      <c r="BI1460" s="4" t="str">
        <f t="shared" si="244"/>
        <v/>
      </c>
      <c r="BJ1460" s="123" t="str">
        <f t="shared" si="239"/>
        <v/>
      </c>
      <c r="BK1460" s="140" t="str">
        <f t="shared" si="243"/>
        <v/>
      </c>
      <c r="BP1460" s="5"/>
      <c r="BR1460" s="4"/>
      <c r="BT1460" s="5"/>
      <c r="BU1460" s="5"/>
      <c r="BV1460" s="5" t="str">
        <f>IF(B1460="","",IF(BQ1460="",1+(MAX(BV$2:BV1459)),""))</f>
        <v/>
      </c>
      <c r="BW1460" s="5" t="str">
        <f t="shared" si="240"/>
        <v/>
      </c>
      <c r="BX1460" s="5" t="str">
        <f t="shared" si="241"/>
        <v/>
      </c>
      <c r="BY1460" s="14" t="str">
        <f t="shared" si="242"/>
        <v/>
      </c>
      <c r="BZ1460" s="28"/>
      <c r="DD1460" s="5" t="e">
        <f>IF(REPORTE!AH$2="si",IF(C1460=VALUE(REPORTE!C$11),IF(SUM(DD1461:DD$1993),CONCATENATE(INT(B1460),", "),INT(B1460)),""),IF(C1460=VALUE(REPORTE!C$10),IF(SUM(DD1461:DD$1993),CONCATENATE(INT(B1460),", "),INT(B1460)),""))</f>
        <v>#VALUE!</v>
      </c>
      <c r="DH1460" s="5"/>
      <c r="DI1460" s="5"/>
      <c r="DJ1460" s="5"/>
      <c r="DK1460" s="5"/>
    </row>
    <row r="1461" spans="1:115">
      <c r="A1461" s="24"/>
      <c r="B1461" s="3"/>
      <c r="H1461" s="5" t="str">
        <f>IF(F1461="","",IFERROR(CONCATENATE("PEUA",VLOOKUP(ESTADO,REPORTE!AV1461:AW1492,2,0),CLAVE_DISTRITO,CLAVE_CADER,IFERROR(VLOOKUP(DAY(F1461),$BN$3:$BO$11,2,0),DAY(F1461)),IFERROR(VLOOKUP(MONTH(F1461),$BN$3:$BO$11,2,0),MONTH(F1461)),YEAR(F1461),G1461),""))</f>
        <v/>
      </c>
      <c r="L1461" s="4" t="str">
        <f>IFERROR(IF(VLOOKUP(J1461,J$2:L1460,4,0)=0,"",VLOOKUP(J1461,J$2:L1460,4,0)),"")</f>
        <v/>
      </c>
      <c r="M1461" s="4" t="str">
        <f>IFERROR(IF(VLOOKUP(J1461,J$2:M1460,5,0)=0,"",VLOOKUP(J1461,J$2:M1460,5,0)),"")</f>
        <v/>
      </c>
      <c r="AC1461" s="2" t="str">
        <f>IFERROR(IF(INDEX(AC$1:AC1460,MATCH(J1461,J$1:J1460,0),1)=0,"",INDEX(AC$1:AC1460,MATCH(J1461,J$1:J1460,0),1)),"")</f>
        <v/>
      </c>
      <c r="AD1461" s="2" t="str">
        <f>IFERROR(IF(INDEX(AD$1:AD1460,MATCH(J1461,J$1:J1460,0),1)=0,"",INDEX(AD$1:AD1460,MATCH(J1461,J$1:J1460,0),1)),"")</f>
        <v/>
      </c>
      <c r="AE1461" s="2" t="str">
        <f>IFERROR(IF(INDEX(AE$1:AE1460,MATCH(J1461,J$1:J1460,0),1)=0,"",INDEX(AE$1:AE1460,MATCH(J1461,J$1:J1460,0),1)),"")</f>
        <v/>
      </c>
      <c r="BH1461" s="7" t="str">
        <f t="shared" ca="1" si="238"/>
        <v/>
      </c>
      <c r="BI1461" s="4" t="str">
        <f t="shared" si="244"/>
        <v/>
      </c>
      <c r="BJ1461" s="123" t="str">
        <f t="shared" si="239"/>
        <v/>
      </c>
      <c r="BK1461" s="140" t="str">
        <f t="shared" si="243"/>
        <v/>
      </c>
      <c r="BP1461" s="5"/>
      <c r="BR1461" s="4"/>
      <c r="BT1461" s="5"/>
      <c r="BU1461" s="5"/>
      <c r="BV1461" s="5" t="str">
        <f>IF(B1461="","",IF(BQ1461="",1+(MAX(BV$2:BV1460)),""))</f>
        <v/>
      </c>
      <c r="BW1461" s="5" t="str">
        <f t="shared" si="240"/>
        <v/>
      </c>
      <c r="BX1461" s="5" t="str">
        <f t="shared" si="241"/>
        <v/>
      </c>
      <c r="BY1461" s="14" t="str">
        <f t="shared" si="242"/>
        <v/>
      </c>
      <c r="BZ1461" s="28"/>
      <c r="DD1461" s="5" t="e">
        <f>IF(REPORTE!AH$2="si",IF(C1461=VALUE(REPORTE!C$11),IF(SUM(DD1462:DD$1993),CONCATENATE(INT(B1461),", "),INT(B1461)),""),IF(C1461=VALUE(REPORTE!C$10),IF(SUM(DD1462:DD$1993),CONCATENATE(INT(B1461),", "),INT(B1461)),""))</f>
        <v>#VALUE!</v>
      </c>
      <c r="DH1461" s="5"/>
      <c r="DI1461" s="5"/>
      <c r="DJ1461" s="5"/>
      <c r="DK1461" s="5"/>
    </row>
    <row r="1462" spans="1:115">
      <c r="A1462" s="24"/>
      <c r="B1462" s="3"/>
      <c r="H1462" s="5" t="str">
        <f>IF(F1462="","",IFERROR(CONCATENATE("PEUA",VLOOKUP(ESTADO,REPORTE!AV1462:AW1493,2,0),CLAVE_DISTRITO,CLAVE_CADER,IFERROR(VLOOKUP(DAY(F1462),$BN$3:$BO$11,2,0),DAY(F1462)),IFERROR(VLOOKUP(MONTH(F1462),$BN$3:$BO$11,2,0),MONTH(F1462)),YEAR(F1462),G1462),""))</f>
        <v/>
      </c>
      <c r="L1462" s="4" t="str">
        <f>IFERROR(IF(VLOOKUP(J1462,J$2:L1461,4,0)=0,"",VLOOKUP(J1462,J$2:L1461,4,0)),"")</f>
        <v/>
      </c>
      <c r="M1462" s="4" t="str">
        <f>IFERROR(IF(VLOOKUP(J1462,J$2:M1461,5,0)=0,"",VLOOKUP(J1462,J$2:M1461,5,0)),"")</f>
        <v/>
      </c>
      <c r="AC1462" s="2" t="str">
        <f>IFERROR(IF(INDEX(AC$1:AC1461,MATCH(J1462,J$1:J1461,0),1)=0,"",INDEX(AC$1:AC1461,MATCH(J1462,J$1:J1461,0),1)),"")</f>
        <v/>
      </c>
      <c r="AD1462" s="2" t="str">
        <f>IFERROR(IF(INDEX(AD$1:AD1461,MATCH(J1462,J$1:J1461,0),1)=0,"",INDEX(AD$1:AD1461,MATCH(J1462,J$1:J1461,0),1)),"")</f>
        <v/>
      </c>
      <c r="AE1462" s="2" t="str">
        <f>IFERROR(IF(INDEX(AE$1:AE1461,MATCH(J1462,J$1:J1461,0),1)=0,"",INDEX(AE$1:AE1461,MATCH(J1462,J$1:J1461,0),1)),"")</f>
        <v/>
      </c>
      <c r="BH1462" s="7" t="str">
        <f t="shared" ca="1" si="238"/>
        <v/>
      </c>
      <c r="BI1462" s="4" t="str">
        <f t="shared" si="244"/>
        <v/>
      </c>
      <c r="BJ1462" s="123" t="str">
        <f t="shared" si="239"/>
        <v/>
      </c>
      <c r="BK1462" s="140" t="str">
        <f t="shared" si="243"/>
        <v/>
      </c>
      <c r="BP1462" s="5"/>
      <c r="BR1462" s="4"/>
      <c r="BT1462" s="5"/>
      <c r="BU1462" s="5"/>
      <c r="BV1462" s="5" t="str">
        <f>IF(B1462="","",IF(BQ1462="",1+(MAX(BV$2:BV1461)),""))</f>
        <v/>
      </c>
      <c r="BW1462" s="5" t="str">
        <f t="shared" si="240"/>
        <v/>
      </c>
      <c r="BX1462" s="5" t="str">
        <f t="shared" si="241"/>
        <v/>
      </c>
      <c r="BY1462" s="14" t="str">
        <f t="shared" si="242"/>
        <v/>
      </c>
      <c r="BZ1462" s="28"/>
      <c r="DD1462" s="5" t="e">
        <f>IF(REPORTE!AH$2="si",IF(C1462=VALUE(REPORTE!C$11),IF(SUM(DD1463:DD$1993),CONCATENATE(INT(B1462),", "),INT(B1462)),""),IF(C1462=VALUE(REPORTE!C$10),IF(SUM(DD1463:DD$1993),CONCATENATE(INT(B1462),", "),INT(B1462)),""))</f>
        <v>#VALUE!</v>
      </c>
      <c r="DH1462" s="5"/>
      <c r="DI1462" s="5"/>
      <c r="DJ1462" s="5"/>
      <c r="DK1462" s="5"/>
    </row>
    <row r="1463" spans="1:115">
      <c r="A1463" s="24"/>
      <c r="B1463" s="3"/>
      <c r="H1463" s="5" t="str">
        <f>IF(F1463="","",IFERROR(CONCATENATE("PEUA",VLOOKUP(ESTADO,REPORTE!AV1463:AW1494,2,0),CLAVE_DISTRITO,CLAVE_CADER,IFERROR(VLOOKUP(DAY(F1463),$BN$3:$BO$11,2,0),DAY(F1463)),IFERROR(VLOOKUP(MONTH(F1463),$BN$3:$BO$11,2,0),MONTH(F1463)),YEAR(F1463),G1463),""))</f>
        <v/>
      </c>
      <c r="L1463" s="4" t="str">
        <f>IFERROR(IF(VLOOKUP(J1463,J$2:L1462,4,0)=0,"",VLOOKUP(J1463,J$2:L1462,4,0)),"")</f>
        <v/>
      </c>
      <c r="M1463" s="4" t="str">
        <f>IFERROR(IF(VLOOKUP(J1463,J$2:M1462,5,0)=0,"",VLOOKUP(J1463,J$2:M1462,5,0)),"")</f>
        <v/>
      </c>
      <c r="AC1463" s="2" t="str">
        <f>IFERROR(IF(INDEX(AC$1:AC1462,MATCH(J1463,J$1:J1462,0),1)=0,"",INDEX(AC$1:AC1462,MATCH(J1463,J$1:J1462,0),1)),"")</f>
        <v/>
      </c>
      <c r="AD1463" s="2" t="str">
        <f>IFERROR(IF(INDEX(AD$1:AD1462,MATCH(J1463,J$1:J1462,0),1)=0,"",INDEX(AD$1:AD1462,MATCH(J1463,J$1:J1462,0),1)),"")</f>
        <v/>
      </c>
      <c r="AE1463" s="2" t="str">
        <f>IFERROR(IF(INDEX(AE$1:AE1462,MATCH(J1463,J$1:J1462,0),1)=0,"",INDEX(AE$1:AE1462,MATCH(J1463,J$1:J1462,0),1)),"")</f>
        <v/>
      </c>
      <c r="BH1463" s="7" t="str">
        <f t="shared" ca="1" si="238"/>
        <v/>
      </c>
      <c r="BI1463" s="4" t="str">
        <f t="shared" si="244"/>
        <v/>
      </c>
      <c r="BJ1463" s="123" t="str">
        <f t="shared" si="239"/>
        <v/>
      </c>
      <c r="BK1463" s="140" t="str">
        <f t="shared" si="243"/>
        <v/>
      </c>
      <c r="BP1463" s="5"/>
      <c r="BR1463" s="4"/>
      <c r="BT1463" s="5"/>
      <c r="BU1463" s="5"/>
      <c r="BV1463" s="5" t="str">
        <f>IF(B1463="","",IF(BQ1463="",1+(MAX(BV$2:BV1462)),""))</f>
        <v/>
      </c>
      <c r="BW1463" s="5" t="str">
        <f t="shared" si="240"/>
        <v/>
      </c>
      <c r="BX1463" s="5" t="str">
        <f t="shared" si="241"/>
        <v/>
      </c>
      <c r="BY1463" s="14" t="str">
        <f t="shared" si="242"/>
        <v/>
      </c>
      <c r="BZ1463" s="28"/>
      <c r="DD1463" s="5" t="e">
        <f>IF(REPORTE!AH$2="si",IF(C1463=VALUE(REPORTE!C$11),IF(SUM(DD1464:DD$1993),CONCATENATE(INT(B1463),", "),INT(B1463)),""),IF(C1463=VALUE(REPORTE!C$10),IF(SUM(DD1464:DD$1993),CONCATENATE(INT(B1463),", "),INT(B1463)),""))</f>
        <v>#VALUE!</v>
      </c>
      <c r="DH1463" s="5"/>
      <c r="DI1463" s="5"/>
      <c r="DJ1463" s="5"/>
      <c r="DK1463" s="5"/>
    </row>
    <row r="1464" spans="1:115">
      <c r="A1464" s="24"/>
      <c r="B1464" s="3"/>
      <c r="H1464" s="5" t="str">
        <f>IF(F1464="","",IFERROR(CONCATENATE("PEUA",VLOOKUP(ESTADO,REPORTE!AV1464:AW1495,2,0),CLAVE_DISTRITO,CLAVE_CADER,IFERROR(VLOOKUP(DAY(F1464),$BN$3:$BO$11,2,0),DAY(F1464)),IFERROR(VLOOKUP(MONTH(F1464),$BN$3:$BO$11,2,0),MONTH(F1464)),YEAR(F1464),G1464),""))</f>
        <v/>
      </c>
      <c r="L1464" s="4" t="str">
        <f>IFERROR(IF(VLOOKUP(J1464,J$2:L1463,4,0)=0,"",VLOOKUP(J1464,J$2:L1463,4,0)),"")</f>
        <v/>
      </c>
      <c r="M1464" s="4" t="str">
        <f>IFERROR(IF(VLOOKUP(J1464,J$2:M1463,5,0)=0,"",VLOOKUP(J1464,J$2:M1463,5,0)),"")</f>
        <v/>
      </c>
      <c r="AC1464" s="2" t="str">
        <f>IFERROR(IF(INDEX(AC$1:AC1463,MATCH(J1464,J$1:J1463,0),1)=0,"",INDEX(AC$1:AC1463,MATCH(J1464,J$1:J1463,0),1)),"")</f>
        <v/>
      </c>
      <c r="AD1464" s="2" t="str">
        <f>IFERROR(IF(INDEX(AD$1:AD1463,MATCH(J1464,J$1:J1463,0),1)=0,"",INDEX(AD$1:AD1463,MATCH(J1464,J$1:J1463,0),1)),"")</f>
        <v/>
      </c>
      <c r="AE1464" s="2" t="str">
        <f>IFERROR(IF(INDEX(AE$1:AE1463,MATCH(J1464,J$1:J1463,0),1)=0,"",INDEX(AE$1:AE1463,MATCH(J1464,J$1:J1463,0),1)),"")</f>
        <v/>
      </c>
      <c r="BH1464" s="7" t="str">
        <f t="shared" ca="1" si="238"/>
        <v/>
      </c>
      <c r="BI1464" s="4" t="str">
        <f t="shared" si="244"/>
        <v/>
      </c>
      <c r="BJ1464" s="123" t="str">
        <f t="shared" si="239"/>
        <v/>
      </c>
      <c r="BK1464" s="140" t="str">
        <f t="shared" si="243"/>
        <v/>
      </c>
      <c r="BP1464" s="5"/>
      <c r="BR1464" s="4"/>
      <c r="BT1464" s="5"/>
      <c r="BU1464" s="5"/>
      <c r="BV1464" s="5" t="str">
        <f>IF(B1464="","",IF(BQ1464="",1+(MAX(BV$2:BV1463)),""))</f>
        <v/>
      </c>
      <c r="BW1464" s="5" t="str">
        <f t="shared" si="240"/>
        <v/>
      </c>
      <c r="BX1464" s="5" t="str">
        <f t="shared" si="241"/>
        <v/>
      </c>
      <c r="BY1464" s="14" t="str">
        <f t="shared" si="242"/>
        <v/>
      </c>
      <c r="BZ1464" s="28"/>
      <c r="DD1464" s="5" t="e">
        <f>IF(REPORTE!AH$2="si",IF(C1464=VALUE(REPORTE!C$11),IF(SUM(DD1465:DD$1993),CONCATENATE(INT(B1464),", "),INT(B1464)),""),IF(C1464=VALUE(REPORTE!C$10),IF(SUM(DD1465:DD$1993),CONCATENATE(INT(B1464),", "),INT(B1464)),""))</f>
        <v>#VALUE!</v>
      </c>
      <c r="DH1464" s="5"/>
      <c r="DI1464" s="5"/>
      <c r="DJ1464" s="5"/>
      <c r="DK1464" s="5"/>
    </row>
    <row r="1465" spans="1:115">
      <c r="A1465" s="24"/>
      <c r="B1465" s="3"/>
      <c r="H1465" s="5" t="str">
        <f>IF(F1465="","",IFERROR(CONCATENATE("PEUA",VLOOKUP(ESTADO,REPORTE!AV1465:AW1496,2,0),CLAVE_DISTRITO,CLAVE_CADER,IFERROR(VLOOKUP(DAY(F1465),$BN$3:$BO$11,2,0),DAY(F1465)),IFERROR(VLOOKUP(MONTH(F1465),$BN$3:$BO$11,2,0),MONTH(F1465)),YEAR(F1465),G1465),""))</f>
        <v/>
      </c>
      <c r="L1465" s="4" t="str">
        <f>IFERROR(IF(VLOOKUP(J1465,J$2:L1464,4,0)=0,"",VLOOKUP(J1465,J$2:L1464,4,0)),"")</f>
        <v/>
      </c>
      <c r="M1465" s="4" t="str">
        <f>IFERROR(IF(VLOOKUP(J1465,J$2:M1464,5,0)=0,"",VLOOKUP(J1465,J$2:M1464,5,0)),"")</f>
        <v/>
      </c>
      <c r="AC1465" s="2" t="str">
        <f>IFERROR(IF(INDEX(AC$1:AC1464,MATCH(J1465,J$1:J1464,0),1)=0,"",INDEX(AC$1:AC1464,MATCH(J1465,J$1:J1464,0),1)),"")</f>
        <v/>
      </c>
      <c r="AD1465" s="2" t="str">
        <f>IFERROR(IF(INDEX(AD$1:AD1464,MATCH(J1465,J$1:J1464,0),1)=0,"",INDEX(AD$1:AD1464,MATCH(J1465,J$1:J1464,0),1)),"")</f>
        <v/>
      </c>
      <c r="AE1465" s="2" t="str">
        <f>IFERROR(IF(INDEX(AE$1:AE1464,MATCH(J1465,J$1:J1464,0),1)=0,"",INDEX(AE$1:AE1464,MATCH(J1465,J$1:J1464,0),1)),"")</f>
        <v/>
      </c>
      <c r="BH1465" s="7" t="str">
        <f t="shared" ca="1" si="238"/>
        <v/>
      </c>
      <c r="BI1465" s="4" t="str">
        <f t="shared" si="244"/>
        <v/>
      </c>
      <c r="BJ1465" s="123" t="str">
        <f t="shared" si="239"/>
        <v/>
      </c>
      <c r="BK1465" s="140" t="str">
        <f t="shared" si="243"/>
        <v/>
      </c>
      <c r="BP1465" s="5"/>
      <c r="BR1465" s="4"/>
      <c r="BT1465" s="5"/>
      <c r="BU1465" s="5"/>
      <c r="BV1465" s="5" t="str">
        <f>IF(B1465="","",IF(BQ1465="",1+(MAX(BV$2:BV1464)),""))</f>
        <v/>
      </c>
      <c r="BW1465" s="5" t="str">
        <f t="shared" si="240"/>
        <v/>
      </c>
      <c r="BX1465" s="5" t="str">
        <f t="shared" si="241"/>
        <v/>
      </c>
      <c r="BY1465" s="14" t="str">
        <f t="shared" si="242"/>
        <v/>
      </c>
      <c r="BZ1465" s="28"/>
      <c r="DD1465" s="5" t="e">
        <f>IF(REPORTE!AH$2="si",IF(C1465=VALUE(REPORTE!C$11),IF(SUM(DD1466:DD$1993),CONCATENATE(INT(B1465),", "),INT(B1465)),""),IF(C1465=VALUE(REPORTE!C$10),IF(SUM(DD1466:DD$1993),CONCATENATE(INT(B1465),", "),INT(B1465)),""))</f>
        <v>#VALUE!</v>
      </c>
      <c r="DH1465" s="5"/>
      <c r="DI1465" s="5"/>
      <c r="DJ1465" s="5"/>
      <c r="DK1465" s="5"/>
    </row>
    <row r="1466" spans="1:115">
      <c r="A1466" s="24"/>
      <c r="B1466" s="3"/>
      <c r="H1466" s="5" t="str">
        <f>IF(F1466="","",IFERROR(CONCATENATE("PEUA",VLOOKUP(ESTADO,REPORTE!AV1466:AW1497,2,0),CLAVE_DISTRITO,CLAVE_CADER,IFERROR(VLOOKUP(DAY(F1466),$BN$3:$BO$11,2,0),DAY(F1466)),IFERROR(VLOOKUP(MONTH(F1466),$BN$3:$BO$11,2,0),MONTH(F1466)),YEAR(F1466),G1466),""))</f>
        <v/>
      </c>
      <c r="L1466" s="4" t="str">
        <f>IFERROR(IF(VLOOKUP(J1466,J$2:L1465,4,0)=0,"",VLOOKUP(J1466,J$2:L1465,4,0)),"")</f>
        <v/>
      </c>
      <c r="M1466" s="4" t="str">
        <f>IFERROR(IF(VLOOKUP(J1466,J$2:M1465,5,0)=0,"",VLOOKUP(J1466,J$2:M1465,5,0)),"")</f>
        <v/>
      </c>
      <c r="AC1466" s="2" t="str">
        <f>IFERROR(IF(INDEX(AC$1:AC1465,MATCH(J1466,J$1:J1465,0),1)=0,"",INDEX(AC$1:AC1465,MATCH(J1466,J$1:J1465,0),1)),"")</f>
        <v/>
      </c>
      <c r="AD1466" s="2" t="str">
        <f>IFERROR(IF(INDEX(AD$1:AD1465,MATCH(J1466,J$1:J1465,0),1)=0,"",INDEX(AD$1:AD1465,MATCH(J1466,J$1:J1465,0),1)),"")</f>
        <v/>
      </c>
      <c r="AE1466" s="2" t="str">
        <f>IFERROR(IF(INDEX(AE$1:AE1465,MATCH(J1466,J$1:J1465,0),1)=0,"",INDEX(AE$1:AE1465,MATCH(J1466,J$1:J1465,0),1)),"")</f>
        <v/>
      </c>
      <c r="BH1466" s="7" t="str">
        <f t="shared" ca="1" si="238"/>
        <v/>
      </c>
      <c r="BI1466" s="4" t="str">
        <f t="shared" si="244"/>
        <v/>
      </c>
      <c r="BJ1466" s="123" t="str">
        <f t="shared" si="239"/>
        <v/>
      </c>
      <c r="BK1466" s="140" t="str">
        <f t="shared" si="243"/>
        <v/>
      </c>
      <c r="BP1466" s="5"/>
      <c r="BR1466" s="4"/>
      <c r="BT1466" s="5"/>
      <c r="BU1466" s="5"/>
      <c r="BV1466" s="5" t="str">
        <f>IF(B1466="","",IF(BQ1466="",1+(MAX(BV$2:BV1465)),""))</f>
        <v/>
      </c>
      <c r="BW1466" s="5" t="str">
        <f t="shared" si="240"/>
        <v/>
      </c>
      <c r="BX1466" s="5" t="str">
        <f t="shared" si="241"/>
        <v/>
      </c>
      <c r="BY1466" s="14" t="str">
        <f t="shared" si="242"/>
        <v/>
      </c>
      <c r="BZ1466" s="28"/>
      <c r="DD1466" s="5" t="e">
        <f>IF(REPORTE!AH$2="si",IF(C1466=VALUE(REPORTE!C$11),IF(SUM(DD1467:DD$1993),CONCATENATE(INT(B1466),", "),INT(B1466)),""),IF(C1466=VALUE(REPORTE!C$10),IF(SUM(DD1467:DD$1993),CONCATENATE(INT(B1466),", "),INT(B1466)),""))</f>
        <v>#VALUE!</v>
      </c>
      <c r="DH1466" s="5"/>
      <c r="DI1466" s="5"/>
      <c r="DJ1466" s="5"/>
      <c r="DK1466" s="5"/>
    </row>
    <row r="1467" spans="1:115">
      <c r="A1467" s="24"/>
      <c r="B1467" s="3"/>
      <c r="H1467" s="5" t="str">
        <f>IF(F1467="","",IFERROR(CONCATENATE("PEUA",VLOOKUP(ESTADO,REPORTE!AV1467:AW1498,2,0),CLAVE_DISTRITO,CLAVE_CADER,IFERROR(VLOOKUP(DAY(F1467),$BN$3:$BO$11,2,0),DAY(F1467)),IFERROR(VLOOKUP(MONTH(F1467),$BN$3:$BO$11,2,0),MONTH(F1467)),YEAR(F1467),G1467),""))</f>
        <v/>
      </c>
      <c r="L1467" s="4" t="str">
        <f>IFERROR(IF(VLOOKUP(J1467,J$2:L1466,4,0)=0,"",VLOOKUP(J1467,J$2:L1466,4,0)),"")</f>
        <v/>
      </c>
      <c r="M1467" s="4" t="str">
        <f>IFERROR(IF(VLOOKUP(J1467,J$2:M1466,5,0)=0,"",VLOOKUP(J1467,J$2:M1466,5,0)),"")</f>
        <v/>
      </c>
      <c r="AC1467" s="2" t="str">
        <f>IFERROR(IF(INDEX(AC$1:AC1466,MATCH(J1467,J$1:J1466,0),1)=0,"",INDEX(AC$1:AC1466,MATCH(J1467,J$1:J1466,0),1)),"")</f>
        <v/>
      </c>
      <c r="AD1467" s="2" t="str">
        <f>IFERROR(IF(INDEX(AD$1:AD1466,MATCH(J1467,J$1:J1466,0),1)=0,"",INDEX(AD$1:AD1466,MATCH(J1467,J$1:J1466,0),1)),"")</f>
        <v/>
      </c>
      <c r="AE1467" s="2" t="str">
        <f>IFERROR(IF(INDEX(AE$1:AE1466,MATCH(J1467,J$1:J1466,0),1)=0,"",INDEX(AE$1:AE1466,MATCH(J1467,J$1:J1466,0),1)),"")</f>
        <v/>
      </c>
      <c r="BH1467" s="7" t="str">
        <f t="shared" ca="1" si="238"/>
        <v/>
      </c>
      <c r="BI1467" s="4" t="str">
        <f t="shared" si="244"/>
        <v/>
      </c>
      <c r="BJ1467" s="123" t="str">
        <f t="shared" si="239"/>
        <v/>
      </c>
      <c r="BK1467" s="140" t="str">
        <f t="shared" si="243"/>
        <v/>
      </c>
      <c r="BP1467" s="5"/>
      <c r="BR1467" s="4"/>
      <c r="BT1467" s="5"/>
      <c r="BU1467" s="5"/>
      <c r="BV1467" s="5" t="str">
        <f>IF(B1467="","",IF(BQ1467="",1+(MAX(BV$2:BV1466)),""))</f>
        <v/>
      </c>
      <c r="BW1467" s="5" t="str">
        <f t="shared" si="240"/>
        <v/>
      </c>
      <c r="BX1467" s="5" t="str">
        <f t="shared" si="241"/>
        <v/>
      </c>
      <c r="BY1467" s="14" t="str">
        <f t="shared" si="242"/>
        <v/>
      </c>
      <c r="BZ1467" s="28"/>
      <c r="DD1467" s="5" t="e">
        <f>IF(REPORTE!AH$2="si",IF(C1467=VALUE(REPORTE!C$11),IF(SUM(DD1468:DD$1993),CONCATENATE(INT(B1467),", "),INT(B1467)),""),IF(C1467=VALUE(REPORTE!C$10),IF(SUM(DD1468:DD$1993),CONCATENATE(INT(B1467),", "),INT(B1467)),""))</f>
        <v>#VALUE!</v>
      </c>
      <c r="DH1467" s="5"/>
      <c r="DI1467" s="5"/>
      <c r="DJ1467" s="5"/>
      <c r="DK1467" s="5"/>
    </row>
    <row r="1468" spans="1:115">
      <c r="A1468" s="24"/>
      <c r="B1468" s="3"/>
      <c r="H1468" s="5" t="str">
        <f>IF(F1468="","",IFERROR(CONCATENATE("PEUA",VLOOKUP(ESTADO,REPORTE!AV1468:AW1499,2,0),CLAVE_DISTRITO,CLAVE_CADER,IFERROR(VLOOKUP(DAY(F1468),$BN$3:$BO$11,2,0),DAY(F1468)),IFERROR(VLOOKUP(MONTH(F1468),$BN$3:$BO$11,2,0),MONTH(F1468)),YEAR(F1468),G1468),""))</f>
        <v/>
      </c>
      <c r="L1468" s="4" t="str">
        <f>IFERROR(IF(VLOOKUP(J1468,J$2:L1467,4,0)=0,"",VLOOKUP(J1468,J$2:L1467,4,0)),"")</f>
        <v/>
      </c>
      <c r="M1468" s="4" t="str">
        <f>IFERROR(IF(VLOOKUP(J1468,J$2:M1467,5,0)=0,"",VLOOKUP(J1468,J$2:M1467,5,0)),"")</f>
        <v/>
      </c>
      <c r="AC1468" s="2" t="str">
        <f>IFERROR(IF(INDEX(AC$1:AC1467,MATCH(J1468,J$1:J1467,0),1)=0,"",INDEX(AC$1:AC1467,MATCH(J1468,J$1:J1467,0),1)),"")</f>
        <v/>
      </c>
      <c r="AD1468" s="2" t="str">
        <f>IFERROR(IF(INDEX(AD$1:AD1467,MATCH(J1468,J$1:J1467,0),1)=0,"",INDEX(AD$1:AD1467,MATCH(J1468,J$1:J1467,0),1)),"")</f>
        <v/>
      </c>
      <c r="AE1468" s="2" t="str">
        <f>IFERROR(IF(INDEX(AE$1:AE1467,MATCH(J1468,J$1:J1467,0),1)=0,"",INDEX(AE$1:AE1467,MATCH(J1468,J$1:J1467,0),1)),"")</f>
        <v/>
      </c>
      <c r="BH1468" s="7" t="str">
        <f t="shared" ca="1" si="238"/>
        <v/>
      </c>
      <c r="BI1468" s="4" t="str">
        <f t="shared" si="244"/>
        <v/>
      </c>
      <c r="BJ1468" s="123" t="str">
        <f t="shared" si="239"/>
        <v/>
      </c>
      <c r="BK1468" s="140" t="str">
        <f t="shared" si="243"/>
        <v/>
      </c>
      <c r="BP1468" s="5"/>
      <c r="BR1468" s="4"/>
      <c r="BT1468" s="5"/>
      <c r="BU1468" s="5"/>
      <c r="BV1468" s="5" t="str">
        <f>IF(B1468="","",IF(BQ1468="",1+(MAX(BV$2:BV1467)),""))</f>
        <v/>
      </c>
      <c r="BW1468" s="5" t="str">
        <f t="shared" si="240"/>
        <v/>
      </c>
      <c r="BX1468" s="5" t="str">
        <f t="shared" si="241"/>
        <v/>
      </c>
      <c r="BY1468" s="14" t="str">
        <f t="shared" si="242"/>
        <v/>
      </c>
      <c r="BZ1468" s="28"/>
      <c r="DD1468" s="5" t="e">
        <f>IF(REPORTE!AH$2="si",IF(C1468=VALUE(REPORTE!C$11),IF(SUM(DD1469:DD$1993),CONCATENATE(INT(B1468),", "),INT(B1468)),""),IF(C1468=VALUE(REPORTE!C$10),IF(SUM(DD1469:DD$1993),CONCATENATE(INT(B1468),", "),INT(B1468)),""))</f>
        <v>#VALUE!</v>
      </c>
      <c r="DH1468" s="5"/>
      <c r="DI1468" s="5"/>
      <c r="DJ1468" s="5"/>
      <c r="DK1468" s="5"/>
    </row>
    <row r="1469" spans="1:115">
      <c r="A1469" s="24"/>
      <c r="B1469" s="3"/>
      <c r="H1469" s="5" t="str">
        <f>IF(F1469="","",IFERROR(CONCATENATE("PEUA",VLOOKUP(ESTADO,REPORTE!AV1469:AW1500,2,0),CLAVE_DISTRITO,CLAVE_CADER,IFERROR(VLOOKUP(DAY(F1469),$BN$3:$BO$11,2,0),DAY(F1469)),IFERROR(VLOOKUP(MONTH(F1469),$BN$3:$BO$11,2,0),MONTH(F1469)),YEAR(F1469),G1469),""))</f>
        <v/>
      </c>
      <c r="L1469" s="4" t="str">
        <f>IFERROR(IF(VLOOKUP(J1469,J$2:L1468,4,0)=0,"",VLOOKUP(J1469,J$2:L1468,4,0)),"")</f>
        <v/>
      </c>
      <c r="M1469" s="4" t="str">
        <f>IFERROR(IF(VLOOKUP(J1469,J$2:M1468,5,0)=0,"",VLOOKUP(J1469,J$2:M1468,5,0)),"")</f>
        <v/>
      </c>
      <c r="AC1469" s="2" t="str">
        <f>IFERROR(IF(INDEX(AC$1:AC1468,MATCH(J1469,J$1:J1468,0),1)=0,"",INDEX(AC$1:AC1468,MATCH(J1469,J$1:J1468,0),1)),"")</f>
        <v/>
      </c>
      <c r="AD1469" s="2" t="str">
        <f>IFERROR(IF(INDEX(AD$1:AD1468,MATCH(J1469,J$1:J1468,0),1)=0,"",INDEX(AD$1:AD1468,MATCH(J1469,J$1:J1468,0),1)),"")</f>
        <v/>
      </c>
      <c r="AE1469" s="2" t="str">
        <f>IFERROR(IF(INDEX(AE$1:AE1468,MATCH(J1469,J$1:J1468,0),1)=0,"",INDEX(AE$1:AE1468,MATCH(J1469,J$1:J1468,0),1)),"")</f>
        <v/>
      </c>
      <c r="BH1469" s="7" t="str">
        <f t="shared" ca="1" si="238"/>
        <v/>
      </c>
      <c r="BI1469" s="4" t="str">
        <f t="shared" si="244"/>
        <v/>
      </c>
      <c r="BJ1469" s="123" t="str">
        <f t="shared" si="239"/>
        <v/>
      </c>
      <c r="BK1469" s="140" t="str">
        <f t="shared" si="243"/>
        <v/>
      </c>
      <c r="BP1469" s="5"/>
      <c r="BR1469" s="4"/>
      <c r="BT1469" s="5"/>
      <c r="BU1469" s="5"/>
      <c r="BV1469" s="5" t="str">
        <f>IF(B1469="","",IF(BQ1469="",1+(MAX(BV$2:BV1468)),""))</f>
        <v/>
      </c>
      <c r="BW1469" s="5" t="str">
        <f t="shared" si="240"/>
        <v/>
      </c>
      <c r="BX1469" s="5" t="str">
        <f t="shared" si="241"/>
        <v/>
      </c>
      <c r="BY1469" s="14" t="str">
        <f t="shared" si="242"/>
        <v/>
      </c>
      <c r="BZ1469" s="28"/>
      <c r="DD1469" s="5" t="e">
        <f>IF(REPORTE!AH$2="si",IF(C1469=VALUE(REPORTE!C$11),IF(SUM(DD1470:DD$1993),CONCATENATE(INT(B1469),", "),INT(B1469)),""),IF(C1469=VALUE(REPORTE!C$10),IF(SUM(DD1470:DD$1993),CONCATENATE(INT(B1469),", "),INT(B1469)),""))</f>
        <v>#VALUE!</v>
      </c>
      <c r="DH1469" s="5"/>
      <c r="DI1469" s="5"/>
      <c r="DJ1469" s="5"/>
      <c r="DK1469" s="5"/>
    </row>
    <row r="1470" spans="1:115">
      <c r="A1470" s="24"/>
      <c r="B1470" s="3"/>
      <c r="H1470" s="5" t="str">
        <f>IF(F1470="","",IFERROR(CONCATENATE("PEUA",VLOOKUP(ESTADO,REPORTE!AV1470:AW1501,2,0),CLAVE_DISTRITO,CLAVE_CADER,IFERROR(VLOOKUP(DAY(F1470),$BN$3:$BO$11,2,0),DAY(F1470)),IFERROR(VLOOKUP(MONTH(F1470),$BN$3:$BO$11,2,0),MONTH(F1470)),YEAR(F1470),G1470),""))</f>
        <v/>
      </c>
      <c r="L1470" s="4" t="str">
        <f>IFERROR(IF(VLOOKUP(J1470,J$2:L1469,4,0)=0,"",VLOOKUP(J1470,J$2:L1469,4,0)),"")</f>
        <v/>
      </c>
      <c r="M1470" s="4" t="str">
        <f>IFERROR(IF(VLOOKUP(J1470,J$2:M1469,5,0)=0,"",VLOOKUP(J1470,J$2:M1469,5,0)),"")</f>
        <v/>
      </c>
      <c r="AC1470" s="2" t="str">
        <f>IFERROR(IF(INDEX(AC$1:AC1469,MATCH(J1470,J$1:J1469,0),1)=0,"",INDEX(AC$1:AC1469,MATCH(J1470,J$1:J1469,0),1)),"")</f>
        <v/>
      </c>
      <c r="AD1470" s="2" t="str">
        <f>IFERROR(IF(INDEX(AD$1:AD1469,MATCH(J1470,J$1:J1469,0),1)=0,"",INDEX(AD$1:AD1469,MATCH(J1470,J$1:J1469,0),1)),"")</f>
        <v/>
      </c>
      <c r="AE1470" s="2" t="str">
        <f>IFERROR(IF(INDEX(AE$1:AE1469,MATCH(J1470,J$1:J1469,0),1)=0,"",INDEX(AE$1:AE1469,MATCH(J1470,J$1:J1469,0),1)),"")</f>
        <v/>
      </c>
      <c r="BH1470" s="7" t="str">
        <f t="shared" ca="1" si="238"/>
        <v/>
      </c>
      <c r="BI1470" s="4" t="str">
        <f t="shared" si="244"/>
        <v/>
      </c>
      <c r="BJ1470" s="123" t="str">
        <f t="shared" si="239"/>
        <v/>
      </c>
      <c r="BK1470" s="140" t="str">
        <f t="shared" si="243"/>
        <v/>
      </c>
      <c r="BP1470" s="5"/>
      <c r="BR1470" s="4"/>
      <c r="BT1470" s="5"/>
      <c r="BU1470" s="5"/>
      <c r="BV1470" s="5" t="str">
        <f>IF(B1470="","",IF(BQ1470="",1+(MAX(BV$2:BV1469)),""))</f>
        <v/>
      </c>
      <c r="BW1470" s="5" t="str">
        <f t="shared" si="240"/>
        <v/>
      </c>
      <c r="BX1470" s="5" t="str">
        <f t="shared" si="241"/>
        <v/>
      </c>
      <c r="BY1470" s="14" t="str">
        <f t="shared" si="242"/>
        <v/>
      </c>
      <c r="BZ1470" s="28"/>
      <c r="DD1470" s="5" t="e">
        <f>IF(REPORTE!AH$2="si",IF(C1470=VALUE(REPORTE!C$11),IF(SUM(DD1471:DD$1993),CONCATENATE(INT(B1470),", "),INT(B1470)),""),IF(C1470=VALUE(REPORTE!C$10),IF(SUM(DD1471:DD$1993),CONCATENATE(INT(B1470),", "),INT(B1470)),""))</f>
        <v>#VALUE!</v>
      </c>
      <c r="DH1470" s="5"/>
      <c r="DI1470" s="5"/>
      <c r="DJ1470" s="5"/>
      <c r="DK1470" s="5"/>
    </row>
    <row r="1471" spans="1:115">
      <c r="A1471" s="24"/>
      <c r="B1471" s="3"/>
      <c r="H1471" s="5" t="str">
        <f>IF(F1471="","",IFERROR(CONCATENATE("PEUA",VLOOKUP(ESTADO,REPORTE!AV1471:AW1502,2,0),CLAVE_DISTRITO,CLAVE_CADER,IFERROR(VLOOKUP(DAY(F1471),$BN$3:$BO$11,2,0),DAY(F1471)),IFERROR(VLOOKUP(MONTH(F1471),$BN$3:$BO$11,2,0),MONTH(F1471)),YEAR(F1471),G1471),""))</f>
        <v/>
      </c>
      <c r="L1471" s="4" t="str">
        <f>IFERROR(IF(VLOOKUP(J1471,J$2:L1470,4,0)=0,"",VLOOKUP(J1471,J$2:L1470,4,0)),"")</f>
        <v/>
      </c>
      <c r="M1471" s="4" t="str">
        <f>IFERROR(IF(VLOOKUP(J1471,J$2:M1470,5,0)=0,"",VLOOKUP(J1471,J$2:M1470,5,0)),"")</f>
        <v/>
      </c>
      <c r="AC1471" s="2" t="str">
        <f>IFERROR(IF(INDEX(AC$1:AC1470,MATCH(J1471,J$1:J1470,0),1)=0,"",INDEX(AC$1:AC1470,MATCH(J1471,J$1:J1470,0),1)),"")</f>
        <v/>
      </c>
      <c r="AD1471" s="2" t="str">
        <f>IFERROR(IF(INDEX(AD$1:AD1470,MATCH(J1471,J$1:J1470,0),1)=0,"",INDEX(AD$1:AD1470,MATCH(J1471,J$1:J1470,0),1)),"")</f>
        <v/>
      </c>
      <c r="AE1471" s="2" t="str">
        <f>IFERROR(IF(INDEX(AE$1:AE1470,MATCH(J1471,J$1:J1470,0),1)=0,"",INDEX(AE$1:AE1470,MATCH(J1471,J$1:J1470,0),1)),"")</f>
        <v/>
      </c>
      <c r="BH1471" s="7" t="str">
        <f t="shared" ca="1" si="238"/>
        <v/>
      </c>
      <c r="BI1471" s="4" t="str">
        <f t="shared" si="244"/>
        <v/>
      </c>
      <c r="BJ1471" s="123" t="str">
        <f t="shared" si="239"/>
        <v/>
      </c>
      <c r="BK1471" s="140" t="str">
        <f t="shared" si="243"/>
        <v/>
      </c>
      <c r="BP1471" s="5"/>
      <c r="BR1471" s="4"/>
      <c r="BT1471" s="5"/>
      <c r="BU1471" s="5"/>
      <c r="BV1471" s="5" t="str">
        <f>IF(B1471="","",IF(BQ1471="",1+(MAX(BV$2:BV1470)),""))</f>
        <v/>
      </c>
      <c r="BW1471" s="5" t="str">
        <f t="shared" si="240"/>
        <v/>
      </c>
      <c r="BX1471" s="5" t="str">
        <f t="shared" si="241"/>
        <v/>
      </c>
      <c r="BY1471" s="14" t="str">
        <f t="shared" si="242"/>
        <v/>
      </c>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c r="A1472" s="24"/>
      <c r="B1472" s="3"/>
      <c r="H1472" s="5" t="str">
        <f>IF(F1472="","",IFERROR(CONCATENATE("PEUA",VLOOKUP(ESTADO,REPORTE!AV1472:AW1503,2,0),CLAVE_DISTRITO,CLAVE_CADER,IFERROR(VLOOKUP(DAY(F1472),$BN$3:$BO$11,2,0),DAY(F1472)),IFERROR(VLOOKUP(MONTH(F1472),$BN$3:$BO$11,2,0),MONTH(F1472)),YEAR(F1472),G1472),""))</f>
        <v/>
      </c>
      <c r="L1472" s="4" t="str">
        <f>IFERROR(IF(VLOOKUP(J1472,J$2:L1471,4,0)=0,"",VLOOKUP(J1472,J$2:L1471,4,0)),"")</f>
        <v/>
      </c>
      <c r="M1472" s="4" t="str">
        <f>IFERROR(IF(VLOOKUP(J1472,J$2:M1471,5,0)=0,"",VLOOKUP(J1472,J$2:M1471,5,0)),"")</f>
        <v/>
      </c>
      <c r="AC1472" s="2" t="str">
        <f>IFERROR(IF(INDEX(AC$1:AC1471,MATCH(J1472,J$1:J1471,0),1)=0,"",INDEX(AC$1:AC1471,MATCH(J1472,J$1:J1471,0),1)),"")</f>
        <v/>
      </c>
      <c r="AD1472" s="2" t="str">
        <f>IFERROR(IF(INDEX(AD$1:AD1471,MATCH(J1472,J$1:J1471,0),1)=0,"",INDEX(AD$1:AD1471,MATCH(J1472,J$1:J1471,0),1)),"")</f>
        <v/>
      </c>
      <c r="AE1472" s="2" t="str">
        <f>IFERROR(IF(INDEX(AE$1:AE1471,MATCH(J1472,J$1:J1471,0),1)=0,"",INDEX(AE$1:AE1471,MATCH(J1472,J$1:J1471,0),1)),"")</f>
        <v/>
      </c>
      <c r="BH1472" s="7" t="str">
        <f t="shared" ca="1" si="238"/>
        <v/>
      </c>
      <c r="BI1472" s="4" t="str">
        <f t="shared" si="244"/>
        <v/>
      </c>
      <c r="BJ1472" s="123" t="str">
        <f t="shared" si="239"/>
        <v/>
      </c>
      <c r="BK1472" s="140" t="str">
        <f t="shared" si="243"/>
        <v/>
      </c>
      <c r="BP1472" s="5"/>
      <c r="BR1472" s="4"/>
      <c r="BT1472" s="5"/>
      <c r="BU1472" s="5"/>
      <c r="BV1472" s="5" t="str">
        <f>IF(B1472="","",IF(BQ1472="",1+(MAX(BV$2:BV1471)),""))</f>
        <v/>
      </c>
      <c r="BW1472" s="5" t="str">
        <f t="shared" si="240"/>
        <v/>
      </c>
      <c r="BX1472" s="5" t="str">
        <f t="shared" si="241"/>
        <v/>
      </c>
      <c r="BY1472" s="14" t="str">
        <f t="shared" si="242"/>
        <v/>
      </c>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c r="A1473" s="24"/>
      <c r="B1473" s="3"/>
      <c r="H1473" s="5" t="str">
        <f>IF(F1473="","",IFERROR(CONCATENATE("PEUA",VLOOKUP(ESTADO,REPORTE!AV1473:AW1504,2,0),CLAVE_DISTRITO,CLAVE_CADER,IFERROR(VLOOKUP(DAY(F1473),$BN$3:$BO$11,2,0),DAY(F1473)),IFERROR(VLOOKUP(MONTH(F1473),$BN$3:$BO$11,2,0),MONTH(F1473)),YEAR(F1473),G1473),""))</f>
        <v/>
      </c>
      <c r="L1473" s="4" t="str">
        <f>IFERROR(IF(VLOOKUP(J1473,J$2:L1472,4,0)=0,"",VLOOKUP(J1473,J$2:L1472,4,0)),"")</f>
        <v/>
      </c>
      <c r="M1473" s="4" t="str">
        <f>IFERROR(IF(VLOOKUP(J1473,J$2:M1472,5,0)=0,"",VLOOKUP(J1473,J$2:M1472,5,0)),"")</f>
        <v/>
      </c>
      <c r="AC1473" s="2" t="str">
        <f>IFERROR(IF(INDEX(AC$1:AC1472,MATCH(J1473,J$1:J1472,0),1)=0,"",INDEX(AC$1:AC1472,MATCH(J1473,J$1:J1472,0),1)),"")</f>
        <v/>
      </c>
      <c r="AD1473" s="2" t="str">
        <f>IFERROR(IF(INDEX(AD$1:AD1472,MATCH(J1473,J$1:J1472,0),1)=0,"",INDEX(AD$1:AD1472,MATCH(J1473,J$1:J1472,0),1)),"")</f>
        <v/>
      </c>
      <c r="AE1473" s="2" t="str">
        <f>IFERROR(IF(INDEX(AE$1:AE1472,MATCH(J1473,J$1:J1472,0),1)=0,"",INDEX(AE$1:AE1472,MATCH(J1473,J$1:J1472,0),1)),"")</f>
        <v/>
      </c>
      <c r="BH1473" s="7" t="str">
        <f t="shared" ca="1" si="238"/>
        <v/>
      </c>
      <c r="BI1473" s="4" t="str">
        <f t="shared" si="244"/>
        <v/>
      </c>
      <c r="BJ1473" s="123" t="str">
        <f t="shared" si="239"/>
        <v/>
      </c>
      <c r="BK1473" s="140" t="str">
        <f t="shared" si="243"/>
        <v/>
      </c>
      <c r="BP1473" s="5"/>
      <c r="BR1473" s="4"/>
      <c r="BT1473" s="5"/>
      <c r="BU1473" s="5"/>
      <c r="BV1473" s="5" t="str">
        <f>IF(B1473="","",IF(BQ1473="",1+(MAX(BV$2:BV1472)),""))</f>
        <v/>
      </c>
      <c r="BW1473" s="5" t="str">
        <f t="shared" si="240"/>
        <v/>
      </c>
      <c r="BX1473" s="5" t="str">
        <f t="shared" si="241"/>
        <v/>
      </c>
      <c r="BY1473" s="14" t="str">
        <f t="shared" si="242"/>
        <v/>
      </c>
      <c r="BZ1473" s="28"/>
      <c r="DD1473" s="5" t="e">
        <f>IF(REPORTE!AH$2="si",IF(C1473=VALUE(REPORTE!C$11),IF(SUM(DD1474:DD$1993),CONCATENATE(INT(B1473),", "),INT(B1473)),""),IF(C1473=VALUE(REPORTE!C$10),IF(SUM(DD1474:DD$1993),CONCATENATE(INT(B1473),", "),INT(B1473)),""))</f>
        <v>#VALUE!</v>
      </c>
      <c r="DH1473" s="5"/>
      <c r="DI1473" s="5"/>
      <c r="DJ1473" s="5"/>
      <c r="DK1473" s="5"/>
    </row>
    <row r="1474" spans="1:115">
      <c r="A1474" s="24"/>
      <c r="B1474" s="3"/>
      <c r="H1474" s="5" t="str">
        <f>IF(F1474="","",IFERROR(CONCATENATE("PEUA",VLOOKUP(ESTADO,REPORTE!AV1474:AW1505,2,0),CLAVE_DISTRITO,CLAVE_CADER,IFERROR(VLOOKUP(DAY(F1474),$BN$3:$BO$11,2,0),DAY(F1474)),IFERROR(VLOOKUP(MONTH(F1474),$BN$3:$BO$11,2,0),MONTH(F1474)),YEAR(F1474),G1474),""))</f>
        <v/>
      </c>
      <c r="L1474" s="4" t="str">
        <f>IFERROR(IF(VLOOKUP(J1474,J$2:L1473,4,0)=0,"",VLOOKUP(J1474,J$2:L1473,4,0)),"")</f>
        <v/>
      </c>
      <c r="M1474" s="4" t="str">
        <f>IFERROR(IF(VLOOKUP(J1474,J$2:M1473,5,0)=0,"",VLOOKUP(J1474,J$2:M1473,5,0)),"")</f>
        <v/>
      </c>
      <c r="AC1474" s="2" t="str">
        <f>IFERROR(IF(INDEX(AC$1:AC1473,MATCH(J1474,J$1:J1473,0),1)=0,"",INDEX(AC$1:AC1473,MATCH(J1474,J$1:J1473,0),1)),"")</f>
        <v/>
      </c>
      <c r="AD1474" s="2" t="str">
        <f>IFERROR(IF(INDEX(AD$1:AD1473,MATCH(J1474,J$1:J1473,0),1)=0,"",INDEX(AD$1:AD1473,MATCH(J1474,J$1:J1473,0),1)),"")</f>
        <v/>
      </c>
      <c r="AE1474" s="2" t="str">
        <f>IFERROR(IF(INDEX(AE$1:AE1473,MATCH(J1474,J$1:J1473,0),1)=0,"",INDEX(AE$1:AE1473,MATCH(J1474,J$1:J1473,0),1)),"")</f>
        <v/>
      </c>
      <c r="BH1474" s="7" t="str">
        <f t="shared" ref="BH1474:BH1537" ca="1" si="245">IFERROR(IF(BE1474="","",IF(BA1474=5,"",IF(BE1474-TODAY()&gt;0,"VIGENTE","VENCIDO"))),"")</f>
        <v/>
      </c>
      <c r="BI1474" s="4" t="str">
        <f t="shared" si="244"/>
        <v/>
      </c>
      <c r="BJ1474" s="123" t="str">
        <f t="shared" ref="BJ1474:BJ1537" si="246">IFERROR(IF(AA1474="","",AA1474/V1474),"")</f>
        <v/>
      </c>
      <c r="BK1474" s="140" t="str">
        <f t="shared" si="243"/>
        <v/>
      </c>
      <c r="BP1474" s="5"/>
      <c r="BR1474" s="4"/>
      <c r="BT1474" s="5"/>
      <c r="BU1474" s="5"/>
      <c r="BV1474" s="5" t="str">
        <f>IF(B1474="","",IF(BQ1474="",1+(MAX(BV$2:BV1473)),""))</f>
        <v/>
      </c>
      <c r="BW1474" s="5" t="str">
        <f t="shared" ref="BW1474:BW1537" si="247">IF(BV1474="","",Z1474)</f>
        <v/>
      </c>
      <c r="BX1474" s="5" t="str">
        <f t="shared" ref="BX1474:BX1537" si="248">IF(BV1474="","",H1474)</f>
        <v/>
      </c>
      <c r="BY1474" s="14" t="str">
        <f t="shared" ref="BY1474:BY1537" si="249">IF(BV1474="","",C1474)</f>
        <v/>
      </c>
      <c r="BZ1474" s="28"/>
      <c r="DD1474" s="5" t="e">
        <f>IF(REPORTE!AH$2="si",IF(C1474=VALUE(REPORTE!C$11),IF(SUM(DD1475:DD$1993),CONCATENATE(INT(B1474),", "),INT(B1474)),""),IF(C1474=VALUE(REPORTE!C$10),IF(SUM(DD1475:DD$1993),CONCATENATE(INT(B1474),", "),INT(B1474)),""))</f>
        <v>#VALUE!</v>
      </c>
      <c r="DH1474" s="5"/>
      <c r="DI1474" s="5"/>
      <c r="DJ1474" s="5"/>
      <c r="DK1474" s="5"/>
    </row>
    <row r="1475" spans="1:115">
      <c r="A1475" s="24"/>
      <c r="B1475" s="3"/>
      <c r="H1475" s="5" t="str">
        <f>IF(F1475="","",IFERROR(CONCATENATE("PEUA",VLOOKUP(ESTADO,REPORTE!AV1475:AW1506,2,0),CLAVE_DISTRITO,CLAVE_CADER,IFERROR(VLOOKUP(DAY(F1475),$BN$3:$BO$11,2,0),DAY(F1475)),IFERROR(VLOOKUP(MONTH(F1475),$BN$3:$BO$11,2,0),MONTH(F1475)),YEAR(F1475),G1475),""))</f>
        <v/>
      </c>
      <c r="L1475" s="4" t="str">
        <f>IFERROR(IF(VLOOKUP(J1475,J$2:L1474,4,0)=0,"",VLOOKUP(J1475,J$2:L1474,4,0)),"")</f>
        <v/>
      </c>
      <c r="M1475" s="4" t="str">
        <f>IFERROR(IF(VLOOKUP(J1475,J$2:M1474,5,0)=0,"",VLOOKUP(J1475,J$2:M1474,5,0)),"")</f>
        <v/>
      </c>
      <c r="AC1475" s="2" t="str">
        <f>IFERROR(IF(INDEX(AC$1:AC1474,MATCH(J1475,J$1:J1474,0),1)=0,"",INDEX(AC$1:AC1474,MATCH(J1475,J$1:J1474,0),1)),"")</f>
        <v/>
      </c>
      <c r="AD1475" s="2" t="str">
        <f>IFERROR(IF(INDEX(AD$1:AD1474,MATCH(J1475,J$1:J1474,0),1)=0,"",INDEX(AD$1:AD1474,MATCH(J1475,J$1:J1474,0),1)),"")</f>
        <v/>
      </c>
      <c r="AE1475" s="2" t="str">
        <f>IFERROR(IF(INDEX(AE$1:AE1474,MATCH(J1475,J$1:J1474,0),1)=0,"",INDEX(AE$1:AE1474,MATCH(J1475,J$1:J1474,0),1)),"")</f>
        <v/>
      </c>
      <c r="BH1475" s="7" t="str">
        <f t="shared" ca="1" si="245"/>
        <v/>
      </c>
      <c r="BI1475" s="4" t="str">
        <f t="shared" si="244"/>
        <v/>
      </c>
      <c r="BJ1475" s="123" t="str">
        <f t="shared" si="246"/>
        <v/>
      </c>
      <c r="BK1475" s="140" t="str">
        <f t="shared" ref="BK1475:BK1538" si="250">IFERROR(IF(AA1475/Z1475=0,"",AA1475/Z1475),"")</f>
        <v/>
      </c>
      <c r="BP1475" s="5"/>
      <c r="BR1475" s="4"/>
      <c r="BT1475" s="5"/>
      <c r="BU1475" s="5"/>
      <c r="BV1475" s="5" t="str">
        <f>IF(B1475="","",IF(BQ1475="",1+(MAX(BV$2:BV1474)),""))</f>
        <v/>
      </c>
      <c r="BW1475" s="5" t="str">
        <f t="shared" si="247"/>
        <v/>
      </c>
      <c r="BX1475" s="5" t="str">
        <f t="shared" si="248"/>
        <v/>
      </c>
      <c r="BY1475" s="14" t="str">
        <f t="shared" si="249"/>
        <v/>
      </c>
      <c r="BZ1475" s="28"/>
      <c r="DD1475" s="5" t="e">
        <f>IF(REPORTE!AH$2="si",IF(C1475=VALUE(REPORTE!C$11),IF(SUM(DD1476:DD$1993),CONCATENATE(INT(B1475),", "),INT(B1475)),""),IF(C1475=VALUE(REPORTE!C$10),IF(SUM(DD1476:DD$1993),CONCATENATE(INT(B1475),", "),INT(B1475)),""))</f>
        <v>#VALUE!</v>
      </c>
      <c r="DH1475" s="5"/>
      <c r="DI1475" s="5"/>
      <c r="DJ1475" s="5"/>
      <c r="DK1475" s="5"/>
    </row>
    <row r="1476" spans="1:115">
      <c r="A1476" s="24"/>
      <c r="B1476" s="3"/>
      <c r="H1476" s="5" t="str">
        <f>IF(F1476="","",IFERROR(CONCATENATE("PEUA",VLOOKUP(ESTADO,REPORTE!AV1476:AW1507,2,0),CLAVE_DISTRITO,CLAVE_CADER,IFERROR(VLOOKUP(DAY(F1476),$BN$3:$BO$11,2,0),DAY(F1476)),IFERROR(VLOOKUP(MONTH(F1476),$BN$3:$BO$11,2,0),MONTH(F1476)),YEAR(F1476),G1476),""))</f>
        <v/>
      </c>
      <c r="L1476" s="4" t="str">
        <f>IFERROR(IF(VLOOKUP(J1476,J$2:L1475,4,0)=0,"",VLOOKUP(J1476,J$2:L1475,4,0)),"")</f>
        <v/>
      </c>
      <c r="M1476" s="4" t="str">
        <f>IFERROR(IF(VLOOKUP(J1476,J$2:M1475,5,0)=0,"",VLOOKUP(J1476,J$2:M1475,5,0)),"")</f>
        <v/>
      </c>
      <c r="AC1476" s="2" t="str">
        <f>IFERROR(IF(INDEX(AC$1:AC1475,MATCH(J1476,J$1:J1475,0),1)=0,"",INDEX(AC$1:AC1475,MATCH(J1476,J$1:J1475,0),1)),"")</f>
        <v/>
      </c>
      <c r="AD1476" s="2" t="str">
        <f>IFERROR(IF(INDEX(AD$1:AD1475,MATCH(J1476,J$1:J1475,0),1)=0,"",INDEX(AD$1:AD1475,MATCH(J1476,J$1:J1475,0),1)),"")</f>
        <v/>
      </c>
      <c r="AE1476" s="2" t="str">
        <f>IFERROR(IF(INDEX(AE$1:AE1475,MATCH(J1476,J$1:J1475,0),1)=0,"",INDEX(AE$1:AE1475,MATCH(J1476,J$1:J1475,0),1)),"")</f>
        <v/>
      </c>
      <c r="BH1476" s="7" t="str">
        <f t="shared" ca="1" si="245"/>
        <v/>
      </c>
      <c r="BI1476" s="4" t="str">
        <f t="shared" si="244"/>
        <v/>
      </c>
      <c r="BJ1476" s="123" t="str">
        <f t="shared" si="246"/>
        <v/>
      </c>
      <c r="BK1476" s="140" t="str">
        <f t="shared" si="250"/>
        <v/>
      </c>
      <c r="BP1476" s="5"/>
      <c r="BR1476" s="4"/>
      <c r="BT1476" s="5"/>
      <c r="BU1476" s="5"/>
      <c r="BV1476" s="5" t="str">
        <f>IF(B1476="","",IF(BQ1476="",1+(MAX(BV$2:BV1475)),""))</f>
        <v/>
      </c>
      <c r="BW1476" s="5" t="str">
        <f t="shared" si="247"/>
        <v/>
      </c>
      <c r="BX1476" s="5" t="str">
        <f t="shared" si="248"/>
        <v/>
      </c>
      <c r="BY1476" s="14" t="str">
        <f t="shared" si="249"/>
        <v/>
      </c>
      <c r="BZ1476" s="28"/>
      <c r="DD1476" s="5" t="e">
        <f>IF(REPORTE!AH$2="si",IF(C1476=VALUE(REPORTE!C$11),IF(SUM(DD1477:DD$1993),CONCATENATE(INT(B1476),", "),INT(B1476)),""),IF(C1476=VALUE(REPORTE!C$10),IF(SUM(DD1477:DD$1993),CONCATENATE(INT(B1476),", "),INT(B1476)),""))</f>
        <v>#VALUE!</v>
      </c>
      <c r="DH1476" s="5"/>
      <c r="DI1476" s="5"/>
      <c r="DJ1476" s="5"/>
      <c r="DK1476" s="5"/>
    </row>
    <row r="1477" spans="1:115">
      <c r="A1477" s="24"/>
      <c r="B1477" s="3"/>
      <c r="H1477" s="5" t="str">
        <f>IF(F1477="","",IFERROR(CONCATENATE("PEUA",VLOOKUP(ESTADO,REPORTE!AV1477:AW1508,2,0),CLAVE_DISTRITO,CLAVE_CADER,IFERROR(VLOOKUP(DAY(F1477),$BN$3:$BO$11,2,0),DAY(F1477)),IFERROR(VLOOKUP(MONTH(F1477),$BN$3:$BO$11,2,0),MONTH(F1477)),YEAR(F1477),G1477),""))</f>
        <v/>
      </c>
      <c r="L1477" s="4" t="str">
        <f>IFERROR(IF(VLOOKUP(J1477,J$2:L1476,4,0)=0,"",VLOOKUP(J1477,J$2:L1476,4,0)),"")</f>
        <v/>
      </c>
      <c r="M1477" s="4" t="str">
        <f>IFERROR(IF(VLOOKUP(J1477,J$2:M1476,5,0)=0,"",VLOOKUP(J1477,J$2:M1476,5,0)),"")</f>
        <v/>
      </c>
      <c r="AC1477" s="2" t="str">
        <f>IFERROR(IF(INDEX(AC$1:AC1476,MATCH(J1477,J$1:J1476,0),1)=0,"",INDEX(AC$1:AC1476,MATCH(J1477,J$1:J1476,0),1)),"")</f>
        <v/>
      </c>
      <c r="AD1477" s="2" t="str">
        <f>IFERROR(IF(INDEX(AD$1:AD1476,MATCH(J1477,J$1:J1476,0),1)=0,"",INDEX(AD$1:AD1476,MATCH(J1477,J$1:J1476,0),1)),"")</f>
        <v/>
      </c>
      <c r="AE1477" s="2" t="str">
        <f>IFERROR(IF(INDEX(AE$1:AE1476,MATCH(J1477,J$1:J1476,0),1)=0,"",INDEX(AE$1:AE1476,MATCH(J1477,J$1:J1476,0),1)),"")</f>
        <v/>
      </c>
      <c r="BH1477" s="7" t="str">
        <f t="shared" ca="1" si="245"/>
        <v/>
      </c>
      <c r="BI1477" s="4" t="str">
        <f t="shared" si="244"/>
        <v/>
      </c>
      <c r="BJ1477" s="123" t="str">
        <f t="shared" si="246"/>
        <v/>
      </c>
      <c r="BK1477" s="140" t="str">
        <f t="shared" si="250"/>
        <v/>
      </c>
      <c r="BP1477" s="5"/>
      <c r="BR1477" s="4"/>
      <c r="BT1477" s="5"/>
      <c r="BU1477" s="5"/>
      <c r="BV1477" s="5" t="str">
        <f>IF(B1477="","",IF(BQ1477="",1+(MAX(BV$2:BV1476)),""))</f>
        <v/>
      </c>
      <c r="BW1477" s="5" t="str">
        <f t="shared" si="247"/>
        <v/>
      </c>
      <c r="BX1477" s="5" t="str">
        <f t="shared" si="248"/>
        <v/>
      </c>
      <c r="BY1477" s="14" t="str">
        <f t="shared" si="249"/>
        <v/>
      </c>
      <c r="BZ1477" s="28"/>
      <c r="DD1477" s="5" t="e">
        <f>IF(REPORTE!AH$2="si",IF(C1477=VALUE(REPORTE!C$11),IF(SUM(DD1478:DD$1993),CONCATENATE(INT(B1477),", "),INT(B1477)),""),IF(C1477=VALUE(REPORTE!C$10),IF(SUM(DD1478:DD$1993),CONCATENATE(INT(B1477),", "),INT(B1477)),""))</f>
        <v>#VALUE!</v>
      </c>
      <c r="DH1477" s="5"/>
      <c r="DI1477" s="5"/>
      <c r="DJ1477" s="5"/>
      <c r="DK1477" s="5"/>
    </row>
    <row r="1478" spans="1:115">
      <c r="A1478" s="24"/>
      <c r="B1478" s="3"/>
      <c r="H1478" s="5" t="str">
        <f>IF(F1478="","",IFERROR(CONCATENATE("PEUA",VLOOKUP(ESTADO,REPORTE!AV1478:AW1509,2,0),CLAVE_DISTRITO,CLAVE_CADER,IFERROR(VLOOKUP(DAY(F1478),$BN$3:$BO$11,2,0),DAY(F1478)),IFERROR(VLOOKUP(MONTH(F1478),$BN$3:$BO$11,2,0),MONTH(F1478)),YEAR(F1478),G1478),""))</f>
        <v/>
      </c>
      <c r="L1478" s="4" t="str">
        <f>IFERROR(IF(VLOOKUP(J1478,J$2:L1477,4,0)=0,"",VLOOKUP(J1478,J$2:L1477,4,0)),"")</f>
        <v/>
      </c>
      <c r="M1478" s="4" t="str">
        <f>IFERROR(IF(VLOOKUP(J1478,J$2:M1477,5,0)=0,"",VLOOKUP(J1478,J$2:M1477,5,0)),"")</f>
        <v/>
      </c>
      <c r="AC1478" s="2" t="str">
        <f>IFERROR(IF(INDEX(AC$1:AC1477,MATCH(J1478,J$1:J1477,0),1)=0,"",INDEX(AC$1:AC1477,MATCH(J1478,J$1:J1477,0),1)),"")</f>
        <v/>
      </c>
      <c r="AD1478" s="2" t="str">
        <f>IFERROR(IF(INDEX(AD$1:AD1477,MATCH(J1478,J$1:J1477,0),1)=0,"",INDEX(AD$1:AD1477,MATCH(J1478,J$1:J1477,0),1)),"")</f>
        <v/>
      </c>
      <c r="AE1478" s="2" t="str">
        <f>IFERROR(IF(INDEX(AE$1:AE1477,MATCH(J1478,J$1:J1477,0),1)=0,"",INDEX(AE$1:AE1477,MATCH(J1478,J$1:J1477,0),1)),"")</f>
        <v/>
      </c>
      <c r="BH1478" s="7" t="str">
        <f t="shared" ca="1" si="245"/>
        <v/>
      </c>
      <c r="BI1478" s="4" t="str">
        <f t="shared" si="244"/>
        <v/>
      </c>
      <c r="BJ1478" s="123" t="str">
        <f t="shared" si="246"/>
        <v/>
      </c>
      <c r="BK1478" s="140" t="str">
        <f t="shared" si="250"/>
        <v/>
      </c>
      <c r="BP1478" s="5"/>
      <c r="BR1478" s="4"/>
      <c r="BT1478" s="5"/>
      <c r="BU1478" s="5"/>
      <c r="BV1478" s="5" t="str">
        <f>IF(B1478="","",IF(BQ1478="",1+(MAX(BV$2:BV1477)),""))</f>
        <v/>
      </c>
      <c r="BW1478" s="5" t="str">
        <f t="shared" si="247"/>
        <v/>
      </c>
      <c r="BX1478" s="5" t="str">
        <f t="shared" si="248"/>
        <v/>
      </c>
      <c r="BY1478" s="14" t="str">
        <f t="shared" si="249"/>
        <v/>
      </c>
      <c r="BZ1478" s="28"/>
      <c r="DD1478" s="5" t="e">
        <f>IF(REPORTE!AH$2="si",IF(C1478=VALUE(REPORTE!C$11),IF(SUM(DD1479:DD$1993),CONCATENATE(INT(B1478),", "),INT(B1478)),""),IF(C1478=VALUE(REPORTE!C$10),IF(SUM(DD1479:DD$1993),CONCATENATE(INT(B1478),", "),INT(B1478)),""))</f>
        <v>#VALUE!</v>
      </c>
      <c r="DH1478" s="5"/>
      <c r="DI1478" s="5"/>
      <c r="DJ1478" s="5"/>
      <c r="DK1478" s="5"/>
    </row>
    <row r="1479" spans="1:115">
      <c r="A1479" s="24"/>
      <c r="B1479" s="3"/>
      <c r="H1479" s="5" t="str">
        <f>IF(F1479="","",IFERROR(CONCATENATE("PEUA",VLOOKUP(ESTADO,REPORTE!AV1479:AW1510,2,0),CLAVE_DISTRITO,CLAVE_CADER,IFERROR(VLOOKUP(DAY(F1479),$BN$3:$BO$11,2,0),DAY(F1479)),IFERROR(VLOOKUP(MONTH(F1479),$BN$3:$BO$11,2,0),MONTH(F1479)),YEAR(F1479),G1479),""))</f>
        <v/>
      </c>
      <c r="L1479" s="4" t="str">
        <f>IFERROR(IF(VLOOKUP(J1479,J$2:L1478,4,0)=0,"",VLOOKUP(J1479,J$2:L1478,4,0)),"")</f>
        <v/>
      </c>
      <c r="M1479" s="4" t="str">
        <f>IFERROR(IF(VLOOKUP(J1479,J$2:M1478,5,0)=0,"",VLOOKUP(J1479,J$2:M1478,5,0)),"")</f>
        <v/>
      </c>
      <c r="AC1479" s="2" t="str">
        <f>IFERROR(IF(INDEX(AC$1:AC1478,MATCH(J1479,J$1:J1478,0),1)=0,"",INDEX(AC$1:AC1478,MATCH(J1479,J$1:J1478,0),1)),"")</f>
        <v/>
      </c>
      <c r="AD1479" s="2" t="str">
        <f>IFERROR(IF(INDEX(AD$1:AD1478,MATCH(J1479,J$1:J1478,0),1)=0,"",INDEX(AD$1:AD1478,MATCH(J1479,J$1:J1478,0),1)),"")</f>
        <v/>
      </c>
      <c r="AE1479" s="2" t="str">
        <f>IFERROR(IF(INDEX(AE$1:AE1478,MATCH(J1479,J$1:J1478,0),1)=0,"",INDEX(AE$1:AE1478,MATCH(J1479,J$1:J1478,0),1)),"")</f>
        <v/>
      </c>
      <c r="BH1479" s="7" t="str">
        <f t="shared" ca="1" si="245"/>
        <v/>
      </c>
      <c r="BI1479" s="4" t="str">
        <f t="shared" si="244"/>
        <v/>
      </c>
      <c r="BJ1479" s="123" t="str">
        <f t="shared" si="246"/>
        <v/>
      </c>
      <c r="BK1479" s="140" t="str">
        <f t="shared" si="250"/>
        <v/>
      </c>
      <c r="BP1479" s="5"/>
      <c r="BR1479" s="4"/>
      <c r="BT1479" s="5"/>
      <c r="BU1479" s="5"/>
      <c r="BV1479" s="5" t="str">
        <f>IF(B1479="","",IF(BQ1479="",1+(MAX(BV$2:BV1478)),""))</f>
        <v/>
      </c>
      <c r="BW1479" s="5" t="str">
        <f t="shared" si="247"/>
        <v/>
      </c>
      <c r="BX1479" s="5" t="str">
        <f t="shared" si="248"/>
        <v/>
      </c>
      <c r="BY1479" s="14" t="str">
        <f t="shared" si="249"/>
        <v/>
      </c>
      <c r="BZ1479" s="28"/>
      <c r="DD1479" s="5" t="e">
        <f>IF(REPORTE!AH$2="si",IF(C1479=VALUE(REPORTE!C$11),IF(SUM(DD1480:DD$1993),CONCATENATE(INT(B1479),", "),INT(B1479)),""),IF(C1479=VALUE(REPORTE!C$10),IF(SUM(DD1480:DD$1993),CONCATENATE(INT(B1479),", "),INT(B1479)),""))</f>
        <v>#VALUE!</v>
      </c>
      <c r="DH1479" s="5"/>
      <c r="DI1479" s="5"/>
      <c r="DJ1479" s="5"/>
      <c r="DK1479" s="5"/>
    </row>
    <row r="1480" spans="1:115">
      <c r="A1480" s="24"/>
      <c r="B1480" s="3"/>
      <c r="H1480" s="5" t="str">
        <f>IF(F1480="","",IFERROR(CONCATENATE("PEUA",VLOOKUP(ESTADO,REPORTE!AV1480:AW1511,2,0),CLAVE_DISTRITO,CLAVE_CADER,IFERROR(VLOOKUP(DAY(F1480),$BN$3:$BO$11,2,0),DAY(F1480)),IFERROR(VLOOKUP(MONTH(F1480),$BN$3:$BO$11,2,0),MONTH(F1480)),YEAR(F1480),G1480),""))</f>
        <v/>
      </c>
      <c r="L1480" s="4" t="str">
        <f>IFERROR(IF(VLOOKUP(J1480,J$2:L1479,4,0)=0,"",VLOOKUP(J1480,J$2:L1479,4,0)),"")</f>
        <v/>
      </c>
      <c r="M1480" s="4" t="str">
        <f>IFERROR(IF(VLOOKUP(J1480,J$2:M1479,5,0)=0,"",VLOOKUP(J1480,J$2:M1479,5,0)),"")</f>
        <v/>
      </c>
      <c r="AC1480" s="2" t="str">
        <f>IFERROR(IF(INDEX(AC$1:AC1479,MATCH(J1480,J$1:J1479,0),1)=0,"",INDEX(AC$1:AC1479,MATCH(J1480,J$1:J1479,0),1)),"")</f>
        <v/>
      </c>
      <c r="AD1480" s="2" t="str">
        <f>IFERROR(IF(INDEX(AD$1:AD1479,MATCH(J1480,J$1:J1479,0),1)=0,"",INDEX(AD$1:AD1479,MATCH(J1480,J$1:J1479,0),1)),"")</f>
        <v/>
      </c>
      <c r="AE1480" s="2" t="str">
        <f>IFERROR(IF(INDEX(AE$1:AE1479,MATCH(J1480,J$1:J1479,0),1)=0,"",INDEX(AE$1:AE1479,MATCH(J1480,J$1:J1479,0),1)),"")</f>
        <v/>
      </c>
      <c r="BH1480" s="7" t="str">
        <f t="shared" ca="1" si="245"/>
        <v/>
      </c>
      <c r="BI1480" s="4" t="str">
        <f t="shared" si="244"/>
        <v/>
      </c>
      <c r="BJ1480" s="123" t="str">
        <f t="shared" si="246"/>
        <v/>
      </c>
      <c r="BK1480" s="140" t="str">
        <f t="shared" si="250"/>
        <v/>
      </c>
      <c r="BP1480" s="5"/>
      <c r="BR1480" s="4"/>
      <c r="BT1480" s="5"/>
      <c r="BU1480" s="5"/>
      <c r="BV1480" s="5" t="str">
        <f>IF(B1480="","",IF(BQ1480="",1+(MAX(BV$2:BV1479)),""))</f>
        <v/>
      </c>
      <c r="BW1480" s="5" t="str">
        <f t="shared" si="247"/>
        <v/>
      </c>
      <c r="BX1480" s="5" t="str">
        <f t="shared" si="248"/>
        <v/>
      </c>
      <c r="BY1480" s="14" t="str">
        <f t="shared" si="249"/>
        <v/>
      </c>
      <c r="BZ1480" s="28"/>
      <c r="DD1480" s="5" t="e">
        <f>IF(REPORTE!AH$2="si",IF(C1480=VALUE(REPORTE!C$11),IF(SUM(DD1481:DD$1993),CONCATENATE(INT(B1480),", "),INT(B1480)),""),IF(C1480=VALUE(REPORTE!C$10),IF(SUM(DD1481:DD$1993),CONCATENATE(INT(B1480),", "),INT(B1480)),""))</f>
        <v>#VALUE!</v>
      </c>
      <c r="DH1480" s="5"/>
      <c r="DI1480" s="5"/>
      <c r="DJ1480" s="5"/>
      <c r="DK1480" s="5"/>
    </row>
    <row r="1481" spans="1:115">
      <c r="A1481" s="24"/>
      <c r="B1481" s="3"/>
      <c r="H1481" s="5" t="str">
        <f>IF(F1481="","",IFERROR(CONCATENATE("PEUA",VLOOKUP(ESTADO,REPORTE!AV1481:AW1512,2,0),CLAVE_DISTRITO,CLAVE_CADER,IFERROR(VLOOKUP(DAY(F1481),$BN$3:$BO$11,2,0),DAY(F1481)),IFERROR(VLOOKUP(MONTH(F1481),$BN$3:$BO$11,2,0),MONTH(F1481)),YEAR(F1481),G1481),""))</f>
        <v/>
      </c>
      <c r="L1481" s="4" t="str">
        <f>IFERROR(IF(VLOOKUP(J1481,J$2:L1480,4,0)=0,"",VLOOKUP(J1481,J$2:L1480,4,0)),"")</f>
        <v/>
      </c>
      <c r="M1481" s="4" t="str">
        <f>IFERROR(IF(VLOOKUP(J1481,J$2:M1480,5,0)=0,"",VLOOKUP(J1481,J$2:M1480,5,0)),"")</f>
        <v/>
      </c>
      <c r="AC1481" s="2" t="str">
        <f>IFERROR(IF(INDEX(AC$1:AC1480,MATCH(J1481,J$1:J1480,0),1)=0,"",INDEX(AC$1:AC1480,MATCH(J1481,J$1:J1480,0),1)),"")</f>
        <v/>
      </c>
      <c r="AD1481" s="2" t="str">
        <f>IFERROR(IF(INDEX(AD$1:AD1480,MATCH(J1481,J$1:J1480,0),1)=0,"",INDEX(AD$1:AD1480,MATCH(J1481,J$1:J1480,0),1)),"")</f>
        <v/>
      </c>
      <c r="AE1481" s="2" t="str">
        <f>IFERROR(IF(INDEX(AE$1:AE1480,MATCH(J1481,J$1:J1480,0),1)=0,"",INDEX(AE$1:AE1480,MATCH(J1481,J$1:J1480,0),1)),"")</f>
        <v/>
      </c>
      <c r="BH1481" s="7" t="str">
        <f t="shared" ca="1" si="245"/>
        <v/>
      </c>
      <c r="BI1481" s="4" t="str">
        <f t="shared" si="244"/>
        <v/>
      </c>
      <c r="BJ1481" s="123" t="str">
        <f t="shared" si="246"/>
        <v/>
      </c>
      <c r="BK1481" s="140" t="str">
        <f t="shared" si="250"/>
        <v/>
      </c>
      <c r="BP1481" s="5"/>
      <c r="BR1481" s="4"/>
      <c r="BT1481" s="5"/>
      <c r="BU1481" s="5"/>
      <c r="BV1481" s="5" t="str">
        <f>IF(B1481="","",IF(BQ1481="",1+(MAX(BV$2:BV1480)),""))</f>
        <v/>
      </c>
      <c r="BW1481" s="5" t="str">
        <f t="shared" si="247"/>
        <v/>
      </c>
      <c r="BX1481" s="5" t="str">
        <f t="shared" si="248"/>
        <v/>
      </c>
      <c r="BY1481" s="14" t="str">
        <f t="shared" si="249"/>
        <v/>
      </c>
      <c r="BZ1481" s="28"/>
      <c r="DD1481" s="5" t="e">
        <f>IF(REPORTE!AH$2="si",IF(C1481=VALUE(REPORTE!C$11),IF(SUM(DD1482:DD$1993),CONCATENATE(INT(B1481),", "),INT(B1481)),""),IF(C1481=VALUE(REPORTE!C$10),IF(SUM(DD1482:DD$1993),CONCATENATE(INT(B1481),", "),INT(B1481)),""))</f>
        <v>#VALUE!</v>
      </c>
      <c r="DH1481" s="5"/>
      <c r="DI1481" s="5"/>
      <c r="DJ1481" s="5"/>
      <c r="DK1481" s="5"/>
    </row>
    <row r="1482" spans="1:115">
      <c r="A1482" s="24"/>
      <c r="B1482" s="3"/>
      <c r="H1482" s="5" t="str">
        <f>IF(F1482="","",IFERROR(CONCATENATE("PEUA",VLOOKUP(ESTADO,REPORTE!AV1482:AW1513,2,0),CLAVE_DISTRITO,CLAVE_CADER,IFERROR(VLOOKUP(DAY(F1482),$BN$3:$BO$11,2,0),DAY(F1482)),IFERROR(VLOOKUP(MONTH(F1482),$BN$3:$BO$11,2,0),MONTH(F1482)),YEAR(F1482),G1482),""))</f>
        <v/>
      </c>
      <c r="L1482" s="4" t="str">
        <f>IFERROR(IF(VLOOKUP(J1482,J$2:L1481,4,0)=0,"",VLOOKUP(J1482,J$2:L1481,4,0)),"")</f>
        <v/>
      </c>
      <c r="M1482" s="4" t="str">
        <f>IFERROR(IF(VLOOKUP(J1482,J$2:M1481,5,0)=0,"",VLOOKUP(J1482,J$2:M1481,5,0)),"")</f>
        <v/>
      </c>
      <c r="AC1482" s="2" t="str">
        <f>IFERROR(IF(INDEX(AC$1:AC1481,MATCH(J1482,J$1:J1481,0),1)=0,"",INDEX(AC$1:AC1481,MATCH(J1482,J$1:J1481,0),1)),"")</f>
        <v/>
      </c>
      <c r="AD1482" s="2" t="str">
        <f>IFERROR(IF(INDEX(AD$1:AD1481,MATCH(J1482,J$1:J1481,0),1)=0,"",INDEX(AD$1:AD1481,MATCH(J1482,J$1:J1481,0),1)),"")</f>
        <v/>
      </c>
      <c r="AE1482" s="2" t="str">
        <f>IFERROR(IF(INDEX(AE$1:AE1481,MATCH(J1482,J$1:J1481,0),1)=0,"",INDEX(AE$1:AE1481,MATCH(J1482,J$1:J1481,0),1)),"")</f>
        <v/>
      </c>
      <c r="BH1482" s="7" t="str">
        <f t="shared" ca="1" si="245"/>
        <v/>
      </c>
      <c r="BI1482" s="4" t="str">
        <f t="shared" si="244"/>
        <v/>
      </c>
      <c r="BJ1482" s="123" t="str">
        <f t="shared" si="246"/>
        <v/>
      </c>
      <c r="BK1482" s="140" t="str">
        <f t="shared" si="250"/>
        <v/>
      </c>
      <c r="BP1482" s="5"/>
      <c r="BR1482" s="4"/>
      <c r="BT1482" s="5"/>
      <c r="BU1482" s="5"/>
      <c r="BV1482" s="5" t="str">
        <f>IF(B1482="","",IF(BQ1482="",1+(MAX(BV$2:BV1481)),""))</f>
        <v/>
      </c>
      <c r="BW1482" s="5" t="str">
        <f t="shared" si="247"/>
        <v/>
      </c>
      <c r="BX1482" s="5" t="str">
        <f t="shared" si="248"/>
        <v/>
      </c>
      <c r="BY1482" s="14" t="str">
        <f t="shared" si="249"/>
        <v/>
      </c>
      <c r="BZ1482" s="28"/>
      <c r="DD1482" s="5" t="e">
        <f>IF(REPORTE!AH$2="si",IF(C1482=VALUE(REPORTE!C$11),IF(SUM(DD1483:DD$1993),CONCATENATE(INT(B1482),", "),INT(B1482)),""),IF(C1482=VALUE(REPORTE!C$10),IF(SUM(DD1483:DD$1993),CONCATENATE(INT(B1482),", "),INT(B1482)),""))</f>
        <v>#VALUE!</v>
      </c>
      <c r="DH1482" s="5"/>
      <c r="DI1482" s="5"/>
      <c r="DJ1482" s="5"/>
      <c r="DK1482" s="5"/>
    </row>
    <row r="1483" spans="1:115">
      <c r="A1483" s="24"/>
      <c r="B1483" s="3"/>
      <c r="H1483" s="5" t="str">
        <f>IF(F1483="","",IFERROR(CONCATENATE("PEUA",VLOOKUP(ESTADO,REPORTE!AV1483:AW1514,2,0),CLAVE_DISTRITO,CLAVE_CADER,IFERROR(VLOOKUP(DAY(F1483),$BN$3:$BO$11,2,0),DAY(F1483)),IFERROR(VLOOKUP(MONTH(F1483),$BN$3:$BO$11,2,0),MONTH(F1483)),YEAR(F1483),G1483),""))</f>
        <v/>
      </c>
      <c r="L1483" s="4" t="str">
        <f>IFERROR(IF(VLOOKUP(J1483,J$2:L1482,4,0)=0,"",VLOOKUP(J1483,J$2:L1482,4,0)),"")</f>
        <v/>
      </c>
      <c r="M1483" s="4" t="str">
        <f>IFERROR(IF(VLOOKUP(J1483,J$2:M1482,5,0)=0,"",VLOOKUP(J1483,J$2:M1482,5,0)),"")</f>
        <v/>
      </c>
      <c r="AC1483" s="2" t="str">
        <f>IFERROR(IF(INDEX(AC$1:AC1482,MATCH(J1483,J$1:J1482,0),1)=0,"",INDEX(AC$1:AC1482,MATCH(J1483,J$1:J1482,0),1)),"")</f>
        <v/>
      </c>
      <c r="AD1483" s="2" t="str">
        <f>IFERROR(IF(INDEX(AD$1:AD1482,MATCH(J1483,J$1:J1482,0),1)=0,"",INDEX(AD$1:AD1482,MATCH(J1483,J$1:J1482,0),1)),"")</f>
        <v/>
      </c>
      <c r="AE1483" s="2" t="str">
        <f>IFERROR(IF(INDEX(AE$1:AE1482,MATCH(J1483,J$1:J1482,0),1)=0,"",INDEX(AE$1:AE1482,MATCH(J1483,J$1:J1482,0),1)),"")</f>
        <v/>
      </c>
      <c r="BH1483" s="7" t="str">
        <f t="shared" ca="1" si="245"/>
        <v/>
      </c>
      <c r="BI1483" s="4" t="str">
        <f t="shared" si="244"/>
        <v/>
      </c>
      <c r="BJ1483" s="123" t="str">
        <f t="shared" si="246"/>
        <v/>
      </c>
      <c r="BK1483" s="140" t="str">
        <f t="shared" si="250"/>
        <v/>
      </c>
      <c r="BP1483" s="5"/>
      <c r="BR1483" s="4"/>
      <c r="BT1483" s="5"/>
      <c r="BU1483" s="5"/>
      <c r="BV1483" s="5" t="str">
        <f>IF(B1483="","",IF(BQ1483="",1+(MAX(BV$2:BV1482)),""))</f>
        <v/>
      </c>
      <c r="BW1483" s="5" t="str">
        <f t="shared" si="247"/>
        <v/>
      </c>
      <c r="BX1483" s="5" t="str">
        <f t="shared" si="248"/>
        <v/>
      </c>
      <c r="BY1483" s="14" t="str">
        <f t="shared" si="249"/>
        <v/>
      </c>
      <c r="BZ1483" s="28"/>
      <c r="DD1483" s="5" t="e">
        <f>IF(REPORTE!AH$2="si",IF(C1483=VALUE(REPORTE!C$11),IF(SUM(DD1484:DD$1993),CONCATENATE(INT(B1483),", "),INT(B1483)),""),IF(C1483=VALUE(REPORTE!C$10),IF(SUM(DD1484:DD$1993),CONCATENATE(INT(B1483),", "),INT(B1483)),""))</f>
        <v>#VALUE!</v>
      </c>
      <c r="DH1483" s="5"/>
      <c r="DI1483" s="5"/>
      <c r="DJ1483" s="5"/>
      <c r="DK1483" s="5"/>
    </row>
    <row r="1484" spans="1:115">
      <c r="A1484" s="24"/>
      <c r="B1484" s="3"/>
      <c r="H1484" s="5" t="str">
        <f>IF(F1484="","",IFERROR(CONCATENATE("PEUA",VLOOKUP(ESTADO,REPORTE!AV1484:AW1515,2,0),CLAVE_DISTRITO,CLAVE_CADER,IFERROR(VLOOKUP(DAY(F1484),$BN$3:$BO$11,2,0),DAY(F1484)),IFERROR(VLOOKUP(MONTH(F1484),$BN$3:$BO$11,2,0),MONTH(F1484)),YEAR(F1484),G1484),""))</f>
        <v/>
      </c>
      <c r="L1484" s="4" t="str">
        <f>IFERROR(IF(VLOOKUP(J1484,J$2:L1483,4,0)=0,"",VLOOKUP(J1484,J$2:L1483,4,0)),"")</f>
        <v/>
      </c>
      <c r="M1484" s="4" t="str">
        <f>IFERROR(IF(VLOOKUP(J1484,J$2:M1483,5,0)=0,"",VLOOKUP(J1484,J$2:M1483,5,0)),"")</f>
        <v/>
      </c>
      <c r="AC1484" s="2" t="str">
        <f>IFERROR(IF(INDEX(AC$1:AC1483,MATCH(J1484,J$1:J1483,0),1)=0,"",INDEX(AC$1:AC1483,MATCH(J1484,J$1:J1483,0),1)),"")</f>
        <v/>
      </c>
      <c r="AD1484" s="2" t="str">
        <f>IFERROR(IF(INDEX(AD$1:AD1483,MATCH(J1484,J$1:J1483,0),1)=0,"",INDEX(AD$1:AD1483,MATCH(J1484,J$1:J1483,0),1)),"")</f>
        <v/>
      </c>
      <c r="AE1484" s="2" t="str">
        <f>IFERROR(IF(INDEX(AE$1:AE1483,MATCH(J1484,J$1:J1483,0),1)=0,"",INDEX(AE$1:AE1483,MATCH(J1484,J$1:J1483,0),1)),"")</f>
        <v/>
      </c>
      <c r="BH1484" s="7" t="str">
        <f t="shared" ca="1" si="245"/>
        <v/>
      </c>
      <c r="BI1484" s="4" t="str">
        <f t="shared" si="244"/>
        <v/>
      </c>
      <c r="BJ1484" s="123" t="str">
        <f t="shared" si="246"/>
        <v/>
      </c>
      <c r="BK1484" s="140" t="str">
        <f t="shared" si="250"/>
        <v/>
      </c>
      <c r="BP1484" s="5"/>
      <c r="BR1484" s="4"/>
      <c r="BT1484" s="5"/>
      <c r="BU1484" s="5"/>
      <c r="BV1484" s="5" t="str">
        <f>IF(B1484="","",IF(BQ1484="",1+(MAX(BV$2:BV1483)),""))</f>
        <v/>
      </c>
      <c r="BW1484" s="5" t="str">
        <f t="shared" si="247"/>
        <v/>
      </c>
      <c r="BX1484" s="5" t="str">
        <f t="shared" si="248"/>
        <v/>
      </c>
      <c r="BY1484" s="14" t="str">
        <f t="shared" si="249"/>
        <v/>
      </c>
      <c r="BZ1484" s="28"/>
      <c r="DD1484" s="5" t="e">
        <f>IF(REPORTE!AH$2="si",IF(C1484=VALUE(REPORTE!C$11),IF(SUM(DD1485:DD$1993),CONCATENATE(INT(B1484),", "),INT(B1484)),""),IF(C1484=VALUE(REPORTE!C$10),IF(SUM(DD1485:DD$1993),CONCATENATE(INT(B1484),", "),INT(B1484)),""))</f>
        <v>#VALUE!</v>
      </c>
      <c r="DH1484" s="5"/>
      <c r="DI1484" s="5"/>
      <c r="DJ1484" s="5"/>
      <c r="DK1484" s="5"/>
    </row>
    <row r="1485" spans="1:115">
      <c r="A1485" s="24"/>
      <c r="B1485" s="3"/>
      <c r="H1485" s="5" t="str">
        <f>IF(F1485="","",IFERROR(CONCATENATE("PEUA",VLOOKUP(ESTADO,REPORTE!AV1485:AW1516,2,0),CLAVE_DISTRITO,CLAVE_CADER,IFERROR(VLOOKUP(DAY(F1485),$BN$3:$BO$11,2,0),DAY(F1485)),IFERROR(VLOOKUP(MONTH(F1485),$BN$3:$BO$11,2,0),MONTH(F1485)),YEAR(F1485),G1485),""))</f>
        <v/>
      </c>
      <c r="L1485" s="4" t="str">
        <f>IFERROR(IF(VLOOKUP(J1485,J$2:L1484,4,0)=0,"",VLOOKUP(J1485,J$2:L1484,4,0)),"")</f>
        <v/>
      </c>
      <c r="M1485" s="4" t="str">
        <f>IFERROR(IF(VLOOKUP(J1485,J$2:M1484,5,0)=0,"",VLOOKUP(J1485,J$2:M1484,5,0)),"")</f>
        <v/>
      </c>
      <c r="AC1485" s="2" t="str">
        <f>IFERROR(IF(INDEX(AC$1:AC1484,MATCH(J1485,J$1:J1484,0),1)=0,"",INDEX(AC$1:AC1484,MATCH(J1485,J$1:J1484,0),1)),"")</f>
        <v/>
      </c>
      <c r="AD1485" s="2" t="str">
        <f>IFERROR(IF(INDEX(AD$1:AD1484,MATCH(J1485,J$1:J1484,0),1)=0,"",INDEX(AD$1:AD1484,MATCH(J1485,J$1:J1484,0),1)),"")</f>
        <v/>
      </c>
      <c r="AE1485" s="2" t="str">
        <f>IFERROR(IF(INDEX(AE$1:AE1484,MATCH(J1485,J$1:J1484,0),1)=0,"",INDEX(AE$1:AE1484,MATCH(J1485,J$1:J1484,0),1)),"")</f>
        <v/>
      </c>
      <c r="BH1485" s="7" t="str">
        <f t="shared" ca="1" si="245"/>
        <v/>
      </c>
      <c r="BI1485" s="4" t="str">
        <f t="shared" si="244"/>
        <v/>
      </c>
      <c r="BJ1485" s="123" t="str">
        <f t="shared" si="246"/>
        <v/>
      </c>
      <c r="BK1485" s="140" t="str">
        <f t="shared" si="250"/>
        <v/>
      </c>
      <c r="BP1485" s="5"/>
      <c r="BR1485" s="4"/>
      <c r="BT1485" s="5"/>
      <c r="BU1485" s="5"/>
      <c r="BV1485" s="5" t="str">
        <f>IF(B1485="","",IF(BQ1485="",1+(MAX(BV$2:BV1484)),""))</f>
        <v/>
      </c>
      <c r="BW1485" s="5" t="str">
        <f t="shared" si="247"/>
        <v/>
      </c>
      <c r="BX1485" s="5" t="str">
        <f t="shared" si="248"/>
        <v/>
      </c>
      <c r="BY1485" s="14" t="str">
        <f t="shared" si="249"/>
        <v/>
      </c>
      <c r="BZ1485" s="28"/>
      <c r="DD1485" s="5" t="e">
        <f>IF(REPORTE!AH$2="si",IF(C1485=VALUE(REPORTE!C$11),IF(SUM(DD1486:DD$1993),CONCATENATE(INT(B1485),", "),INT(B1485)),""),IF(C1485=VALUE(REPORTE!C$10),IF(SUM(DD1486:DD$1993),CONCATENATE(INT(B1485),", "),INT(B1485)),""))</f>
        <v>#VALUE!</v>
      </c>
      <c r="DH1485" s="5"/>
      <c r="DI1485" s="5"/>
      <c r="DJ1485" s="5"/>
      <c r="DK1485" s="5"/>
    </row>
    <row r="1486" spans="1:115">
      <c r="A1486" s="24"/>
      <c r="B1486" s="3"/>
      <c r="H1486" s="5" t="str">
        <f>IF(F1486="","",IFERROR(CONCATENATE("PEUA",VLOOKUP(ESTADO,REPORTE!AV1486:AW1517,2,0),CLAVE_DISTRITO,CLAVE_CADER,IFERROR(VLOOKUP(DAY(F1486),$BN$3:$BO$11,2,0),DAY(F1486)),IFERROR(VLOOKUP(MONTH(F1486),$BN$3:$BO$11,2,0),MONTH(F1486)),YEAR(F1486),G1486),""))</f>
        <v/>
      </c>
      <c r="L1486" s="4" t="str">
        <f>IFERROR(IF(VLOOKUP(J1486,J$2:L1485,4,0)=0,"",VLOOKUP(J1486,J$2:L1485,4,0)),"")</f>
        <v/>
      </c>
      <c r="M1486" s="4" t="str">
        <f>IFERROR(IF(VLOOKUP(J1486,J$2:M1485,5,0)=0,"",VLOOKUP(J1486,J$2:M1485,5,0)),"")</f>
        <v/>
      </c>
      <c r="AC1486" s="2" t="str">
        <f>IFERROR(IF(INDEX(AC$1:AC1485,MATCH(J1486,J$1:J1485,0),1)=0,"",INDEX(AC$1:AC1485,MATCH(J1486,J$1:J1485,0),1)),"")</f>
        <v/>
      </c>
      <c r="AD1486" s="2" t="str">
        <f>IFERROR(IF(INDEX(AD$1:AD1485,MATCH(J1486,J$1:J1485,0),1)=0,"",INDEX(AD$1:AD1485,MATCH(J1486,J$1:J1485,0),1)),"")</f>
        <v/>
      </c>
      <c r="AE1486" s="2" t="str">
        <f>IFERROR(IF(INDEX(AE$1:AE1485,MATCH(J1486,J$1:J1485,0),1)=0,"",INDEX(AE$1:AE1485,MATCH(J1486,J$1:J1485,0),1)),"")</f>
        <v/>
      </c>
      <c r="BH1486" s="7" t="str">
        <f t="shared" ca="1" si="245"/>
        <v/>
      </c>
      <c r="BI1486" s="4" t="str">
        <f t="shared" si="244"/>
        <v/>
      </c>
      <c r="BJ1486" s="123" t="str">
        <f t="shared" si="246"/>
        <v/>
      </c>
      <c r="BK1486" s="140" t="str">
        <f t="shared" si="250"/>
        <v/>
      </c>
      <c r="BP1486" s="5"/>
      <c r="BR1486" s="4"/>
      <c r="BT1486" s="5"/>
      <c r="BU1486" s="5"/>
      <c r="BV1486" s="5" t="str">
        <f>IF(B1486="","",IF(BQ1486="",1+(MAX(BV$2:BV1485)),""))</f>
        <v/>
      </c>
      <c r="BW1486" s="5" t="str">
        <f t="shared" si="247"/>
        <v/>
      </c>
      <c r="BX1486" s="5" t="str">
        <f t="shared" si="248"/>
        <v/>
      </c>
      <c r="BY1486" s="14" t="str">
        <f t="shared" si="249"/>
        <v/>
      </c>
      <c r="BZ1486" s="28"/>
      <c r="DD1486" s="5" t="e">
        <f>IF(REPORTE!AH$2="si",IF(C1486=VALUE(REPORTE!C$11),IF(SUM(DD1487:DD$1993),CONCATENATE(INT(B1486),", "),INT(B1486)),""),IF(C1486=VALUE(REPORTE!C$10),IF(SUM(DD1487:DD$1993),CONCATENATE(INT(B1486),", "),INT(B1486)),""))</f>
        <v>#VALUE!</v>
      </c>
      <c r="DH1486" s="5"/>
      <c r="DI1486" s="5"/>
      <c r="DJ1486" s="5"/>
      <c r="DK1486" s="5"/>
    </row>
    <row r="1487" spans="1:115">
      <c r="A1487" s="24"/>
      <c r="B1487" s="3"/>
      <c r="H1487" s="5" t="str">
        <f>IF(F1487="","",IFERROR(CONCATENATE("PEUA",VLOOKUP(ESTADO,REPORTE!AV1487:AW1518,2,0),CLAVE_DISTRITO,CLAVE_CADER,IFERROR(VLOOKUP(DAY(F1487),$BN$3:$BO$11,2,0),DAY(F1487)),IFERROR(VLOOKUP(MONTH(F1487),$BN$3:$BO$11,2,0),MONTH(F1487)),YEAR(F1487),G1487),""))</f>
        <v/>
      </c>
      <c r="L1487" s="4" t="str">
        <f>IFERROR(IF(VLOOKUP(J1487,J$2:L1486,4,0)=0,"",VLOOKUP(J1487,J$2:L1486,4,0)),"")</f>
        <v/>
      </c>
      <c r="M1487" s="4" t="str">
        <f>IFERROR(IF(VLOOKUP(J1487,J$2:M1486,5,0)=0,"",VLOOKUP(J1487,J$2:M1486,5,0)),"")</f>
        <v/>
      </c>
      <c r="AC1487" s="2" t="str">
        <f>IFERROR(IF(INDEX(AC$1:AC1486,MATCH(J1487,J$1:J1486,0),1)=0,"",INDEX(AC$1:AC1486,MATCH(J1487,J$1:J1486,0),1)),"")</f>
        <v/>
      </c>
      <c r="AD1487" s="2" t="str">
        <f>IFERROR(IF(INDEX(AD$1:AD1486,MATCH(J1487,J$1:J1486,0),1)=0,"",INDEX(AD$1:AD1486,MATCH(J1487,J$1:J1486,0),1)),"")</f>
        <v/>
      </c>
      <c r="AE1487" s="2" t="str">
        <f>IFERROR(IF(INDEX(AE$1:AE1486,MATCH(J1487,J$1:J1486,0),1)=0,"",INDEX(AE$1:AE1486,MATCH(J1487,J$1:J1486,0),1)),"")</f>
        <v/>
      </c>
      <c r="BH1487" s="7" t="str">
        <f t="shared" ca="1" si="245"/>
        <v/>
      </c>
      <c r="BI1487" s="4" t="str">
        <f t="shared" si="244"/>
        <v/>
      </c>
      <c r="BJ1487" s="123" t="str">
        <f t="shared" si="246"/>
        <v/>
      </c>
      <c r="BK1487" s="140" t="str">
        <f t="shared" si="250"/>
        <v/>
      </c>
      <c r="BP1487" s="5"/>
      <c r="BR1487" s="4"/>
      <c r="BT1487" s="5"/>
      <c r="BU1487" s="5"/>
      <c r="BV1487" s="5" t="str">
        <f>IF(B1487="","",IF(BQ1487="",1+(MAX(BV$2:BV1486)),""))</f>
        <v/>
      </c>
      <c r="BW1487" s="5" t="str">
        <f t="shared" si="247"/>
        <v/>
      </c>
      <c r="BX1487" s="5" t="str">
        <f t="shared" si="248"/>
        <v/>
      </c>
      <c r="BY1487" s="14" t="str">
        <f t="shared" si="249"/>
        <v/>
      </c>
      <c r="BZ1487" s="28"/>
      <c r="DD1487" s="5" t="e">
        <f>IF(REPORTE!AH$2="si",IF(C1487=VALUE(REPORTE!C$11),IF(SUM(DD1488:DD$1993),CONCATENATE(INT(B1487),", "),INT(B1487)),""),IF(C1487=VALUE(REPORTE!C$10),IF(SUM(DD1488:DD$1993),CONCATENATE(INT(B1487),", "),INT(B1487)),""))</f>
        <v>#VALUE!</v>
      </c>
      <c r="DH1487" s="5"/>
      <c r="DI1487" s="5"/>
      <c r="DJ1487" s="5"/>
      <c r="DK1487" s="5"/>
    </row>
    <row r="1488" spans="1:115">
      <c r="A1488" s="24"/>
      <c r="B1488" s="3"/>
      <c r="H1488" s="5" t="str">
        <f>IF(F1488="","",IFERROR(CONCATENATE("PEUA",VLOOKUP(ESTADO,REPORTE!AV1488:AW1519,2,0),CLAVE_DISTRITO,CLAVE_CADER,IFERROR(VLOOKUP(DAY(F1488),$BN$3:$BO$11,2,0),DAY(F1488)),IFERROR(VLOOKUP(MONTH(F1488),$BN$3:$BO$11,2,0),MONTH(F1488)),YEAR(F1488),G1488),""))</f>
        <v/>
      </c>
      <c r="L1488" s="4" t="str">
        <f>IFERROR(IF(VLOOKUP(J1488,J$2:L1487,4,0)=0,"",VLOOKUP(J1488,J$2:L1487,4,0)),"")</f>
        <v/>
      </c>
      <c r="M1488" s="4" t="str">
        <f>IFERROR(IF(VLOOKUP(J1488,J$2:M1487,5,0)=0,"",VLOOKUP(J1488,J$2:M1487,5,0)),"")</f>
        <v/>
      </c>
      <c r="AC1488" s="2" t="str">
        <f>IFERROR(IF(INDEX(AC$1:AC1487,MATCH(J1488,J$1:J1487,0),1)=0,"",INDEX(AC$1:AC1487,MATCH(J1488,J$1:J1487,0),1)),"")</f>
        <v/>
      </c>
      <c r="AD1488" s="2" t="str">
        <f>IFERROR(IF(INDEX(AD$1:AD1487,MATCH(J1488,J$1:J1487,0),1)=0,"",INDEX(AD$1:AD1487,MATCH(J1488,J$1:J1487,0),1)),"")</f>
        <v/>
      </c>
      <c r="AE1488" s="2" t="str">
        <f>IFERROR(IF(INDEX(AE$1:AE1487,MATCH(J1488,J$1:J1487,0),1)=0,"",INDEX(AE$1:AE1487,MATCH(J1488,J$1:J1487,0),1)),"")</f>
        <v/>
      </c>
      <c r="BH1488" s="7" t="str">
        <f t="shared" ca="1" si="245"/>
        <v/>
      </c>
      <c r="BI1488" s="4" t="str">
        <f t="shared" si="244"/>
        <v/>
      </c>
      <c r="BJ1488" s="123" t="str">
        <f t="shared" si="246"/>
        <v/>
      </c>
      <c r="BK1488" s="140" t="str">
        <f t="shared" si="250"/>
        <v/>
      </c>
      <c r="BP1488" s="5"/>
      <c r="BR1488" s="4"/>
      <c r="BT1488" s="5"/>
      <c r="BU1488" s="5"/>
      <c r="BV1488" s="5" t="str">
        <f>IF(B1488="","",IF(BQ1488="",1+(MAX(BV$2:BV1487)),""))</f>
        <v/>
      </c>
      <c r="BW1488" s="5" t="str">
        <f t="shared" si="247"/>
        <v/>
      </c>
      <c r="BX1488" s="5" t="str">
        <f t="shared" si="248"/>
        <v/>
      </c>
      <c r="BY1488" s="14" t="str">
        <f t="shared" si="249"/>
        <v/>
      </c>
      <c r="BZ1488" s="28"/>
      <c r="DD1488" s="5" t="e">
        <f>IF(REPORTE!AH$2="si",IF(C1488=VALUE(REPORTE!C$11),IF(SUM(DD1489:DD$1993),CONCATENATE(INT(B1488),", "),INT(B1488)),""),IF(C1488=VALUE(REPORTE!C$10),IF(SUM(DD1489:DD$1993),CONCATENATE(INT(B1488),", "),INT(B1488)),""))</f>
        <v>#VALUE!</v>
      </c>
      <c r="DH1488" s="5"/>
      <c r="DI1488" s="5"/>
      <c r="DJ1488" s="5"/>
      <c r="DK1488" s="5"/>
    </row>
    <row r="1489" spans="1:115">
      <c r="A1489" s="24"/>
      <c r="B1489" s="3"/>
      <c r="H1489" s="5" t="str">
        <f>IF(F1489="","",IFERROR(CONCATENATE("PEUA",VLOOKUP(ESTADO,REPORTE!AV1489:AW1520,2,0),CLAVE_DISTRITO,CLAVE_CADER,IFERROR(VLOOKUP(DAY(F1489),$BN$3:$BO$11,2,0),DAY(F1489)),IFERROR(VLOOKUP(MONTH(F1489),$BN$3:$BO$11,2,0),MONTH(F1489)),YEAR(F1489),G1489),""))</f>
        <v/>
      </c>
      <c r="L1489" s="4" t="str">
        <f>IFERROR(IF(VLOOKUP(J1489,J$2:L1488,4,0)=0,"",VLOOKUP(J1489,J$2:L1488,4,0)),"")</f>
        <v/>
      </c>
      <c r="M1489" s="4" t="str">
        <f>IFERROR(IF(VLOOKUP(J1489,J$2:M1488,5,0)=0,"",VLOOKUP(J1489,J$2:M1488,5,0)),"")</f>
        <v/>
      </c>
      <c r="AC1489" s="2" t="str">
        <f>IFERROR(IF(INDEX(AC$1:AC1488,MATCH(J1489,J$1:J1488,0),1)=0,"",INDEX(AC$1:AC1488,MATCH(J1489,J$1:J1488,0),1)),"")</f>
        <v/>
      </c>
      <c r="AD1489" s="2" t="str">
        <f>IFERROR(IF(INDEX(AD$1:AD1488,MATCH(J1489,J$1:J1488,0),1)=0,"",INDEX(AD$1:AD1488,MATCH(J1489,J$1:J1488,0),1)),"")</f>
        <v/>
      </c>
      <c r="AE1489" s="2" t="str">
        <f>IFERROR(IF(INDEX(AE$1:AE1488,MATCH(J1489,J$1:J1488,0),1)=0,"",INDEX(AE$1:AE1488,MATCH(J1489,J$1:J1488,0),1)),"")</f>
        <v/>
      </c>
      <c r="BH1489" s="7" t="str">
        <f t="shared" ca="1" si="245"/>
        <v/>
      </c>
      <c r="BI1489" s="4" t="str">
        <f t="shared" si="244"/>
        <v/>
      </c>
      <c r="BJ1489" s="123" t="str">
        <f t="shared" si="246"/>
        <v/>
      </c>
      <c r="BK1489" s="140" t="str">
        <f t="shared" si="250"/>
        <v/>
      </c>
      <c r="BP1489" s="5"/>
      <c r="BR1489" s="4"/>
      <c r="BT1489" s="5"/>
      <c r="BU1489" s="5"/>
      <c r="BV1489" s="5" t="str">
        <f>IF(B1489="","",IF(BQ1489="",1+(MAX(BV$2:BV1488)),""))</f>
        <v/>
      </c>
      <c r="BW1489" s="5" t="str">
        <f t="shared" si="247"/>
        <v/>
      </c>
      <c r="BX1489" s="5" t="str">
        <f t="shared" si="248"/>
        <v/>
      </c>
      <c r="BY1489" s="14" t="str">
        <f t="shared" si="249"/>
        <v/>
      </c>
      <c r="BZ1489" s="28"/>
      <c r="DD1489" s="5" t="e">
        <f>IF(REPORTE!AH$2="si",IF(C1489=VALUE(REPORTE!C$11),IF(SUM(DD1490:DD$1993),CONCATENATE(INT(B1489),", "),INT(B1489)),""),IF(C1489=VALUE(REPORTE!C$10),IF(SUM(DD1490:DD$1993),CONCATENATE(INT(B1489),", "),INT(B1489)),""))</f>
        <v>#VALUE!</v>
      </c>
      <c r="DH1489" s="5"/>
      <c r="DI1489" s="5"/>
      <c r="DJ1489" s="5"/>
      <c r="DK1489" s="5"/>
    </row>
    <row r="1490" spans="1:115">
      <c r="A1490" s="24"/>
      <c r="B1490" s="3"/>
      <c r="H1490" s="5" t="str">
        <f>IF(F1490="","",IFERROR(CONCATENATE("PEUA",VLOOKUP(ESTADO,REPORTE!AV1490:AW1521,2,0),CLAVE_DISTRITO,CLAVE_CADER,IFERROR(VLOOKUP(DAY(F1490),$BN$3:$BO$11,2,0),DAY(F1490)),IFERROR(VLOOKUP(MONTH(F1490),$BN$3:$BO$11,2,0),MONTH(F1490)),YEAR(F1490),G1490),""))</f>
        <v/>
      </c>
      <c r="L1490" s="4" t="str">
        <f>IFERROR(IF(VLOOKUP(J1490,J$2:L1489,4,0)=0,"",VLOOKUP(J1490,J$2:L1489,4,0)),"")</f>
        <v/>
      </c>
      <c r="M1490" s="4" t="str">
        <f>IFERROR(IF(VLOOKUP(J1490,J$2:M1489,5,0)=0,"",VLOOKUP(J1490,J$2:M1489,5,0)),"")</f>
        <v/>
      </c>
      <c r="AC1490" s="2" t="str">
        <f>IFERROR(IF(INDEX(AC$1:AC1489,MATCH(J1490,J$1:J1489,0),1)=0,"",INDEX(AC$1:AC1489,MATCH(J1490,J$1:J1489,0),1)),"")</f>
        <v/>
      </c>
      <c r="AD1490" s="2" t="str">
        <f>IFERROR(IF(INDEX(AD$1:AD1489,MATCH(J1490,J$1:J1489,0),1)=0,"",INDEX(AD$1:AD1489,MATCH(J1490,J$1:J1489,0),1)),"")</f>
        <v/>
      </c>
      <c r="AE1490" s="2" t="str">
        <f>IFERROR(IF(INDEX(AE$1:AE1489,MATCH(J1490,J$1:J1489,0),1)=0,"",INDEX(AE$1:AE1489,MATCH(J1490,J$1:J1489,0),1)),"")</f>
        <v/>
      </c>
      <c r="BH1490" s="7" t="str">
        <f t="shared" ca="1" si="245"/>
        <v/>
      </c>
      <c r="BI1490" s="4" t="str">
        <f t="shared" si="244"/>
        <v/>
      </c>
      <c r="BJ1490" s="123" t="str">
        <f t="shared" si="246"/>
        <v/>
      </c>
      <c r="BK1490" s="140" t="str">
        <f t="shared" si="250"/>
        <v/>
      </c>
      <c r="BP1490" s="5"/>
      <c r="BR1490" s="4"/>
      <c r="BT1490" s="5"/>
      <c r="BU1490" s="5"/>
      <c r="BV1490" s="5" t="str">
        <f>IF(B1490="","",IF(BQ1490="",1+(MAX(BV$2:BV1489)),""))</f>
        <v/>
      </c>
      <c r="BW1490" s="5" t="str">
        <f t="shared" si="247"/>
        <v/>
      </c>
      <c r="BX1490" s="5" t="str">
        <f t="shared" si="248"/>
        <v/>
      </c>
      <c r="BY1490" s="14" t="str">
        <f t="shared" si="249"/>
        <v/>
      </c>
      <c r="BZ1490" s="28"/>
      <c r="DD1490" s="5" t="e">
        <f>IF(REPORTE!AH$2="si",IF(C1490=VALUE(REPORTE!C$11),IF(SUM(DD1491:DD$1993),CONCATENATE(INT(B1490),", "),INT(B1490)),""),IF(C1490=VALUE(REPORTE!C$10),IF(SUM(DD1491:DD$1993),CONCATENATE(INT(B1490),", "),INT(B1490)),""))</f>
        <v>#VALUE!</v>
      </c>
      <c r="DH1490" s="5"/>
      <c r="DI1490" s="5"/>
      <c r="DJ1490" s="5"/>
      <c r="DK1490" s="5"/>
    </row>
    <row r="1491" spans="1:115">
      <c r="A1491" s="24"/>
      <c r="B1491" s="3"/>
      <c r="H1491" s="5" t="str">
        <f>IF(F1491="","",IFERROR(CONCATENATE("PEUA",VLOOKUP(ESTADO,REPORTE!AV1491:AW1522,2,0),CLAVE_DISTRITO,CLAVE_CADER,IFERROR(VLOOKUP(DAY(F1491),$BN$3:$BO$11,2,0),DAY(F1491)),IFERROR(VLOOKUP(MONTH(F1491),$BN$3:$BO$11,2,0),MONTH(F1491)),YEAR(F1491),G1491),""))</f>
        <v/>
      </c>
      <c r="L1491" s="4" t="str">
        <f>IFERROR(IF(VLOOKUP(J1491,J$2:L1490,4,0)=0,"",VLOOKUP(J1491,J$2:L1490,4,0)),"")</f>
        <v/>
      </c>
      <c r="M1491" s="4" t="str">
        <f>IFERROR(IF(VLOOKUP(J1491,J$2:M1490,5,0)=0,"",VLOOKUP(J1491,J$2:M1490,5,0)),"")</f>
        <v/>
      </c>
      <c r="AC1491" s="2" t="str">
        <f>IFERROR(IF(INDEX(AC$1:AC1490,MATCH(J1491,J$1:J1490,0),1)=0,"",INDEX(AC$1:AC1490,MATCH(J1491,J$1:J1490,0),1)),"")</f>
        <v/>
      </c>
      <c r="AD1491" s="2" t="str">
        <f>IFERROR(IF(INDEX(AD$1:AD1490,MATCH(J1491,J$1:J1490,0),1)=0,"",INDEX(AD$1:AD1490,MATCH(J1491,J$1:J1490,0),1)),"")</f>
        <v/>
      </c>
      <c r="AE1491" s="2" t="str">
        <f>IFERROR(IF(INDEX(AE$1:AE1490,MATCH(J1491,J$1:J1490,0),1)=0,"",INDEX(AE$1:AE1490,MATCH(J1491,J$1:J1490,0),1)),"")</f>
        <v/>
      </c>
      <c r="BH1491" s="7" t="str">
        <f t="shared" ca="1" si="245"/>
        <v/>
      </c>
      <c r="BI1491" s="4" t="str">
        <f t="shared" ref="BI1491:BI1554" si="251">IFERROR(IF(AA1491=0,"",AA1491/BB1491),"")</f>
        <v/>
      </c>
      <c r="BJ1491" s="123" t="str">
        <f t="shared" si="246"/>
        <v/>
      </c>
      <c r="BK1491" s="140" t="str">
        <f t="shared" si="250"/>
        <v/>
      </c>
      <c r="BP1491" s="5"/>
      <c r="BR1491" s="4"/>
      <c r="BT1491" s="5"/>
      <c r="BU1491" s="5"/>
      <c r="BV1491" s="5" t="str">
        <f>IF(B1491="","",IF(BQ1491="",1+(MAX(BV$2:BV1490)),""))</f>
        <v/>
      </c>
      <c r="BW1491" s="5" t="str">
        <f t="shared" si="247"/>
        <v/>
      </c>
      <c r="BX1491" s="5" t="str">
        <f t="shared" si="248"/>
        <v/>
      </c>
      <c r="BY1491" s="14" t="str">
        <f t="shared" si="249"/>
        <v/>
      </c>
      <c r="BZ1491" s="28"/>
      <c r="DD1491" s="5" t="e">
        <f>IF(REPORTE!AH$2="si",IF(C1491=VALUE(REPORTE!C$11),IF(SUM(DD1492:DD$1993),CONCATENATE(INT(B1491),", "),INT(B1491)),""),IF(C1491=VALUE(REPORTE!C$10),IF(SUM(DD1492:DD$1993),CONCATENATE(INT(B1491),", "),INT(B1491)),""))</f>
        <v>#VALUE!</v>
      </c>
      <c r="DH1491" s="5"/>
      <c r="DI1491" s="5"/>
      <c r="DJ1491" s="5"/>
      <c r="DK1491" s="5"/>
    </row>
    <row r="1492" spans="1:115">
      <c r="A1492" s="24"/>
      <c r="B1492" s="3"/>
      <c r="H1492" s="5" t="str">
        <f>IF(F1492="","",IFERROR(CONCATENATE("PEUA",VLOOKUP(ESTADO,REPORTE!AV1492:AW1523,2,0),CLAVE_DISTRITO,CLAVE_CADER,IFERROR(VLOOKUP(DAY(F1492),$BN$3:$BO$11,2,0),DAY(F1492)),IFERROR(VLOOKUP(MONTH(F1492),$BN$3:$BO$11,2,0),MONTH(F1492)),YEAR(F1492),G1492),""))</f>
        <v/>
      </c>
      <c r="L1492" s="4" t="str">
        <f>IFERROR(IF(VLOOKUP(J1492,J$2:L1491,4,0)=0,"",VLOOKUP(J1492,J$2:L1491,4,0)),"")</f>
        <v/>
      </c>
      <c r="M1492" s="4" t="str">
        <f>IFERROR(IF(VLOOKUP(J1492,J$2:M1491,5,0)=0,"",VLOOKUP(J1492,J$2:M1491,5,0)),"")</f>
        <v/>
      </c>
      <c r="AC1492" s="2" t="str">
        <f>IFERROR(IF(INDEX(AC$1:AC1491,MATCH(J1492,J$1:J1491,0),1)=0,"",INDEX(AC$1:AC1491,MATCH(J1492,J$1:J1491,0),1)),"")</f>
        <v/>
      </c>
      <c r="AD1492" s="2" t="str">
        <f>IFERROR(IF(INDEX(AD$1:AD1491,MATCH(J1492,J$1:J1491,0),1)=0,"",INDEX(AD$1:AD1491,MATCH(J1492,J$1:J1491,0),1)),"")</f>
        <v/>
      </c>
      <c r="AE1492" s="2" t="str">
        <f>IFERROR(IF(INDEX(AE$1:AE1491,MATCH(J1492,J$1:J1491,0),1)=0,"",INDEX(AE$1:AE1491,MATCH(J1492,J$1:J1491,0),1)),"")</f>
        <v/>
      </c>
      <c r="BH1492" s="7" t="str">
        <f t="shared" ca="1" si="245"/>
        <v/>
      </c>
      <c r="BI1492" s="4" t="str">
        <f t="shared" si="251"/>
        <v/>
      </c>
      <c r="BJ1492" s="123" t="str">
        <f t="shared" si="246"/>
        <v/>
      </c>
      <c r="BK1492" s="140" t="str">
        <f t="shared" si="250"/>
        <v/>
      </c>
      <c r="BP1492" s="5"/>
      <c r="BR1492" s="4"/>
      <c r="BT1492" s="5"/>
      <c r="BU1492" s="5"/>
      <c r="BV1492" s="5" t="str">
        <f>IF(B1492="","",IF(BQ1492="",1+(MAX(BV$2:BV1491)),""))</f>
        <v/>
      </c>
      <c r="BW1492" s="5" t="str">
        <f t="shared" si="247"/>
        <v/>
      </c>
      <c r="BX1492" s="5" t="str">
        <f t="shared" si="248"/>
        <v/>
      </c>
      <c r="BY1492" s="14" t="str">
        <f t="shared" si="249"/>
        <v/>
      </c>
      <c r="BZ1492" s="28"/>
      <c r="DD1492" s="5" t="e">
        <f>IF(REPORTE!AH$2="si",IF(C1492=VALUE(REPORTE!C$11),IF(SUM(DD1493:DD$1993),CONCATENATE(INT(B1492),", "),INT(B1492)),""),IF(C1492=VALUE(REPORTE!C$10),IF(SUM(DD1493:DD$1993),CONCATENATE(INT(B1492),", "),INT(B1492)),""))</f>
        <v>#VALUE!</v>
      </c>
      <c r="DH1492" s="5"/>
      <c r="DI1492" s="5"/>
      <c r="DJ1492" s="5"/>
      <c r="DK1492" s="5"/>
    </row>
    <row r="1493" spans="1:115">
      <c r="A1493" s="24"/>
      <c r="B1493" s="3"/>
      <c r="H1493" s="5" t="str">
        <f>IF(F1493="","",IFERROR(CONCATENATE("PEUA",VLOOKUP(ESTADO,REPORTE!AV1493:AW1524,2,0),CLAVE_DISTRITO,CLAVE_CADER,IFERROR(VLOOKUP(DAY(F1493),$BN$3:$BO$11,2,0),DAY(F1493)),IFERROR(VLOOKUP(MONTH(F1493),$BN$3:$BO$11,2,0),MONTH(F1493)),YEAR(F1493),G1493),""))</f>
        <v/>
      </c>
      <c r="L1493" s="4" t="str">
        <f>IFERROR(IF(VLOOKUP(J1493,J$2:L1492,4,0)=0,"",VLOOKUP(J1493,J$2:L1492,4,0)),"")</f>
        <v/>
      </c>
      <c r="M1493" s="4" t="str">
        <f>IFERROR(IF(VLOOKUP(J1493,J$2:M1492,5,0)=0,"",VLOOKUP(J1493,J$2:M1492,5,0)),"")</f>
        <v/>
      </c>
      <c r="AC1493" s="2" t="str">
        <f>IFERROR(IF(INDEX(AC$1:AC1492,MATCH(J1493,J$1:J1492,0),1)=0,"",INDEX(AC$1:AC1492,MATCH(J1493,J$1:J1492,0),1)),"")</f>
        <v/>
      </c>
      <c r="AD1493" s="2" t="str">
        <f>IFERROR(IF(INDEX(AD$1:AD1492,MATCH(J1493,J$1:J1492,0),1)=0,"",INDEX(AD$1:AD1492,MATCH(J1493,J$1:J1492,0),1)),"")</f>
        <v/>
      </c>
      <c r="AE1493" s="2" t="str">
        <f>IFERROR(IF(INDEX(AE$1:AE1492,MATCH(J1493,J$1:J1492,0),1)=0,"",INDEX(AE$1:AE1492,MATCH(J1493,J$1:J1492,0),1)),"")</f>
        <v/>
      </c>
      <c r="BH1493" s="7" t="str">
        <f t="shared" ca="1" si="245"/>
        <v/>
      </c>
      <c r="BI1493" s="4" t="str">
        <f t="shared" si="251"/>
        <v/>
      </c>
      <c r="BJ1493" s="123" t="str">
        <f t="shared" si="246"/>
        <v/>
      </c>
      <c r="BK1493" s="140" t="str">
        <f t="shared" si="250"/>
        <v/>
      </c>
      <c r="BP1493" s="5"/>
      <c r="BR1493" s="4"/>
      <c r="BT1493" s="5"/>
      <c r="BU1493" s="5"/>
      <c r="BV1493" s="5" t="str">
        <f>IF(B1493="","",IF(BQ1493="",1+(MAX(BV$2:BV1492)),""))</f>
        <v/>
      </c>
      <c r="BW1493" s="5" t="str">
        <f t="shared" si="247"/>
        <v/>
      </c>
      <c r="BX1493" s="5" t="str">
        <f t="shared" si="248"/>
        <v/>
      </c>
      <c r="BY1493" s="14" t="str">
        <f t="shared" si="249"/>
        <v/>
      </c>
      <c r="BZ1493" s="28"/>
      <c r="DD1493" s="5" t="e">
        <f>IF(REPORTE!AH$2="si",IF(C1493=VALUE(REPORTE!C$11),IF(SUM(DD1494:DD$1993),CONCATENATE(INT(B1493),", "),INT(B1493)),""),IF(C1493=VALUE(REPORTE!C$10),IF(SUM(DD1494:DD$1993),CONCATENATE(INT(B1493),", "),INT(B1493)),""))</f>
        <v>#VALUE!</v>
      </c>
      <c r="DH1493" s="5"/>
      <c r="DI1493" s="5"/>
      <c r="DJ1493" s="5"/>
      <c r="DK1493" s="5"/>
    </row>
    <row r="1494" spans="1:115">
      <c r="A1494" s="24"/>
      <c r="B1494" s="3"/>
      <c r="H1494" s="5" t="str">
        <f>IF(F1494="","",IFERROR(CONCATENATE("PEUA",VLOOKUP(ESTADO,REPORTE!AV1494:AW1525,2,0),CLAVE_DISTRITO,CLAVE_CADER,IFERROR(VLOOKUP(DAY(F1494),$BN$3:$BO$11,2,0),DAY(F1494)),IFERROR(VLOOKUP(MONTH(F1494),$BN$3:$BO$11,2,0),MONTH(F1494)),YEAR(F1494),G1494),""))</f>
        <v/>
      </c>
      <c r="L1494" s="4" t="str">
        <f>IFERROR(IF(VLOOKUP(J1494,J$2:L1493,4,0)=0,"",VLOOKUP(J1494,J$2:L1493,4,0)),"")</f>
        <v/>
      </c>
      <c r="M1494" s="4" t="str">
        <f>IFERROR(IF(VLOOKUP(J1494,J$2:M1493,5,0)=0,"",VLOOKUP(J1494,J$2:M1493,5,0)),"")</f>
        <v/>
      </c>
      <c r="AC1494" s="2" t="str">
        <f>IFERROR(IF(INDEX(AC$1:AC1493,MATCH(J1494,J$1:J1493,0),1)=0,"",INDEX(AC$1:AC1493,MATCH(J1494,J$1:J1493,0),1)),"")</f>
        <v/>
      </c>
      <c r="AD1494" s="2" t="str">
        <f>IFERROR(IF(INDEX(AD$1:AD1493,MATCH(J1494,J$1:J1493,0),1)=0,"",INDEX(AD$1:AD1493,MATCH(J1494,J$1:J1493,0),1)),"")</f>
        <v/>
      </c>
      <c r="AE1494" s="2" t="str">
        <f>IFERROR(IF(INDEX(AE$1:AE1493,MATCH(J1494,J$1:J1493,0),1)=0,"",INDEX(AE$1:AE1493,MATCH(J1494,J$1:J1493,0),1)),"")</f>
        <v/>
      </c>
      <c r="BH1494" s="7" t="str">
        <f t="shared" ca="1" si="245"/>
        <v/>
      </c>
      <c r="BI1494" s="4" t="str">
        <f t="shared" si="251"/>
        <v/>
      </c>
      <c r="BJ1494" s="123" t="str">
        <f t="shared" si="246"/>
        <v/>
      </c>
      <c r="BK1494" s="140" t="str">
        <f t="shared" si="250"/>
        <v/>
      </c>
      <c r="BP1494" s="5"/>
      <c r="BR1494" s="4"/>
      <c r="BT1494" s="5"/>
      <c r="BU1494" s="5"/>
      <c r="BV1494" s="5" t="str">
        <f>IF(B1494="","",IF(BQ1494="",1+(MAX(BV$2:BV1493)),""))</f>
        <v/>
      </c>
      <c r="BW1494" s="5" t="str">
        <f t="shared" si="247"/>
        <v/>
      </c>
      <c r="BX1494" s="5" t="str">
        <f t="shared" si="248"/>
        <v/>
      </c>
      <c r="BY1494" s="14" t="str">
        <f t="shared" si="249"/>
        <v/>
      </c>
      <c r="BZ1494" s="28"/>
      <c r="DD1494" s="5" t="e">
        <f>IF(REPORTE!AH$2="si",IF(C1494=VALUE(REPORTE!C$11),IF(SUM(DD1495:DD$1993),CONCATENATE(INT(B1494),", "),INT(B1494)),""),IF(C1494=VALUE(REPORTE!C$10),IF(SUM(DD1495:DD$1993),CONCATENATE(INT(B1494),", "),INT(B1494)),""))</f>
        <v>#VALUE!</v>
      </c>
      <c r="DH1494" s="5"/>
      <c r="DI1494" s="5"/>
      <c r="DJ1494" s="5"/>
      <c r="DK1494" s="5"/>
    </row>
    <row r="1495" spans="1:115">
      <c r="A1495" s="24"/>
      <c r="B1495" s="3"/>
      <c r="H1495" s="5" t="str">
        <f>IF(F1495="","",IFERROR(CONCATENATE("PEUA",VLOOKUP(ESTADO,REPORTE!AV1495:AW1526,2,0),CLAVE_DISTRITO,CLAVE_CADER,IFERROR(VLOOKUP(DAY(F1495),$BN$3:$BO$11,2,0),DAY(F1495)),IFERROR(VLOOKUP(MONTH(F1495),$BN$3:$BO$11,2,0),MONTH(F1495)),YEAR(F1495),G1495),""))</f>
        <v/>
      </c>
      <c r="L1495" s="4" t="str">
        <f>IFERROR(IF(VLOOKUP(J1495,J$2:L1494,4,0)=0,"",VLOOKUP(J1495,J$2:L1494,4,0)),"")</f>
        <v/>
      </c>
      <c r="M1495" s="4" t="str">
        <f>IFERROR(IF(VLOOKUP(J1495,J$2:M1494,5,0)=0,"",VLOOKUP(J1495,J$2:M1494,5,0)),"")</f>
        <v/>
      </c>
      <c r="AC1495" s="2" t="str">
        <f>IFERROR(IF(INDEX(AC$1:AC1494,MATCH(J1495,J$1:J1494,0),1)=0,"",INDEX(AC$1:AC1494,MATCH(J1495,J$1:J1494,0),1)),"")</f>
        <v/>
      </c>
      <c r="AD1495" s="2" t="str">
        <f>IFERROR(IF(INDEX(AD$1:AD1494,MATCH(J1495,J$1:J1494,0),1)=0,"",INDEX(AD$1:AD1494,MATCH(J1495,J$1:J1494,0),1)),"")</f>
        <v/>
      </c>
      <c r="AE1495" s="2" t="str">
        <f>IFERROR(IF(INDEX(AE$1:AE1494,MATCH(J1495,J$1:J1494,0),1)=0,"",INDEX(AE$1:AE1494,MATCH(J1495,J$1:J1494,0),1)),"")</f>
        <v/>
      </c>
      <c r="BH1495" s="7" t="str">
        <f t="shared" ca="1" si="245"/>
        <v/>
      </c>
      <c r="BI1495" s="4" t="str">
        <f t="shared" si="251"/>
        <v/>
      </c>
      <c r="BJ1495" s="123" t="str">
        <f t="shared" si="246"/>
        <v/>
      </c>
      <c r="BK1495" s="140" t="str">
        <f t="shared" si="250"/>
        <v/>
      </c>
      <c r="BP1495" s="5"/>
      <c r="BR1495" s="4"/>
      <c r="BT1495" s="5"/>
      <c r="BU1495" s="5"/>
      <c r="BV1495" s="5" t="str">
        <f>IF(B1495="","",IF(BQ1495="",1+(MAX(BV$2:BV1494)),""))</f>
        <v/>
      </c>
      <c r="BW1495" s="5" t="str">
        <f t="shared" si="247"/>
        <v/>
      </c>
      <c r="BX1495" s="5" t="str">
        <f t="shared" si="248"/>
        <v/>
      </c>
      <c r="BY1495" s="14" t="str">
        <f t="shared" si="249"/>
        <v/>
      </c>
      <c r="BZ1495" s="28"/>
      <c r="DD1495" s="5" t="e">
        <f>IF(REPORTE!AH$2="si",IF(C1495=VALUE(REPORTE!C$11),IF(SUM(DD1496:DD$1993),CONCATENATE(INT(B1495),", "),INT(B1495)),""),IF(C1495=VALUE(REPORTE!C$10),IF(SUM(DD1496:DD$1993),CONCATENATE(INT(B1495),", "),INT(B1495)),""))</f>
        <v>#VALUE!</v>
      </c>
      <c r="DH1495" s="5"/>
      <c r="DI1495" s="5"/>
      <c r="DJ1495" s="5"/>
      <c r="DK1495" s="5"/>
    </row>
    <row r="1496" spans="1:115">
      <c r="A1496" s="24"/>
      <c r="B1496" s="3"/>
      <c r="H1496" s="5" t="str">
        <f>IF(F1496="","",IFERROR(CONCATENATE("PEUA",VLOOKUP(ESTADO,REPORTE!AV1496:AW1527,2,0),CLAVE_DISTRITO,CLAVE_CADER,IFERROR(VLOOKUP(DAY(F1496),$BN$3:$BO$11,2,0),DAY(F1496)),IFERROR(VLOOKUP(MONTH(F1496),$BN$3:$BO$11,2,0),MONTH(F1496)),YEAR(F1496),G1496),""))</f>
        <v/>
      </c>
      <c r="L1496" s="4" t="str">
        <f>IFERROR(IF(VLOOKUP(J1496,J$2:L1495,4,0)=0,"",VLOOKUP(J1496,J$2:L1495,4,0)),"")</f>
        <v/>
      </c>
      <c r="M1496" s="4" t="str">
        <f>IFERROR(IF(VLOOKUP(J1496,J$2:M1495,5,0)=0,"",VLOOKUP(J1496,J$2:M1495,5,0)),"")</f>
        <v/>
      </c>
      <c r="AC1496" s="2" t="str">
        <f>IFERROR(IF(INDEX(AC$1:AC1495,MATCH(J1496,J$1:J1495,0),1)=0,"",INDEX(AC$1:AC1495,MATCH(J1496,J$1:J1495,0),1)),"")</f>
        <v/>
      </c>
      <c r="AD1496" s="2" t="str">
        <f>IFERROR(IF(INDEX(AD$1:AD1495,MATCH(J1496,J$1:J1495,0),1)=0,"",INDEX(AD$1:AD1495,MATCH(J1496,J$1:J1495,0),1)),"")</f>
        <v/>
      </c>
      <c r="AE1496" s="2" t="str">
        <f>IFERROR(IF(INDEX(AE$1:AE1495,MATCH(J1496,J$1:J1495,0),1)=0,"",INDEX(AE$1:AE1495,MATCH(J1496,J$1:J1495,0),1)),"")</f>
        <v/>
      </c>
      <c r="BH1496" s="7" t="str">
        <f t="shared" ca="1" si="245"/>
        <v/>
      </c>
      <c r="BI1496" s="4" t="str">
        <f t="shared" si="251"/>
        <v/>
      </c>
      <c r="BJ1496" s="123" t="str">
        <f t="shared" si="246"/>
        <v/>
      </c>
      <c r="BK1496" s="140" t="str">
        <f t="shared" si="250"/>
        <v/>
      </c>
      <c r="BP1496" s="5"/>
      <c r="BR1496" s="4"/>
      <c r="BT1496" s="5"/>
      <c r="BU1496" s="5"/>
      <c r="BV1496" s="5" t="str">
        <f>IF(B1496="","",IF(BQ1496="",1+(MAX(BV$2:BV1495)),""))</f>
        <v/>
      </c>
      <c r="BW1496" s="5" t="str">
        <f t="shared" si="247"/>
        <v/>
      </c>
      <c r="BX1496" s="5" t="str">
        <f t="shared" si="248"/>
        <v/>
      </c>
      <c r="BY1496" s="14" t="str">
        <f t="shared" si="249"/>
        <v/>
      </c>
      <c r="BZ1496" s="28"/>
      <c r="DD1496" s="5" t="e">
        <f>IF(REPORTE!AH$2="si",IF(C1496=VALUE(REPORTE!C$11),IF(SUM(DD1497:DD$1993),CONCATENATE(INT(B1496),", "),INT(B1496)),""),IF(C1496=VALUE(REPORTE!C$10),IF(SUM(DD1497:DD$1993),CONCATENATE(INT(B1496),", "),INT(B1496)),""))</f>
        <v>#VALUE!</v>
      </c>
      <c r="DH1496" s="5"/>
      <c r="DI1496" s="5"/>
      <c r="DJ1496" s="5"/>
      <c r="DK1496" s="5"/>
    </row>
    <row r="1497" spans="1:115">
      <c r="A1497" s="24"/>
      <c r="B1497" s="3"/>
      <c r="H1497" s="5" t="str">
        <f>IF(F1497="","",IFERROR(CONCATENATE("PEUA",VLOOKUP(ESTADO,REPORTE!AV1497:AW1528,2,0),CLAVE_DISTRITO,CLAVE_CADER,IFERROR(VLOOKUP(DAY(F1497),$BN$3:$BO$11,2,0),DAY(F1497)),IFERROR(VLOOKUP(MONTH(F1497),$BN$3:$BO$11,2,0),MONTH(F1497)),YEAR(F1497),G1497),""))</f>
        <v/>
      </c>
      <c r="L1497" s="4" t="str">
        <f>IFERROR(IF(VLOOKUP(J1497,J$2:L1496,4,0)=0,"",VLOOKUP(J1497,J$2:L1496,4,0)),"")</f>
        <v/>
      </c>
      <c r="M1497" s="4" t="str">
        <f>IFERROR(IF(VLOOKUP(J1497,J$2:M1496,5,0)=0,"",VLOOKUP(J1497,J$2:M1496,5,0)),"")</f>
        <v/>
      </c>
      <c r="AC1497" s="2" t="str">
        <f>IFERROR(IF(INDEX(AC$1:AC1496,MATCH(J1497,J$1:J1496,0),1)=0,"",INDEX(AC$1:AC1496,MATCH(J1497,J$1:J1496,0),1)),"")</f>
        <v/>
      </c>
      <c r="AD1497" s="2" t="str">
        <f>IFERROR(IF(INDEX(AD$1:AD1496,MATCH(J1497,J$1:J1496,0),1)=0,"",INDEX(AD$1:AD1496,MATCH(J1497,J$1:J1496,0),1)),"")</f>
        <v/>
      </c>
      <c r="AE1497" s="2" t="str">
        <f>IFERROR(IF(INDEX(AE$1:AE1496,MATCH(J1497,J$1:J1496,0),1)=0,"",INDEX(AE$1:AE1496,MATCH(J1497,J$1:J1496,0),1)),"")</f>
        <v/>
      </c>
      <c r="BH1497" s="7" t="str">
        <f t="shared" ca="1" si="245"/>
        <v/>
      </c>
      <c r="BI1497" s="4" t="str">
        <f t="shared" si="251"/>
        <v/>
      </c>
      <c r="BJ1497" s="123" t="str">
        <f t="shared" si="246"/>
        <v/>
      </c>
      <c r="BK1497" s="140" t="str">
        <f t="shared" si="250"/>
        <v/>
      </c>
      <c r="BP1497" s="5"/>
      <c r="BR1497" s="4"/>
      <c r="BT1497" s="5"/>
      <c r="BU1497" s="5"/>
      <c r="BV1497" s="5" t="str">
        <f>IF(B1497="","",IF(BQ1497="",1+(MAX(BV$2:BV1496)),""))</f>
        <v/>
      </c>
      <c r="BW1497" s="5" t="str">
        <f t="shared" si="247"/>
        <v/>
      </c>
      <c r="BX1497" s="5" t="str">
        <f t="shared" si="248"/>
        <v/>
      </c>
      <c r="BY1497" s="14" t="str">
        <f t="shared" si="249"/>
        <v/>
      </c>
      <c r="BZ1497" s="28"/>
      <c r="DD1497" s="5" t="e">
        <f>IF(REPORTE!AH$2="si",IF(C1497=VALUE(REPORTE!C$11),IF(SUM(DD1498:DD$1993),CONCATENATE(INT(B1497),", "),INT(B1497)),""),IF(C1497=VALUE(REPORTE!C$10),IF(SUM(DD1498:DD$1993),CONCATENATE(INT(B1497),", "),INT(B1497)),""))</f>
        <v>#VALUE!</v>
      </c>
      <c r="DH1497" s="5"/>
      <c r="DI1497" s="5"/>
      <c r="DJ1497" s="5"/>
      <c r="DK1497" s="5"/>
    </row>
    <row r="1498" spans="1:115">
      <c r="A1498" s="24"/>
      <c r="B1498" s="3"/>
      <c r="H1498" s="5" t="str">
        <f>IF(F1498="","",IFERROR(CONCATENATE("PEUA",VLOOKUP(ESTADO,REPORTE!AV1498:AW1529,2,0),CLAVE_DISTRITO,CLAVE_CADER,IFERROR(VLOOKUP(DAY(F1498),$BN$3:$BO$11,2,0),DAY(F1498)),IFERROR(VLOOKUP(MONTH(F1498),$BN$3:$BO$11,2,0),MONTH(F1498)),YEAR(F1498),G1498),""))</f>
        <v/>
      </c>
      <c r="L1498" s="4" t="str">
        <f>IFERROR(IF(VLOOKUP(J1498,J$2:L1497,4,0)=0,"",VLOOKUP(J1498,J$2:L1497,4,0)),"")</f>
        <v/>
      </c>
      <c r="M1498" s="4" t="str">
        <f>IFERROR(IF(VLOOKUP(J1498,J$2:M1497,5,0)=0,"",VLOOKUP(J1498,J$2:M1497,5,0)),"")</f>
        <v/>
      </c>
      <c r="AC1498" s="2" t="str">
        <f>IFERROR(IF(INDEX(AC$1:AC1497,MATCH(J1498,J$1:J1497,0),1)=0,"",INDEX(AC$1:AC1497,MATCH(J1498,J$1:J1497,0),1)),"")</f>
        <v/>
      </c>
      <c r="AD1498" s="2" t="str">
        <f>IFERROR(IF(INDEX(AD$1:AD1497,MATCH(J1498,J$1:J1497,0),1)=0,"",INDEX(AD$1:AD1497,MATCH(J1498,J$1:J1497,0),1)),"")</f>
        <v/>
      </c>
      <c r="AE1498" s="2" t="str">
        <f>IFERROR(IF(INDEX(AE$1:AE1497,MATCH(J1498,J$1:J1497,0),1)=0,"",INDEX(AE$1:AE1497,MATCH(J1498,J$1:J1497,0),1)),"")</f>
        <v/>
      </c>
      <c r="BH1498" s="7" t="str">
        <f t="shared" ca="1" si="245"/>
        <v/>
      </c>
      <c r="BI1498" s="4" t="str">
        <f t="shared" si="251"/>
        <v/>
      </c>
      <c r="BJ1498" s="123" t="str">
        <f t="shared" si="246"/>
        <v/>
      </c>
      <c r="BK1498" s="140" t="str">
        <f t="shared" si="250"/>
        <v/>
      </c>
      <c r="BP1498" s="5"/>
      <c r="BR1498" s="4"/>
      <c r="BT1498" s="5"/>
      <c r="BU1498" s="5"/>
      <c r="BV1498" s="5" t="str">
        <f>IF(B1498="","",IF(BQ1498="",1+(MAX(BV$2:BV1497)),""))</f>
        <v/>
      </c>
      <c r="BW1498" s="5" t="str">
        <f t="shared" si="247"/>
        <v/>
      </c>
      <c r="BX1498" s="5" t="str">
        <f t="shared" si="248"/>
        <v/>
      </c>
      <c r="BY1498" s="14" t="str">
        <f t="shared" si="249"/>
        <v/>
      </c>
      <c r="BZ1498" s="28"/>
      <c r="DD1498" s="5" t="e">
        <f>IF(REPORTE!AH$2="si",IF(C1498=VALUE(REPORTE!C$11),IF(SUM(DD1499:DD$1993),CONCATENATE(INT(B1498),", "),INT(B1498)),""),IF(C1498=VALUE(REPORTE!C$10),IF(SUM(DD1499:DD$1993),CONCATENATE(INT(B1498),", "),INT(B1498)),""))</f>
        <v>#VALUE!</v>
      </c>
      <c r="DH1498" s="5"/>
      <c r="DI1498" s="5"/>
      <c r="DJ1498" s="5"/>
      <c r="DK1498" s="5"/>
    </row>
    <row r="1499" spans="1:115">
      <c r="A1499" s="24"/>
      <c r="B1499" s="3"/>
      <c r="H1499" s="5" t="str">
        <f>IF(F1499="","",IFERROR(CONCATENATE("PEUA",VLOOKUP(ESTADO,REPORTE!AV1499:AW1530,2,0),CLAVE_DISTRITO,CLAVE_CADER,IFERROR(VLOOKUP(DAY(F1499),$BN$3:$BO$11,2,0),DAY(F1499)),IFERROR(VLOOKUP(MONTH(F1499),$BN$3:$BO$11,2,0),MONTH(F1499)),YEAR(F1499),G1499),""))</f>
        <v/>
      </c>
      <c r="L1499" s="4" t="str">
        <f>IFERROR(IF(VLOOKUP(J1499,J$2:L1498,4,0)=0,"",VLOOKUP(J1499,J$2:L1498,4,0)),"")</f>
        <v/>
      </c>
      <c r="M1499" s="4" t="str">
        <f>IFERROR(IF(VLOOKUP(J1499,J$2:M1498,5,0)=0,"",VLOOKUP(J1499,J$2:M1498,5,0)),"")</f>
        <v/>
      </c>
      <c r="AC1499" s="2" t="str">
        <f>IFERROR(IF(INDEX(AC$1:AC1498,MATCH(J1499,J$1:J1498,0),1)=0,"",INDEX(AC$1:AC1498,MATCH(J1499,J$1:J1498,0),1)),"")</f>
        <v/>
      </c>
      <c r="AD1499" s="2" t="str">
        <f>IFERROR(IF(INDEX(AD$1:AD1498,MATCH(J1499,J$1:J1498,0),1)=0,"",INDEX(AD$1:AD1498,MATCH(J1499,J$1:J1498,0),1)),"")</f>
        <v/>
      </c>
      <c r="AE1499" s="2" t="str">
        <f>IFERROR(IF(INDEX(AE$1:AE1498,MATCH(J1499,J$1:J1498,0),1)=0,"",INDEX(AE$1:AE1498,MATCH(J1499,J$1:J1498,0),1)),"")</f>
        <v/>
      </c>
      <c r="BH1499" s="7" t="str">
        <f t="shared" ca="1" si="245"/>
        <v/>
      </c>
      <c r="BI1499" s="4" t="str">
        <f t="shared" si="251"/>
        <v/>
      </c>
      <c r="BJ1499" s="123" t="str">
        <f t="shared" si="246"/>
        <v/>
      </c>
      <c r="BK1499" s="140" t="str">
        <f t="shared" si="250"/>
        <v/>
      </c>
      <c r="BP1499" s="5"/>
      <c r="BR1499" s="4"/>
      <c r="BT1499" s="5"/>
      <c r="BU1499" s="5"/>
      <c r="BV1499" s="5" t="str">
        <f>IF(B1499="","",IF(BQ1499="",1+(MAX(BV$2:BV1498)),""))</f>
        <v/>
      </c>
      <c r="BW1499" s="5" t="str">
        <f t="shared" si="247"/>
        <v/>
      </c>
      <c r="BX1499" s="5" t="str">
        <f t="shared" si="248"/>
        <v/>
      </c>
      <c r="BY1499" s="14" t="str">
        <f t="shared" si="249"/>
        <v/>
      </c>
      <c r="BZ1499" s="28"/>
      <c r="DD1499" s="5" t="e">
        <f>IF(REPORTE!AH$2="si",IF(C1499=VALUE(REPORTE!C$11),IF(SUM(DD1500:DD$1993),CONCATENATE(INT(B1499),", "),INT(B1499)),""),IF(C1499=VALUE(REPORTE!C$10),IF(SUM(DD1500:DD$1993),CONCATENATE(INT(B1499),", "),INT(B1499)),""))</f>
        <v>#VALUE!</v>
      </c>
      <c r="DH1499" s="5"/>
      <c r="DI1499" s="5"/>
      <c r="DJ1499" s="5"/>
      <c r="DK1499" s="5"/>
    </row>
    <row r="1500" spans="1:115">
      <c r="A1500" s="24"/>
      <c r="B1500" s="3"/>
      <c r="H1500" s="5" t="str">
        <f>IF(F1500="","",IFERROR(CONCATENATE("PEUA",VLOOKUP(ESTADO,REPORTE!AV1500:AW1531,2,0),CLAVE_DISTRITO,CLAVE_CADER,IFERROR(VLOOKUP(DAY(F1500),$BN$3:$BO$11,2,0),DAY(F1500)),IFERROR(VLOOKUP(MONTH(F1500),$BN$3:$BO$11,2,0),MONTH(F1500)),YEAR(F1500),G1500),""))</f>
        <v/>
      </c>
      <c r="L1500" s="4" t="str">
        <f>IFERROR(IF(VLOOKUP(J1500,J$2:L1499,4,0)=0,"",VLOOKUP(J1500,J$2:L1499,4,0)),"")</f>
        <v/>
      </c>
      <c r="M1500" s="4" t="str">
        <f>IFERROR(IF(VLOOKUP(J1500,J$2:M1499,5,0)=0,"",VLOOKUP(J1500,J$2:M1499,5,0)),"")</f>
        <v/>
      </c>
      <c r="AC1500" s="2" t="str">
        <f>IFERROR(IF(INDEX(AC$1:AC1499,MATCH(J1500,J$1:J1499,0),1)=0,"",INDEX(AC$1:AC1499,MATCH(J1500,J$1:J1499,0),1)),"")</f>
        <v/>
      </c>
      <c r="AD1500" s="2" t="str">
        <f>IFERROR(IF(INDEX(AD$1:AD1499,MATCH(J1500,J$1:J1499,0),1)=0,"",INDEX(AD$1:AD1499,MATCH(J1500,J$1:J1499,0),1)),"")</f>
        <v/>
      </c>
      <c r="AE1500" s="2" t="str">
        <f>IFERROR(IF(INDEX(AE$1:AE1499,MATCH(J1500,J$1:J1499,0),1)=0,"",INDEX(AE$1:AE1499,MATCH(J1500,J$1:J1499,0),1)),"")</f>
        <v/>
      </c>
      <c r="BH1500" s="7" t="str">
        <f t="shared" ca="1" si="245"/>
        <v/>
      </c>
      <c r="BI1500" s="4" t="str">
        <f t="shared" si="251"/>
        <v/>
      </c>
      <c r="BJ1500" s="123" t="str">
        <f t="shared" si="246"/>
        <v/>
      </c>
      <c r="BK1500" s="140" t="str">
        <f t="shared" si="250"/>
        <v/>
      </c>
      <c r="BP1500" s="5"/>
      <c r="BR1500" s="4"/>
      <c r="BT1500" s="5"/>
      <c r="BU1500" s="5"/>
      <c r="BV1500" s="5" t="str">
        <f>IF(B1500="","",IF(BQ1500="",1+(MAX(BV$2:BV1499)),""))</f>
        <v/>
      </c>
      <c r="BW1500" s="5" t="str">
        <f t="shared" si="247"/>
        <v/>
      </c>
      <c r="BX1500" s="5" t="str">
        <f t="shared" si="248"/>
        <v/>
      </c>
      <c r="BY1500" s="14" t="str">
        <f t="shared" si="249"/>
        <v/>
      </c>
      <c r="BZ1500" s="28"/>
      <c r="DD1500" s="5" t="e">
        <f>IF(REPORTE!AH$2="si",IF(C1500=VALUE(REPORTE!C$11),IF(SUM(DD1501:DD$1993),CONCATENATE(INT(B1500),", "),INT(B1500)),""),IF(C1500=VALUE(REPORTE!C$10),IF(SUM(DD1501:DD$1993),CONCATENATE(INT(B1500),", "),INT(B1500)),""))</f>
        <v>#VALUE!</v>
      </c>
      <c r="DH1500" s="5"/>
      <c r="DI1500" s="5"/>
      <c r="DJ1500" s="5"/>
      <c r="DK1500" s="5"/>
    </row>
    <row r="1501" spans="1:115">
      <c r="A1501" s="24"/>
      <c r="B1501" s="3"/>
      <c r="H1501" s="5" t="str">
        <f>IF(F1501="","",IFERROR(CONCATENATE("PEUA",VLOOKUP(ESTADO,REPORTE!AV1501:AW1532,2,0),CLAVE_DISTRITO,CLAVE_CADER,IFERROR(VLOOKUP(DAY(F1501),$BN$3:$BO$11,2,0),DAY(F1501)),IFERROR(VLOOKUP(MONTH(F1501),$BN$3:$BO$11,2,0),MONTH(F1501)),YEAR(F1501),G1501),""))</f>
        <v/>
      </c>
      <c r="L1501" s="4" t="str">
        <f>IFERROR(IF(VLOOKUP(J1501,J$2:L1500,4,0)=0,"",VLOOKUP(J1501,J$2:L1500,4,0)),"")</f>
        <v/>
      </c>
      <c r="M1501" s="4" t="str">
        <f>IFERROR(IF(VLOOKUP(J1501,J$2:M1500,5,0)=0,"",VLOOKUP(J1501,J$2:M1500,5,0)),"")</f>
        <v/>
      </c>
      <c r="AC1501" s="2" t="str">
        <f>IFERROR(IF(INDEX(AC$1:AC1500,MATCH(J1501,J$1:J1500,0),1)=0,"",INDEX(AC$1:AC1500,MATCH(J1501,J$1:J1500,0),1)),"")</f>
        <v/>
      </c>
      <c r="AD1501" s="2" t="str">
        <f>IFERROR(IF(INDEX(AD$1:AD1500,MATCH(J1501,J$1:J1500,0),1)=0,"",INDEX(AD$1:AD1500,MATCH(J1501,J$1:J1500,0),1)),"")</f>
        <v/>
      </c>
      <c r="AE1501" s="2" t="str">
        <f>IFERROR(IF(INDEX(AE$1:AE1500,MATCH(J1501,J$1:J1500,0),1)=0,"",INDEX(AE$1:AE1500,MATCH(J1501,J$1:J1500,0),1)),"")</f>
        <v/>
      </c>
      <c r="BH1501" s="7" t="str">
        <f t="shared" ca="1" si="245"/>
        <v/>
      </c>
      <c r="BI1501" s="4" t="str">
        <f t="shared" si="251"/>
        <v/>
      </c>
      <c r="BJ1501" s="123" t="str">
        <f t="shared" si="246"/>
        <v/>
      </c>
      <c r="BK1501" s="140" t="str">
        <f t="shared" si="250"/>
        <v/>
      </c>
      <c r="BP1501" s="5"/>
      <c r="BR1501" s="4"/>
      <c r="BT1501" s="5"/>
      <c r="BU1501" s="5"/>
      <c r="BV1501" s="5" t="str">
        <f>IF(B1501="","",IF(BQ1501="",1+(MAX(BV$2:BV1500)),""))</f>
        <v/>
      </c>
      <c r="BW1501" s="5" t="str">
        <f t="shared" si="247"/>
        <v/>
      </c>
      <c r="BX1501" s="5" t="str">
        <f t="shared" si="248"/>
        <v/>
      </c>
      <c r="BY1501" s="14" t="str">
        <f t="shared" si="249"/>
        <v/>
      </c>
      <c r="BZ1501" s="28"/>
      <c r="DD1501" s="5" t="e">
        <f>IF(REPORTE!AH$2="si",IF(C1501=VALUE(REPORTE!C$11),IF(SUM(DD1502:DD$1993),CONCATENATE(INT(B1501),", "),INT(B1501)),""),IF(C1501=VALUE(REPORTE!C$10),IF(SUM(DD1502:DD$1993),CONCATENATE(INT(B1501),", "),INT(B1501)),""))</f>
        <v>#VALUE!</v>
      </c>
      <c r="DH1501" s="5"/>
      <c r="DI1501" s="5"/>
      <c r="DJ1501" s="5"/>
      <c r="DK1501" s="5"/>
    </row>
    <row r="1502" spans="1:115">
      <c r="A1502" s="24"/>
      <c r="B1502" s="3"/>
      <c r="H1502" s="5" t="str">
        <f>IF(F1502="","",IFERROR(CONCATENATE("PEUA",VLOOKUP(ESTADO,REPORTE!AV1502:AW1533,2,0),CLAVE_DISTRITO,CLAVE_CADER,IFERROR(VLOOKUP(DAY(F1502),$BN$3:$BO$11,2,0),DAY(F1502)),IFERROR(VLOOKUP(MONTH(F1502),$BN$3:$BO$11,2,0),MONTH(F1502)),YEAR(F1502),G1502),""))</f>
        <v/>
      </c>
      <c r="L1502" s="4" t="str">
        <f>IFERROR(IF(VLOOKUP(J1502,J$2:L1501,4,0)=0,"",VLOOKUP(J1502,J$2:L1501,4,0)),"")</f>
        <v/>
      </c>
      <c r="M1502" s="4" t="str">
        <f>IFERROR(IF(VLOOKUP(J1502,J$2:M1501,5,0)=0,"",VLOOKUP(J1502,J$2:M1501,5,0)),"")</f>
        <v/>
      </c>
      <c r="AC1502" s="2" t="str">
        <f>IFERROR(IF(INDEX(AC$1:AC1501,MATCH(J1502,J$1:J1501,0),1)=0,"",INDEX(AC$1:AC1501,MATCH(J1502,J$1:J1501,0),1)),"")</f>
        <v/>
      </c>
      <c r="AD1502" s="2" t="str">
        <f>IFERROR(IF(INDEX(AD$1:AD1501,MATCH(J1502,J$1:J1501,0),1)=0,"",INDEX(AD$1:AD1501,MATCH(J1502,J$1:J1501,0),1)),"")</f>
        <v/>
      </c>
      <c r="AE1502" s="2" t="str">
        <f>IFERROR(IF(INDEX(AE$1:AE1501,MATCH(J1502,J$1:J1501,0),1)=0,"",INDEX(AE$1:AE1501,MATCH(J1502,J$1:J1501,0),1)),"")</f>
        <v/>
      </c>
      <c r="BH1502" s="7" t="str">
        <f t="shared" ca="1" si="245"/>
        <v/>
      </c>
      <c r="BI1502" s="4" t="str">
        <f t="shared" si="251"/>
        <v/>
      </c>
      <c r="BJ1502" s="123" t="str">
        <f t="shared" si="246"/>
        <v/>
      </c>
      <c r="BK1502" s="140" t="str">
        <f t="shared" si="250"/>
        <v/>
      </c>
      <c r="BP1502" s="5"/>
      <c r="BR1502" s="4"/>
      <c r="BT1502" s="5"/>
      <c r="BU1502" s="5"/>
      <c r="BV1502" s="5" t="str">
        <f>IF(B1502="","",IF(BQ1502="",1+(MAX(BV$2:BV1501)),""))</f>
        <v/>
      </c>
      <c r="BW1502" s="5" t="str">
        <f t="shared" si="247"/>
        <v/>
      </c>
      <c r="BX1502" s="5" t="str">
        <f t="shared" si="248"/>
        <v/>
      </c>
      <c r="BY1502" s="14" t="str">
        <f t="shared" si="249"/>
        <v/>
      </c>
      <c r="BZ1502" s="28"/>
      <c r="DD1502" s="5" t="e">
        <f>IF(REPORTE!AH$2="si",IF(C1502=VALUE(REPORTE!C$11),IF(SUM(DD1503:DD$1993),CONCATENATE(INT(B1502),", "),INT(B1502)),""),IF(C1502=VALUE(REPORTE!C$10),IF(SUM(DD1503:DD$1993),CONCATENATE(INT(B1502),", "),INT(B1502)),""))</f>
        <v>#VALUE!</v>
      </c>
      <c r="DH1502" s="5"/>
      <c r="DI1502" s="5"/>
      <c r="DJ1502" s="5"/>
      <c r="DK1502" s="5"/>
    </row>
    <row r="1503" spans="1:115">
      <c r="A1503" s="24"/>
      <c r="B1503" s="3"/>
      <c r="H1503" s="5" t="str">
        <f>IF(F1503="","",IFERROR(CONCATENATE("PEUA",VLOOKUP(ESTADO,REPORTE!AV1503:AW1534,2,0),CLAVE_DISTRITO,CLAVE_CADER,IFERROR(VLOOKUP(DAY(F1503),$BN$3:$BO$11,2,0),DAY(F1503)),IFERROR(VLOOKUP(MONTH(F1503),$BN$3:$BO$11,2,0),MONTH(F1503)),YEAR(F1503),G1503),""))</f>
        <v/>
      </c>
      <c r="L1503" s="4" t="str">
        <f>IFERROR(IF(VLOOKUP(J1503,J$2:L1502,4,0)=0,"",VLOOKUP(J1503,J$2:L1502,4,0)),"")</f>
        <v/>
      </c>
      <c r="M1503" s="4" t="str">
        <f>IFERROR(IF(VLOOKUP(J1503,J$2:M1502,5,0)=0,"",VLOOKUP(J1503,J$2:M1502,5,0)),"")</f>
        <v/>
      </c>
      <c r="AC1503" s="2" t="str">
        <f>IFERROR(IF(INDEX(AC$1:AC1502,MATCH(J1503,J$1:J1502,0),1)=0,"",INDEX(AC$1:AC1502,MATCH(J1503,J$1:J1502,0),1)),"")</f>
        <v/>
      </c>
      <c r="AD1503" s="2" t="str">
        <f>IFERROR(IF(INDEX(AD$1:AD1502,MATCH(J1503,J$1:J1502,0),1)=0,"",INDEX(AD$1:AD1502,MATCH(J1503,J$1:J1502,0),1)),"")</f>
        <v/>
      </c>
      <c r="AE1503" s="2" t="str">
        <f>IFERROR(IF(INDEX(AE$1:AE1502,MATCH(J1503,J$1:J1502,0),1)=0,"",INDEX(AE$1:AE1502,MATCH(J1503,J$1:J1502,0),1)),"")</f>
        <v/>
      </c>
      <c r="BH1503" s="7" t="str">
        <f t="shared" ca="1" si="245"/>
        <v/>
      </c>
      <c r="BI1503" s="4" t="str">
        <f t="shared" si="251"/>
        <v/>
      </c>
      <c r="BJ1503" s="123" t="str">
        <f t="shared" si="246"/>
        <v/>
      </c>
      <c r="BK1503" s="140" t="str">
        <f t="shared" si="250"/>
        <v/>
      </c>
      <c r="BP1503" s="5"/>
      <c r="BR1503" s="4"/>
      <c r="BT1503" s="5"/>
      <c r="BU1503" s="5"/>
      <c r="BV1503" s="5" t="str">
        <f>IF(B1503="","",IF(BQ1503="",1+(MAX(BV$2:BV1502)),""))</f>
        <v/>
      </c>
      <c r="BW1503" s="5" t="str">
        <f t="shared" si="247"/>
        <v/>
      </c>
      <c r="BX1503" s="5" t="str">
        <f t="shared" si="248"/>
        <v/>
      </c>
      <c r="BY1503" s="14" t="str">
        <f t="shared" si="249"/>
        <v/>
      </c>
      <c r="BZ1503" s="28"/>
      <c r="DD1503" s="5" t="e">
        <f>IF(REPORTE!AH$2="si",IF(C1503=VALUE(REPORTE!C$11),IF(SUM(DD1504:DD$1993),CONCATENATE(INT(B1503),", "),INT(B1503)),""),IF(C1503=VALUE(REPORTE!C$10),IF(SUM(DD1504:DD$1993),CONCATENATE(INT(B1503),", "),INT(B1503)),""))</f>
        <v>#VALUE!</v>
      </c>
      <c r="DH1503" s="5"/>
      <c r="DI1503" s="5"/>
      <c r="DJ1503" s="5"/>
      <c r="DK1503" s="5"/>
    </row>
    <row r="1504" spans="1:115">
      <c r="A1504" s="24"/>
      <c r="B1504" s="3"/>
      <c r="H1504" s="5" t="str">
        <f>IF(F1504="","",IFERROR(CONCATENATE("PEUA",VLOOKUP(ESTADO,REPORTE!AV1504:AW1535,2,0),CLAVE_DISTRITO,CLAVE_CADER,IFERROR(VLOOKUP(DAY(F1504),$BN$3:$BO$11,2,0),DAY(F1504)),IFERROR(VLOOKUP(MONTH(F1504),$BN$3:$BO$11,2,0),MONTH(F1504)),YEAR(F1504),G1504),""))</f>
        <v/>
      </c>
      <c r="L1504" s="4" t="str">
        <f>IFERROR(IF(VLOOKUP(J1504,J$2:L1503,4,0)=0,"",VLOOKUP(J1504,J$2:L1503,4,0)),"")</f>
        <v/>
      </c>
      <c r="M1504" s="4" t="str">
        <f>IFERROR(IF(VLOOKUP(J1504,J$2:M1503,5,0)=0,"",VLOOKUP(J1504,J$2:M1503,5,0)),"")</f>
        <v/>
      </c>
      <c r="AC1504" s="2" t="str">
        <f>IFERROR(IF(INDEX(AC$1:AC1503,MATCH(J1504,J$1:J1503,0),1)=0,"",INDEX(AC$1:AC1503,MATCH(J1504,J$1:J1503,0),1)),"")</f>
        <v/>
      </c>
      <c r="AD1504" s="2" t="str">
        <f>IFERROR(IF(INDEX(AD$1:AD1503,MATCH(J1504,J$1:J1503,0),1)=0,"",INDEX(AD$1:AD1503,MATCH(J1504,J$1:J1503,0),1)),"")</f>
        <v/>
      </c>
      <c r="AE1504" s="2" t="str">
        <f>IFERROR(IF(INDEX(AE$1:AE1503,MATCH(J1504,J$1:J1503,0),1)=0,"",INDEX(AE$1:AE1503,MATCH(J1504,J$1:J1503,0),1)),"")</f>
        <v/>
      </c>
      <c r="BH1504" s="7" t="str">
        <f t="shared" ca="1" si="245"/>
        <v/>
      </c>
      <c r="BI1504" s="4" t="str">
        <f t="shared" si="251"/>
        <v/>
      </c>
      <c r="BJ1504" s="123" t="str">
        <f t="shared" si="246"/>
        <v/>
      </c>
      <c r="BK1504" s="140" t="str">
        <f t="shared" si="250"/>
        <v/>
      </c>
      <c r="BP1504" s="5"/>
      <c r="BR1504" s="4"/>
      <c r="BT1504" s="5"/>
      <c r="BU1504" s="5"/>
      <c r="BV1504" s="5" t="str">
        <f>IF(B1504="","",IF(BQ1504="",1+(MAX(BV$2:BV1503)),""))</f>
        <v/>
      </c>
      <c r="BW1504" s="5" t="str">
        <f t="shared" si="247"/>
        <v/>
      </c>
      <c r="BX1504" s="5" t="str">
        <f t="shared" si="248"/>
        <v/>
      </c>
      <c r="BY1504" s="14" t="str">
        <f t="shared" si="249"/>
        <v/>
      </c>
      <c r="BZ1504" s="28"/>
      <c r="DD1504" s="5" t="e">
        <f>IF(REPORTE!AH$2="si",IF(C1504=VALUE(REPORTE!C$11),IF(SUM(DD1505:DD$1993),CONCATENATE(INT(B1504),", "),INT(B1504)),""),IF(C1504=VALUE(REPORTE!C$10),IF(SUM(DD1505:DD$1993),CONCATENATE(INT(B1504),", "),INT(B1504)),""))</f>
        <v>#VALUE!</v>
      </c>
      <c r="DH1504" s="5"/>
      <c r="DI1504" s="5"/>
      <c r="DJ1504" s="5"/>
      <c r="DK1504" s="5"/>
    </row>
    <row r="1505" spans="1:115">
      <c r="A1505" s="24"/>
      <c r="B1505" s="3"/>
      <c r="H1505" s="5" t="str">
        <f>IF(F1505="","",IFERROR(CONCATENATE("PEUA",VLOOKUP(ESTADO,REPORTE!AV1505:AW1536,2,0),CLAVE_DISTRITO,CLAVE_CADER,IFERROR(VLOOKUP(DAY(F1505),$BN$3:$BO$11,2,0),DAY(F1505)),IFERROR(VLOOKUP(MONTH(F1505),$BN$3:$BO$11,2,0),MONTH(F1505)),YEAR(F1505),G1505),""))</f>
        <v/>
      </c>
      <c r="L1505" s="4" t="str">
        <f>IFERROR(IF(VLOOKUP(J1505,J$2:L1504,4,0)=0,"",VLOOKUP(J1505,J$2:L1504,4,0)),"")</f>
        <v/>
      </c>
      <c r="M1505" s="4" t="str">
        <f>IFERROR(IF(VLOOKUP(J1505,J$2:M1504,5,0)=0,"",VLOOKUP(J1505,J$2:M1504,5,0)),"")</f>
        <v/>
      </c>
      <c r="AC1505" s="2" t="str">
        <f>IFERROR(IF(INDEX(AC$1:AC1504,MATCH(J1505,J$1:J1504,0),1)=0,"",INDEX(AC$1:AC1504,MATCH(J1505,J$1:J1504,0),1)),"")</f>
        <v/>
      </c>
      <c r="AD1505" s="2" t="str">
        <f>IFERROR(IF(INDEX(AD$1:AD1504,MATCH(J1505,J$1:J1504,0),1)=0,"",INDEX(AD$1:AD1504,MATCH(J1505,J$1:J1504,0),1)),"")</f>
        <v/>
      </c>
      <c r="AE1505" s="2" t="str">
        <f>IFERROR(IF(INDEX(AE$1:AE1504,MATCH(J1505,J$1:J1504,0),1)=0,"",INDEX(AE$1:AE1504,MATCH(J1505,J$1:J1504,0),1)),"")</f>
        <v/>
      </c>
      <c r="BH1505" s="7" t="str">
        <f t="shared" ca="1" si="245"/>
        <v/>
      </c>
      <c r="BI1505" s="4" t="str">
        <f t="shared" si="251"/>
        <v/>
      </c>
      <c r="BJ1505" s="123" t="str">
        <f t="shared" si="246"/>
        <v/>
      </c>
      <c r="BK1505" s="140" t="str">
        <f t="shared" si="250"/>
        <v/>
      </c>
      <c r="BP1505" s="5"/>
      <c r="BR1505" s="4"/>
      <c r="BT1505" s="5"/>
      <c r="BU1505" s="5"/>
      <c r="BV1505" s="5" t="str">
        <f>IF(B1505="","",IF(BQ1505="",1+(MAX(BV$2:BV1504)),""))</f>
        <v/>
      </c>
      <c r="BW1505" s="5" t="str">
        <f t="shared" si="247"/>
        <v/>
      </c>
      <c r="BX1505" s="5" t="str">
        <f t="shared" si="248"/>
        <v/>
      </c>
      <c r="BY1505" s="14" t="str">
        <f t="shared" si="249"/>
        <v/>
      </c>
      <c r="BZ1505" s="28"/>
      <c r="DD1505" s="5" t="e">
        <f>IF(REPORTE!AH$2="si",IF(C1505=VALUE(REPORTE!C$11),IF(SUM(DD1506:DD$1993),CONCATENATE(INT(B1505),", "),INT(B1505)),""),IF(C1505=VALUE(REPORTE!C$10),IF(SUM(DD1506:DD$1993),CONCATENATE(INT(B1505),", "),INT(B1505)),""))</f>
        <v>#VALUE!</v>
      </c>
      <c r="DH1505" s="5"/>
      <c r="DI1505" s="5"/>
      <c r="DJ1505" s="5"/>
      <c r="DK1505" s="5"/>
    </row>
    <row r="1506" spans="1:115">
      <c r="A1506" s="24"/>
      <c r="B1506" s="3"/>
      <c r="H1506" s="5" t="str">
        <f>IF(F1506="","",IFERROR(CONCATENATE("PEUA",VLOOKUP(ESTADO,REPORTE!AV1506:AW1537,2,0),CLAVE_DISTRITO,CLAVE_CADER,IFERROR(VLOOKUP(DAY(F1506),$BN$3:$BO$11,2,0),DAY(F1506)),IFERROR(VLOOKUP(MONTH(F1506),$BN$3:$BO$11,2,0),MONTH(F1506)),YEAR(F1506),G1506),""))</f>
        <v/>
      </c>
      <c r="L1506" s="4" t="str">
        <f>IFERROR(IF(VLOOKUP(J1506,J$2:L1505,4,0)=0,"",VLOOKUP(J1506,J$2:L1505,4,0)),"")</f>
        <v/>
      </c>
      <c r="M1506" s="4" t="str">
        <f>IFERROR(IF(VLOOKUP(J1506,J$2:M1505,5,0)=0,"",VLOOKUP(J1506,J$2:M1505,5,0)),"")</f>
        <v/>
      </c>
      <c r="AC1506" s="2" t="str">
        <f>IFERROR(IF(INDEX(AC$1:AC1505,MATCH(J1506,J$1:J1505,0),1)=0,"",INDEX(AC$1:AC1505,MATCH(J1506,J$1:J1505,0),1)),"")</f>
        <v/>
      </c>
      <c r="AD1506" s="2" t="str">
        <f>IFERROR(IF(INDEX(AD$1:AD1505,MATCH(J1506,J$1:J1505,0),1)=0,"",INDEX(AD$1:AD1505,MATCH(J1506,J$1:J1505,0),1)),"")</f>
        <v/>
      </c>
      <c r="AE1506" s="2" t="str">
        <f>IFERROR(IF(INDEX(AE$1:AE1505,MATCH(J1506,J$1:J1505,0),1)=0,"",INDEX(AE$1:AE1505,MATCH(J1506,J$1:J1505,0),1)),"")</f>
        <v/>
      </c>
      <c r="BH1506" s="7" t="str">
        <f t="shared" ca="1" si="245"/>
        <v/>
      </c>
      <c r="BI1506" s="4" t="str">
        <f t="shared" si="251"/>
        <v/>
      </c>
      <c r="BJ1506" s="123" t="str">
        <f t="shared" si="246"/>
        <v/>
      </c>
      <c r="BK1506" s="140" t="str">
        <f t="shared" si="250"/>
        <v/>
      </c>
      <c r="BP1506" s="5"/>
      <c r="BR1506" s="4"/>
      <c r="BT1506" s="5"/>
      <c r="BU1506" s="5"/>
      <c r="BV1506" s="5" t="str">
        <f>IF(B1506="","",IF(BQ1506="",1+(MAX(BV$2:BV1505)),""))</f>
        <v/>
      </c>
      <c r="BW1506" s="5" t="str">
        <f t="shared" si="247"/>
        <v/>
      </c>
      <c r="BX1506" s="5" t="str">
        <f t="shared" si="248"/>
        <v/>
      </c>
      <c r="BY1506" s="14" t="str">
        <f t="shared" si="249"/>
        <v/>
      </c>
      <c r="BZ1506" s="28"/>
      <c r="DD1506" s="5" t="e">
        <f>IF(REPORTE!AH$2="si",IF(C1506=VALUE(REPORTE!C$11),IF(SUM(DD1507:DD$1993),CONCATENATE(INT(B1506),", "),INT(B1506)),""),IF(C1506=VALUE(REPORTE!C$10),IF(SUM(DD1507:DD$1993),CONCATENATE(INT(B1506),", "),INT(B1506)),""))</f>
        <v>#VALUE!</v>
      </c>
      <c r="DH1506" s="5"/>
      <c r="DI1506" s="5"/>
      <c r="DJ1506" s="5"/>
      <c r="DK1506" s="5"/>
    </row>
    <row r="1507" spans="1:115">
      <c r="A1507" s="24"/>
      <c r="B1507" s="3"/>
      <c r="H1507" s="5" t="str">
        <f>IF(F1507="","",IFERROR(CONCATENATE("PEUA",VLOOKUP(ESTADO,REPORTE!AV1507:AW1538,2,0),CLAVE_DISTRITO,CLAVE_CADER,IFERROR(VLOOKUP(DAY(F1507),$BN$3:$BO$11,2,0),DAY(F1507)),IFERROR(VLOOKUP(MONTH(F1507),$BN$3:$BO$11,2,0),MONTH(F1507)),YEAR(F1507),G1507),""))</f>
        <v/>
      </c>
      <c r="L1507" s="4" t="str">
        <f>IFERROR(IF(VLOOKUP(J1507,J$2:L1506,4,0)=0,"",VLOOKUP(J1507,J$2:L1506,4,0)),"")</f>
        <v/>
      </c>
      <c r="M1507" s="4" t="str">
        <f>IFERROR(IF(VLOOKUP(J1507,J$2:M1506,5,0)=0,"",VLOOKUP(J1507,J$2:M1506,5,0)),"")</f>
        <v/>
      </c>
      <c r="AC1507" s="2" t="str">
        <f>IFERROR(IF(INDEX(AC$1:AC1506,MATCH(J1507,J$1:J1506,0),1)=0,"",INDEX(AC$1:AC1506,MATCH(J1507,J$1:J1506,0),1)),"")</f>
        <v/>
      </c>
      <c r="AD1507" s="2" t="str">
        <f>IFERROR(IF(INDEX(AD$1:AD1506,MATCH(J1507,J$1:J1506,0),1)=0,"",INDEX(AD$1:AD1506,MATCH(J1507,J$1:J1506,0),1)),"")</f>
        <v/>
      </c>
      <c r="AE1507" s="2" t="str">
        <f>IFERROR(IF(INDEX(AE$1:AE1506,MATCH(J1507,J$1:J1506,0),1)=0,"",INDEX(AE$1:AE1506,MATCH(J1507,J$1:J1506,0),1)),"")</f>
        <v/>
      </c>
      <c r="BH1507" s="7" t="str">
        <f t="shared" ca="1" si="245"/>
        <v/>
      </c>
      <c r="BI1507" s="4" t="str">
        <f t="shared" si="251"/>
        <v/>
      </c>
      <c r="BJ1507" s="123" t="str">
        <f t="shared" si="246"/>
        <v/>
      </c>
      <c r="BK1507" s="140" t="str">
        <f t="shared" si="250"/>
        <v/>
      </c>
      <c r="BP1507" s="5"/>
      <c r="BR1507" s="4"/>
      <c r="BT1507" s="5"/>
      <c r="BU1507" s="5"/>
      <c r="BV1507" s="5" t="str">
        <f>IF(B1507="","",IF(BQ1507="",1+(MAX(BV$2:BV1506)),""))</f>
        <v/>
      </c>
      <c r="BW1507" s="5" t="str">
        <f t="shared" si="247"/>
        <v/>
      </c>
      <c r="BX1507" s="5" t="str">
        <f t="shared" si="248"/>
        <v/>
      </c>
      <c r="BY1507" s="14" t="str">
        <f t="shared" si="249"/>
        <v/>
      </c>
      <c r="BZ1507" s="28"/>
      <c r="DD1507" s="5" t="e">
        <f>IF(REPORTE!AH$2="si",IF(C1507=VALUE(REPORTE!C$11),IF(SUM(DD1508:DD$1993),CONCATENATE(INT(B1507),", "),INT(B1507)),""),IF(C1507=VALUE(REPORTE!C$10),IF(SUM(DD1508:DD$1993),CONCATENATE(INT(B1507),", "),INT(B1507)),""))</f>
        <v>#VALUE!</v>
      </c>
      <c r="DH1507" s="5"/>
      <c r="DI1507" s="5"/>
      <c r="DJ1507" s="5"/>
      <c r="DK1507" s="5"/>
    </row>
    <row r="1508" spans="1:115">
      <c r="A1508" s="24"/>
      <c r="B1508" s="3"/>
      <c r="H1508" s="5" t="str">
        <f>IF(F1508="","",IFERROR(CONCATENATE("PEUA",VLOOKUP(ESTADO,REPORTE!AV1508:AW1539,2,0),CLAVE_DISTRITO,CLAVE_CADER,IFERROR(VLOOKUP(DAY(F1508),$BN$3:$BO$11,2,0),DAY(F1508)),IFERROR(VLOOKUP(MONTH(F1508),$BN$3:$BO$11,2,0),MONTH(F1508)),YEAR(F1508),G1508),""))</f>
        <v/>
      </c>
      <c r="L1508" s="4" t="str">
        <f>IFERROR(IF(VLOOKUP(J1508,J$2:L1507,4,0)=0,"",VLOOKUP(J1508,J$2:L1507,4,0)),"")</f>
        <v/>
      </c>
      <c r="M1508" s="4" t="str">
        <f>IFERROR(IF(VLOOKUP(J1508,J$2:M1507,5,0)=0,"",VLOOKUP(J1508,J$2:M1507,5,0)),"")</f>
        <v/>
      </c>
      <c r="AC1508" s="2" t="str">
        <f>IFERROR(IF(INDEX(AC$1:AC1507,MATCH(J1508,J$1:J1507,0),1)=0,"",INDEX(AC$1:AC1507,MATCH(J1508,J$1:J1507,0),1)),"")</f>
        <v/>
      </c>
      <c r="AD1508" s="2" t="str">
        <f>IFERROR(IF(INDEX(AD$1:AD1507,MATCH(J1508,J$1:J1507,0),1)=0,"",INDEX(AD$1:AD1507,MATCH(J1508,J$1:J1507,0),1)),"")</f>
        <v/>
      </c>
      <c r="AE1508" s="2" t="str">
        <f>IFERROR(IF(INDEX(AE$1:AE1507,MATCH(J1508,J$1:J1507,0),1)=0,"",INDEX(AE$1:AE1507,MATCH(J1508,J$1:J1507,0),1)),"")</f>
        <v/>
      </c>
      <c r="BH1508" s="7" t="str">
        <f t="shared" ca="1" si="245"/>
        <v/>
      </c>
      <c r="BI1508" s="4" t="str">
        <f t="shared" si="251"/>
        <v/>
      </c>
      <c r="BJ1508" s="123" t="str">
        <f t="shared" si="246"/>
        <v/>
      </c>
      <c r="BK1508" s="140" t="str">
        <f t="shared" si="250"/>
        <v/>
      </c>
      <c r="BP1508" s="5"/>
      <c r="BR1508" s="4"/>
      <c r="BT1508" s="5"/>
      <c r="BU1508" s="5"/>
      <c r="BV1508" s="5" t="str">
        <f>IF(B1508="","",IF(BQ1508="",1+(MAX(BV$2:BV1507)),""))</f>
        <v/>
      </c>
      <c r="BW1508" s="5" t="str">
        <f t="shared" si="247"/>
        <v/>
      </c>
      <c r="BX1508" s="5" t="str">
        <f t="shared" si="248"/>
        <v/>
      </c>
      <c r="BY1508" s="14" t="str">
        <f t="shared" si="249"/>
        <v/>
      </c>
      <c r="BZ1508" s="28"/>
      <c r="DD1508" s="5" t="e">
        <f>IF(REPORTE!AH$2="si",IF(C1508=VALUE(REPORTE!C$11),IF(SUM(DD1509:DD$1993),CONCATENATE(INT(B1508),", "),INT(B1508)),""),IF(C1508=VALUE(REPORTE!C$10),IF(SUM(DD1509:DD$1993),CONCATENATE(INT(B1508),", "),INT(B1508)),""))</f>
        <v>#VALUE!</v>
      </c>
      <c r="DH1508" s="5"/>
      <c r="DI1508" s="5"/>
      <c r="DJ1508" s="5"/>
      <c r="DK1508" s="5"/>
    </row>
    <row r="1509" spans="1:115">
      <c r="A1509" s="24"/>
      <c r="B1509" s="3"/>
      <c r="H1509" s="5" t="str">
        <f>IF(F1509="","",IFERROR(CONCATENATE("PEUA",VLOOKUP(ESTADO,REPORTE!AV1509:AW1540,2,0),CLAVE_DISTRITO,CLAVE_CADER,IFERROR(VLOOKUP(DAY(F1509),$BN$3:$BO$11,2,0),DAY(F1509)),IFERROR(VLOOKUP(MONTH(F1509),$BN$3:$BO$11,2,0),MONTH(F1509)),YEAR(F1509),G1509),""))</f>
        <v/>
      </c>
      <c r="L1509" s="4" t="str">
        <f>IFERROR(IF(VLOOKUP(J1509,J$2:L1508,4,0)=0,"",VLOOKUP(J1509,J$2:L1508,4,0)),"")</f>
        <v/>
      </c>
      <c r="M1509" s="4" t="str">
        <f>IFERROR(IF(VLOOKUP(J1509,J$2:M1508,5,0)=0,"",VLOOKUP(J1509,J$2:M1508,5,0)),"")</f>
        <v/>
      </c>
      <c r="AC1509" s="2" t="str">
        <f>IFERROR(IF(INDEX(AC$1:AC1508,MATCH(J1509,J$1:J1508,0),1)=0,"",INDEX(AC$1:AC1508,MATCH(J1509,J$1:J1508,0),1)),"")</f>
        <v/>
      </c>
      <c r="AD1509" s="2" t="str">
        <f>IFERROR(IF(INDEX(AD$1:AD1508,MATCH(J1509,J$1:J1508,0),1)=0,"",INDEX(AD$1:AD1508,MATCH(J1509,J$1:J1508,0),1)),"")</f>
        <v/>
      </c>
      <c r="AE1509" s="2" t="str">
        <f>IFERROR(IF(INDEX(AE$1:AE1508,MATCH(J1509,J$1:J1508,0),1)=0,"",INDEX(AE$1:AE1508,MATCH(J1509,J$1:J1508,0),1)),"")</f>
        <v/>
      </c>
      <c r="BH1509" s="7" t="str">
        <f t="shared" ca="1" si="245"/>
        <v/>
      </c>
      <c r="BI1509" s="4" t="str">
        <f t="shared" si="251"/>
        <v/>
      </c>
      <c r="BJ1509" s="123" t="str">
        <f t="shared" si="246"/>
        <v/>
      </c>
      <c r="BK1509" s="140" t="str">
        <f t="shared" si="250"/>
        <v/>
      </c>
      <c r="BP1509" s="5"/>
      <c r="BR1509" s="4"/>
      <c r="BT1509" s="5"/>
      <c r="BU1509" s="5"/>
      <c r="BV1509" s="5" t="str">
        <f>IF(B1509="","",IF(BQ1509="",1+(MAX(BV$2:BV1508)),""))</f>
        <v/>
      </c>
      <c r="BW1509" s="5" t="str">
        <f t="shared" si="247"/>
        <v/>
      </c>
      <c r="BX1509" s="5" t="str">
        <f t="shared" si="248"/>
        <v/>
      </c>
      <c r="BY1509" s="14" t="str">
        <f t="shared" si="249"/>
        <v/>
      </c>
      <c r="BZ1509" s="28"/>
      <c r="DD1509" s="5" t="e">
        <f>IF(REPORTE!AH$2="si",IF(C1509=VALUE(REPORTE!C$11),IF(SUM(DD1510:DD$1993),CONCATENATE(INT(B1509),", "),INT(B1509)),""),IF(C1509=VALUE(REPORTE!C$10),IF(SUM(DD1510:DD$1993),CONCATENATE(INT(B1509),", "),INT(B1509)),""))</f>
        <v>#VALUE!</v>
      </c>
      <c r="DH1509" s="5"/>
      <c r="DI1509" s="5"/>
      <c r="DJ1509" s="5"/>
      <c r="DK1509" s="5"/>
    </row>
    <row r="1510" spans="1:115">
      <c r="A1510" s="24"/>
      <c r="B1510" s="3"/>
      <c r="H1510" s="5" t="str">
        <f>IF(F1510="","",IFERROR(CONCATENATE("PEUA",VLOOKUP(ESTADO,REPORTE!AV1510:AW1541,2,0),CLAVE_DISTRITO,CLAVE_CADER,IFERROR(VLOOKUP(DAY(F1510),$BN$3:$BO$11,2,0),DAY(F1510)),IFERROR(VLOOKUP(MONTH(F1510),$BN$3:$BO$11,2,0),MONTH(F1510)),YEAR(F1510),G1510),""))</f>
        <v/>
      </c>
      <c r="L1510" s="4" t="str">
        <f>IFERROR(IF(VLOOKUP(J1510,J$2:L1509,4,0)=0,"",VLOOKUP(J1510,J$2:L1509,4,0)),"")</f>
        <v/>
      </c>
      <c r="M1510" s="4" t="str">
        <f>IFERROR(IF(VLOOKUP(J1510,J$2:M1509,5,0)=0,"",VLOOKUP(J1510,J$2:M1509,5,0)),"")</f>
        <v/>
      </c>
      <c r="AC1510" s="2" t="str">
        <f>IFERROR(IF(INDEX(AC$1:AC1509,MATCH(J1510,J$1:J1509,0),1)=0,"",INDEX(AC$1:AC1509,MATCH(J1510,J$1:J1509,0),1)),"")</f>
        <v/>
      </c>
      <c r="AD1510" s="2" t="str">
        <f>IFERROR(IF(INDEX(AD$1:AD1509,MATCH(J1510,J$1:J1509,0),1)=0,"",INDEX(AD$1:AD1509,MATCH(J1510,J$1:J1509,0),1)),"")</f>
        <v/>
      </c>
      <c r="AE1510" s="2" t="str">
        <f>IFERROR(IF(INDEX(AE$1:AE1509,MATCH(J1510,J$1:J1509,0),1)=0,"",INDEX(AE$1:AE1509,MATCH(J1510,J$1:J1509,0),1)),"")</f>
        <v/>
      </c>
      <c r="BH1510" s="7" t="str">
        <f t="shared" ca="1" si="245"/>
        <v/>
      </c>
      <c r="BI1510" s="4" t="str">
        <f t="shared" si="251"/>
        <v/>
      </c>
      <c r="BJ1510" s="123" t="str">
        <f t="shared" si="246"/>
        <v/>
      </c>
      <c r="BK1510" s="140" t="str">
        <f t="shared" si="250"/>
        <v/>
      </c>
      <c r="BP1510" s="5"/>
      <c r="BR1510" s="4"/>
      <c r="BT1510" s="5"/>
      <c r="BU1510" s="5"/>
      <c r="BV1510" s="5" t="str">
        <f>IF(B1510="","",IF(BQ1510="",1+(MAX(BV$2:BV1509)),""))</f>
        <v/>
      </c>
      <c r="BW1510" s="5" t="str">
        <f t="shared" si="247"/>
        <v/>
      </c>
      <c r="BX1510" s="5" t="str">
        <f t="shared" si="248"/>
        <v/>
      </c>
      <c r="BY1510" s="14" t="str">
        <f t="shared" si="249"/>
        <v/>
      </c>
      <c r="BZ1510" s="28"/>
      <c r="DD1510" s="5" t="e">
        <f>IF(REPORTE!AH$2="si",IF(C1510=VALUE(REPORTE!C$11),IF(SUM(DD1511:DD$1993),CONCATENATE(INT(B1510),", "),INT(B1510)),""),IF(C1510=VALUE(REPORTE!C$10),IF(SUM(DD1511:DD$1993),CONCATENATE(INT(B1510),", "),INT(B1510)),""))</f>
        <v>#VALUE!</v>
      </c>
      <c r="DH1510" s="5"/>
      <c r="DI1510" s="5"/>
      <c r="DJ1510" s="5"/>
      <c r="DK1510" s="5"/>
    </row>
    <row r="1511" spans="1:115">
      <c r="A1511" s="24"/>
      <c r="B1511" s="3"/>
      <c r="H1511" s="5" t="str">
        <f>IF(F1511="","",IFERROR(CONCATENATE("PEUA",VLOOKUP(ESTADO,REPORTE!AV1511:AW1542,2,0),CLAVE_DISTRITO,CLAVE_CADER,IFERROR(VLOOKUP(DAY(F1511),$BN$3:$BO$11,2,0),DAY(F1511)),IFERROR(VLOOKUP(MONTH(F1511),$BN$3:$BO$11,2,0),MONTH(F1511)),YEAR(F1511),G1511),""))</f>
        <v/>
      </c>
      <c r="L1511" s="4" t="str">
        <f>IFERROR(IF(VLOOKUP(J1511,J$2:L1510,4,0)=0,"",VLOOKUP(J1511,J$2:L1510,4,0)),"")</f>
        <v/>
      </c>
      <c r="M1511" s="4" t="str">
        <f>IFERROR(IF(VLOOKUP(J1511,J$2:M1510,5,0)=0,"",VLOOKUP(J1511,J$2:M1510,5,0)),"")</f>
        <v/>
      </c>
      <c r="AC1511" s="2" t="str">
        <f>IFERROR(IF(INDEX(AC$1:AC1510,MATCH(J1511,J$1:J1510,0),1)=0,"",INDEX(AC$1:AC1510,MATCH(J1511,J$1:J1510,0),1)),"")</f>
        <v/>
      </c>
      <c r="AD1511" s="2" t="str">
        <f>IFERROR(IF(INDEX(AD$1:AD1510,MATCH(J1511,J$1:J1510,0),1)=0,"",INDEX(AD$1:AD1510,MATCH(J1511,J$1:J1510,0),1)),"")</f>
        <v/>
      </c>
      <c r="AE1511" s="2" t="str">
        <f>IFERROR(IF(INDEX(AE$1:AE1510,MATCH(J1511,J$1:J1510,0),1)=0,"",INDEX(AE$1:AE1510,MATCH(J1511,J$1:J1510,0),1)),"")</f>
        <v/>
      </c>
      <c r="BH1511" s="7" t="str">
        <f t="shared" ca="1" si="245"/>
        <v/>
      </c>
      <c r="BI1511" s="4" t="str">
        <f t="shared" si="251"/>
        <v/>
      </c>
      <c r="BJ1511" s="123" t="str">
        <f t="shared" si="246"/>
        <v/>
      </c>
      <c r="BK1511" s="140" t="str">
        <f t="shared" si="250"/>
        <v/>
      </c>
      <c r="BP1511" s="5"/>
      <c r="BR1511" s="4"/>
      <c r="BT1511" s="5"/>
      <c r="BU1511" s="5"/>
      <c r="BV1511" s="5" t="str">
        <f>IF(B1511="","",IF(BQ1511="",1+(MAX(BV$2:BV1510)),""))</f>
        <v/>
      </c>
      <c r="BW1511" s="5" t="str">
        <f t="shared" si="247"/>
        <v/>
      </c>
      <c r="BX1511" s="5" t="str">
        <f t="shared" si="248"/>
        <v/>
      </c>
      <c r="BY1511" s="14" t="str">
        <f t="shared" si="249"/>
        <v/>
      </c>
      <c r="BZ1511" s="28"/>
      <c r="DD1511" s="5" t="e">
        <f>IF(REPORTE!AH$2="si",IF(C1511=VALUE(REPORTE!C$11),IF(SUM(DD1512:DD$1993),CONCATENATE(INT(B1511),", "),INT(B1511)),""),IF(C1511=VALUE(REPORTE!C$10),IF(SUM(DD1512:DD$1993),CONCATENATE(INT(B1511),", "),INT(B1511)),""))</f>
        <v>#VALUE!</v>
      </c>
      <c r="DH1511" s="5"/>
      <c r="DI1511" s="5"/>
      <c r="DJ1511" s="5"/>
      <c r="DK1511" s="5"/>
    </row>
    <row r="1512" spans="1:115">
      <c r="A1512" s="24"/>
      <c r="B1512" s="3"/>
      <c r="H1512" s="5" t="str">
        <f>IF(F1512="","",IFERROR(CONCATENATE("PEUA",VLOOKUP(ESTADO,REPORTE!AV1512:AW1543,2,0),CLAVE_DISTRITO,CLAVE_CADER,IFERROR(VLOOKUP(DAY(F1512),$BN$3:$BO$11,2,0),DAY(F1512)),IFERROR(VLOOKUP(MONTH(F1512),$BN$3:$BO$11,2,0),MONTH(F1512)),YEAR(F1512),G1512),""))</f>
        <v/>
      </c>
      <c r="L1512" s="4" t="str">
        <f>IFERROR(IF(VLOOKUP(J1512,J$2:L1511,4,0)=0,"",VLOOKUP(J1512,J$2:L1511,4,0)),"")</f>
        <v/>
      </c>
      <c r="M1512" s="4" t="str">
        <f>IFERROR(IF(VLOOKUP(J1512,J$2:M1511,5,0)=0,"",VLOOKUP(J1512,J$2:M1511,5,0)),"")</f>
        <v/>
      </c>
      <c r="AC1512" s="2" t="str">
        <f>IFERROR(IF(INDEX(AC$1:AC1511,MATCH(J1512,J$1:J1511,0),1)=0,"",INDEX(AC$1:AC1511,MATCH(J1512,J$1:J1511,0),1)),"")</f>
        <v/>
      </c>
      <c r="AD1512" s="2" t="str">
        <f>IFERROR(IF(INDEX(AD$1:AD1511,MATCH(J1512,J$1:J1511,0),1)=0,"",INDEX(AD$1:AD1511,MATCH(J1512,J$1:J1511,0),1)),"")</f>
        <v/>
      </c>
      <c r="AE1512" s="2" t="str">
        <f>IFERROR(IF(INDEX(AE$1:AE1511,MATCH(J1512,J$1:J1511,0),1)=0,"",INDEX(AE$1:AE1511,MATCH(J1512,J$1:J1511,0),1)),"")</f>
        <v/>
      </c>
      <c r="BH1512" s="7" t="str">
        <f t="shared" ca="1" si="245"/>
        <v/>
      </c>
      <c r="BI1512" s="4" t="str">
        <f t="shared" si="251"/>
        <v/>
      </c>
      <c r="BJ1512" s="123" t="str">
        <f t="shared" si="246"/>
        <v/>
      </c>
      <c r="BK1512" s="140" t="str">
        <f t="shared" si="250"/>
        <v/>
      </c>
      <c r="BP1512" s="5"/>
      <c r="BR1512" s="4"/>
      <c r="BT1512" s="5"/>
      <c r="BU1512" s="5"/>
      <c r="BV1512" s="5" t="str">
        <f>IF(B1512="","",IF(BQ1512="",1+(MAX(BV$2:BV1511)),""))</f>
        <v/>
      </c>
      <c r="BW1512" s="5" t="str">
        <f t="shared" si="247"/>
        <v/>
      </c>
      <c r="BX1512" s="5" t="str">
        <f t="shared" si="248"/>
        <v/>
      </c>
      <c r="BY1512" s="14" t="str">
        <f t="shared" si="249"/>
        <v/>
      </c>
      <c r="BZ1512" s="28"/>
      <c r="DD1512" s="5" t="e">
        <f>IF(REPORTE!AH$2="si",IF(C1512=VALUE(REPORTE!C$11),IF(SUM(DD1513:DD$1993),CONCATENATE(INT(B1512),", "),INT(B1512)),""),IF(C1512=VALUE(REPORTE!C$10),IF(SUM(DD1513:DD$1993),CONCATENATE(INT(B1512),", "),INT(B1512)),""))</f>
        <v>#VALUE!</v>
      </c>
      <c r="DH1512" s="5"/>
      <c r="DI1512" s="5"/>
      <c r="DJ1512" s="5"/>
      <c r="DK1512" s="5"/>
    </row>
    <row r="1513" spans="1:115">
      <c r="A1513" s="24"/>
      <c r="B1513" s="3"/>
      <c r="H1513" s="5" t="str">
        <f>IF(F1513="","",IFERROR(CONCATENATE("PEUA",VLOOKUP(ESTADO,REPORTE!AV1513:AW1544,2,0),CLAVE_DISTRITO,CLAVE_CADER,IFERROR(VLOOKUP(DAY(F1513),$BN$3:$BO$11,2,0),DAY(F1513)),IFERROR(VLOOKUP(MONTH(F1513),$BN$3:$BO$11,2,0),MONTH(F1513)),YEAR(F1513),G1513),""))</f>
        <v/>
      </c>
      <c r="L1513" s="4" t="str">
        <f>IFERROR(IF(VLOOKUP(J1513,J$2:L1512,4,0)=0,"",VLOOKUP(J1513,J$2:L1512,4,0)),"")</f>
        <v/>
      </c>
      <c r="M1513" s="4" t="str">
        <f>IFERROR(IF(VLOOKUP(J1513,J$2:M1512,5,0)=0,"",VLOOKUP(J1513,J$2:M1512,5,0)),"")</f>
        <v/>
      </c>
      <c r="AC1513" s="2" t="str">
        <f>IFERROR(IF(INDEX(AC$1:AC1512,MATCH(J1513,J$1:J1512,0),1)=0,"",INDEX(AC$1:AC1512,MATCH(J1513,J$1:J1512,0),1)),"")</f>
        <v/>
      </c>
      <c r="AD1513" s="2" t="str">
        <f>IFERROR(IF(INDEX(AD$1:AD1512,MATCH(J1513,J$1:J1512,0),1)=0,"",INDEX(AD$1:AD1512,MATCH(J1513,J$1:J1512,0),1)),"")</f>
        <v/>
      </c>
      <c r="AE1513" s="2" t="str">
        <f>IFERROR(IF(INDEX(AE$1:AE1512,MATCH(J1513,J$1:J1512,0),1)=0,"",INDEX(AE$1:AE1512,MATCH(J1513,J$1:J1512,0),1)),"")</f>
        <v/>
      </c>
      <c r="BH1513" s="7" t="str">
        <f t="shared" ca="1" si="245"/>
        <v/>
      </c>
      <c r="BI1513" s="4" t="str">
        <f t="shared" si="251"/>
        <v/>
      </c>
      <c r="BJ1513" s="123" t="str">
        <f t="shared" si="246"/>
        <v/>
      </c>
      <c r="BK1513" s="140" t="str">
        <f t="shared" si="250"/>
        <v/>
      </c>
      <c r="BP1513" s="5"/>
      <c r="BR1513" s="4"/>
      <c r="BT1513" s="5"/>
      <c r="BU1513" s="5"/>
      <c r="BV1513" s="5" t="str">
        <f>IF(B1513="","",IF(BQ1513="",1+(MAX(BV$2:BV1512)),""))</f>
        <v/>
      </c>
      <c r="BW1513" s="5" t="str">
        <f t="shared" si="247"/>
        <v/>
      </c>
      <c r="BX1513" s="5" t="str">
        <f t="shared" si="248"/>
        <v/>
      </c>
      <c r="BY1513" s="14" t="str">
        <f t="shared" si="249"/>
        <v/>
      </c>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c r="A1514" s="24"/>
      <c r="B1514" s="3"/>
      <c r="H1514" s="5" t="str">
        <f>IF(F1514="","",IFERROR(CONCATENATE("PEUA",VLOOKUP(ESTADO,REPORTE!AV1514:AW1545,2,0),CLAVE_DISTRITO,CLAVE_CADER,IFERROR(VLOOKUP(DAY(F1514),$BN$3:$BO$11,2,0),DAY(F1514)),IFERROR(VLOOKUP(MONTH(F1514),$BN$3:$BO$11,2,0),MONTH(F1514)),YEAR(F1514),G1514),""))</f>
        <v/>
      </c>
      <c r="L1514" s="4" t="str">
        <f>IFERROR(IF(VLOOKUP(J1514,J$2:L1513,4,0)=0,"",VLOOKUP(J1514,J$2:L1513,4,0)),"")</f>
        <v/>
      </c>
      <c r="M1514" s="4" t="str">
        <f>IFERROR(IF(VLOOKUP(J1514,J$2:M1513,5,0)=0,"",VLOOKUP(J1514,J$2:M1513,5,0)),"")</f>
        <v/>
      </c>
      <c r="AC1514" s="2" t="str">
        <f>IFERROR(IF(INDEX(AC$1:AC1513,MATCH(J1514,J$1:J1513,0),1)=0,"",INDEX(AC$1:AC1513,MATCH(J1514,J$1:J1513,0),1)),"")</f>
        <v/>
      </c>
      <c r="AD1514" s="2" t="str">
        <f>IFERROR(IF(INDEX(AD$1:AD1513,MATCH(J1514,J$1:J1513,0),1)=0,"",INDEX(AD$1:AD1513,MATCH(J1514,J$1:J1513,0),1)),"")</f>
        <v/>
      </c>
      <c r="AE1514" s="2" t="str">
        <f>IFERROR(IF(INDEX(AE$1:AE1513,MATCH(J1514,J$1:J1513,0),1)=0,"",INDEX(AE$1:AE1513,MATCH(J1514,J$1:J1513,0),1)),"")</f>
        <v/>
      </c>
      <c r="BH1514" s="7" t="str">
        <f t="shared" ca="1" si="245"/>
        <v/>
      </c>
      <c r="BI1514" s="4" t="str">
        <f t="shared" si="251"/>
        <v/>
      </c>
      <c r="BJ1514" s="123" t="str">
        <f t="shared" si="246"/>
        <v/>
      </c>
      <c r="BK1514" s="140" t="str">
        <f t="shared" si="250"/>
        <v/>
      </c>
      <c r="BP1514" s="5"/>
      <c r="BR1514" s="4"/>
      <c r="BT1514" s="5"/>
      <c r="BU1514" s="5"/>
      <c r="BV1514" s="5" t="str">
        <f>IF(B1514="","",IF(BQ1514="",1+(MAX(BV$2:BV1513)),""))</f>
        <v/>
      </c>
      <c r="BW1514" s="5" t="str">
        <f t="shared" si="247"/>
        <v/>
      </c>
      <c r="BX1514" s="5" t="str">
        <f t="shared" si="248"/>
        <v/>
      </c>
      <c r="BY1514" s="14" t="str">
        <f t="shared" si="249"/>
        <v/>
      </c>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c r="A1515" s="24"/>
      <c r="B1515" s="3"/>
      <c r="H1515" s="5" t="str">
        <f>IF(F1515="","",IFERROR(CONCATENATE("PEUA",VLOOKUP(ESTADO,REPORTE!AV1515:AW1546,2,0),CLAVE_DISTRITO,CLAVE_CADER,IFERROR(VLOOKUP(DAY(F1515),$BN$3:$BO$11,2,0),DAY(F1515)),IFERROR(VLOOKUP(MONTH(F1515),$BN$3:$BO$11,2,0),MONTH(F1515)),YEAR(F1515),G1515),""))</f>
        <v/>
      </c>
      <c r="L1515" s="4" t="str">
        <f>IFERROR(IF(VLOOKUP(J1515,J$2:L1514,4,0)=0,"",VLOOKUP(J1515,J$2:L1514,4,0)),"")</f>
        <v/>
      </c>
      <c r="M1515" s="4" t="str">
        <f>IFERROR(IF(VLOOKUP(J1515,J$2:M1514,5,0)=0,"",VLOOKUP(J1515,J$2:M1514,5,0)),"")</f>
        <v/>
      </c>
      <c r="AC1515" s="2" t="str">
        <f>IFERROR(IF(INDEX(AC$1:AC1514,MATCH(J1515,J$1:J1514,0),1)=0,"",INDEX(AC$1:AC1514,MATCH(J1515,J$1:J1514,0),1)),"")</f>
        <v/>
      </c>
      <c r="AD1515" s="2" t="str">
        <f>IFERROR(IF(INDEX(AD$1:AD1514,MATCH(J1515,J$1:J1514,0),1)=0,"",INDEX(AD$1:AD1514,MATCH(J1515,J$1:J1514,0),1)),"")</f>
        <v/>
      </c>
      <c r="AE1515" s="2" t="str">
        <f>IFERROR(IF(INDEX(AE$1:AE1514,MATCH(J1515,J$1:J1514,0),1)=0,"",INDEX(AE$1:AE1514,MATCH(J1515,J$1:J1514,0),1)),"")</f>
        <v/>
      </c>
      <c r="BH1515" s="7" t="str">
        <f t="shared" ca="1" si="245"/>
        <v/>
      </c>
      <c r="BI1515" s="4" t="str">
        <f t="shared" si="251"/>
        <v/>
      </c>
      <c r="BJ1515" s="123" t="str">
        <f t="shared" si="246"/>
        <v/>
      </c>
      <c r="BK1515" s="140" t="str">
        <f t="shared" si="250"/>
        <v/>
      </c>
      <c r="BP1515" s="5"/>
      <c r="BR1515" s="4"/>
      <c r="BT1515" s="5"/>
      <c r="BU1515" s="5"/>
      <c r="BV1515" s="5" t="str">
        <f>IF(B1515="","",IF(BQ1515="",1+(MAX(BV$2:BV1514)),""))</f>
        <v/>
      </c>
      <c r="BW1515" s="5" t="str">
        <f t="shared" si="247"/>
        <v/>
      </c>
      <c r="BX1515" s="5" t="str">
        <f t="shared" si="248"/>
        <v/>
      </c>
      <c r="BY1515" s="14" t="str">
        <f t="shared" si="249"/>
        <v/>
      </c>
      <c r="BZ1515" s="28"/>
      <c r="DD1515" s="5" t="e">
        <f>IF(REPORTE!AH$2="si",IF(C1515=VALUE(REPORTE!C$11),IF(SUM(DD1516:DD$1993),CONCATENATE(INT(B1515),", "),INT(B1515)),""),IF(C1515=VALUE(REPORTE!C$10),IF(SUM(DD1516:DD$1993),CONCATENATE(INT(B1515),", "),INT(B1515)),""))</f>
        <v>#VALUE!</v>
      </c>
      <c r="DH1515" s="5"/>
      <c r="DI1515" s="5"/>
      <c r="DJ1515" s="5"/>
      <c r="DK1515" s="5"/>
    </row>
    <row r="1516" spans="1:115">
      <c r="A1516" s="24"/>
      <c r="B1516" s="3"/>
      <c r="H1516" s="5" t="str">
        <f>IF(F1516="","",IFERROR(CONCATENATE("PEUA",VLOOKUP(ESTADO,REPORTE!AV1516:AW1547,2,0),CLAVE_DISTRITO,CLAVE_CADER,IFERROR(VLOOKUP(DAY(F1516),$BN$3:$BO$11,2,0),DAY(F1516)),IFERROR(VLOOKUP(MONTH(F1516),$BN$3:$BO$11,2,0),MONTH(F1516)),YEAR(F1516),G1516),""))</f>
        <v/>
      </c>
      <c r="L1516" s="4" t="str">
        <f>IFERROR(IF(VLOOKUP(J1516,J$2:L1515,4,0)=0,"",VLOOKUP(J1516,J$2:L1515,4,0)),"")</f>
        <v/>
      </c>
      <c r="M1516" s="4" t="str">
        <f>IFERROR(IF(VLOOKUP(J1516,J$2:M1515,5,0)=0,"",VLOOKUP(J1516,J$2:M1515,5,0)),"")</f>
        <v/>
      </c>
      <c r="AC1516" s="2" t="str">
        <f>IFERROR(IF(INDEX(AC$1:AC1515,MATCH(J1516,J$1:J1515,0),1)=0,"",INDEX(AC$1:AC1515,MATCH(J1516,J$1:J1515,0),1)),"")</f>
        <v/>
      </c>
      <c r="AD1516" s="2" t="str">
        <f>IFERROR(IF(INDEX(AD$1:AD1515,MATCH(J1516,J$1:J1515,0),1)=0,"",INDEX(AD$1:AD1515,MATCH(J1516,J$1:J1515,0),1)),"")</f>
        <v/>
      </c>
      <c r="AE1516" s="2" t="str">
        <f>IFERROR(IF(INDEX(AE$1:AE1515,MATCH(J1516,J$1:J1515,0),1)=0,"",INDEX(AE$1:AE1515,MATCH(J1516,J$1:J1515,0),1)),"")</f>
        <v/>
      </c>
      <c r="BH1516" s="7" t="str">
        <f t="shared" ca="1" si="245"/>
        <v/>
      </c>
      <c r="BI1516" s="4" t="str">
        <f t="shared" si="251"/>
        <v/>
      </c>
      <c r="BJ1516" s="123" t="str">
        <f t="shared" si="246"/>
        <v/>
      </c>
      <c r="BK1516" s="140" t="str">
        <f t="shared" si="250"/>
        <v/>
      </c>
      <c r="BP1516" s="5"/>
      <c r="BR1516" s="4"/>
      <c r="BT1516" s="5"/>
      <c r="BU1516" s="5"/>
      <c r="BV1516" s="5" t="str">
        <f>IF(B1516="","",IF(BQ1516="",1+(MAX(BV$2:BV1515)),""))</f>
        <v/>
      </c>
      <c r="BW1516" s="5" t="str">
        <f t="shared" si="247"/>
        <v/>
      </c>
      <c r="BX1516" s="5" t="str">
        <f t="shared" si="248"/>
        <v/>
      </c>
      <c r="BY1516" s="14" t="str">
        <f t="shared" si="249"/>
        <v/>
      </c>
      <c r="BZ1516" s="28"/>
      <c r="DD1516" s="5" t="e">
        <f>IF(REPORTE!AH$2="si",IF(C1516=VALUE(REPORTE!C$11),IF(SUM(DD1517:DD$1993),CONCATENATE(INT(B1516),", "),INT(B1516)),""),IF(C1516=VALUE(REPORTE!C$10),IF(SUM(DD1517:DD$1993),CONCATENATE(INT(B1516),", "),INT(B1516)),""))</f>
        <v>#VALUE!</v>
      </c>
      <c r="DH1516" s="5"/>
      <c r="DI1516" s="5"/>
      <c r="DJ1516" s="5"/>
      <c r="DK1516" s="5"/>
    </row>
    <row r="1517" spans="1:115">
      <c r="A1517" s="24"/>
      <c r="B1517" s="3"/>
      <c r="H1517" s="5" t="str">
        <f>IF(F1517="","",IFERROR(CONCATENATE("PEUA",VLOOKUP(ESTADO,REPORTE!AV1517:AW1548,2,0),CLAVE_DISTRITO,CLAVE_CADER,IFERROR(VLOOKUP(DAY(F1517),$BN$3:$BO$11,2,0),DAY(F1517)),IFERROR(VLOOKUP(MONTH(F1517),$BN$3:$BO$11,2,0),MONTH(F1517)),YEAR(F1517),G1517),""))</f>
        <v/>
      </c>
      <c r="L1517" s="4" t="str">
        <f>IFERROR(IF(VLOOKUP(J1517,J$2:L1516,4,0)=0,"",VLOOKUP(J1517,J$2:L1516,4,0)),"")</f>
        <v/>
      </c>
      <c r="M1517" s="4" t="str">
        <f>IFERROR(IF(VLOOKUP(J1517,J$2:M1516,5,0)=0,"",VLOOKUP(J1517,J$2:M1516,5,0)),"")</f>
        <v/>
      </c>
      <c r="AC1517" s="2" t="str">
        <f>IFERROR(IF(INDEX(AC$1:AC1516,MATCH(J1517,J$1:J1516,0),1)=0,"",INDEX(AC$1:AC1516,MATCH(J1517,J$1:J1516,0),1)),"")</f>
        <v/>
      </c>
      <c r="AD1517" s="2" t="str">
        <f>IFERROR(IF(INDEX(AD$1:AD1516,MATCH(J1517,J$1:J1516,0),1)=0,"",INDEX(AD$1:AD1516,MATCH(J1517,J$1:J1516,0),1)),"")</f>
        <v/>
      </c>
      <c r="AE1517" s="2" t="str">
        <f>IFERROR(IF(INDEX(AE$1:AE1516,MATCH(J1517,J$1:J1516,0),1)=0,"",INDEX(AE$1:AE1516,MATCH(J1517,J$1:J1516,0),1)),"")</f>
        <v/>
      </c>
      <c r="BH1517" s="7" t="str">
        <f t="shared" ca="1" si="245"/>
        <v/>
      </c>
      <c r="BI1517" s="4" t="str">
        <f t="shared" si="251"/>
        <v/>
      </c>
      <c r="BJ1517" s="123" t="str">
        <f t="shared" si="246"/>
        <v/>
      </c>
      <c r="BK1517" s="140" t="str">
        <f t="shared" si="250"/>
        <v/>
      </c>
      <c r="BP1517" s="5"/>
      <c r="BR1517" s="4"/>
      <c r="BT1517" s="5"/>
      <c r="BU1517" s="5"/>
      <c r="BV1517" s="5" t="str">
        <f>IF(B1517="","",IF(BQ1517="",1+(MAX(BV$2:BV1516)),""))</f>
        <v/>
      </c>
      <c r="BW1517" s="5" t="str">
        <f t="shared" si="247"/>
        <v/>
      </c>
      <c r="BX1517" s="5" t="str">
        <f t="shared" si="248"/>
        <v/>
      </c>
      <c r="BY1517" s="14" t="str">
        <f t="shared" si="249"/>
        <v/>
      </c>
      <c r="BZ1517" s="28"/>
      <c r="DD1517" s="5" t="e">
        <f>IF(REPORTE!AH$2="si",IF(C1517=VALUE(REPORTE!C$11),IF(SUM(DD1518:DD$1993),CONCATENATE(INT(B1517),", "),INT(B1517)),""),IF(C1517=VALUE(REPORTE!C$10),IF(SUM(DD1518:DD$1993),CONCATENATE(INT(B1517),", "),INT(B1517)),""))</f>
        <v>#VALUE!</v>
      </c>
      <c r="DH1517" s="5"/>
      <c r="DI1517" s="5"/>
      <c r="DJ1517" s="5"/>
      <c r="DK1517" s="5"/>
    </row>
    <row r="1518" spans="1:115">
      <c r="A1518" s="24"/>
      <c r="B1518" s="3"/>
      <c r="H1518" s="5" t="str">
        <f>IF(F1518="","",IFERROR(CONCATENATE("PEUA",VLOOKUP(ESTADO,REPORTE!AV1518:AW1549,2,0),CLAVE_DISTRITO,CLAVE_CADER,IFERROR(VLOOKUP(DAY(F1518),$BN$3:$BO$11,2,0),DAY(F1518)),IFERROR(VLOOKUP(MONTH(F1518),$BN$3:$BO$11,2,0),MONTH(F1518)),YEAR(F1518),G1518),""))</f>
        <v/>
      </c>
      <c r="L1518" s="4" t="str">
        <f>IFERROR(IF(VLOOKUP(J1518,J$2:L1517,4,0)=0,"",VLOOKUP(J1518,J$2:L1517,4,0)),"")</f>
        <v/>
      </c>
      <c r="M1518" s="4" t="str">
        <f>IFERROR(IF(VLOOKUP(J1518,J$2:M1517,5,0)=0,"",VLOOKUP(J1518,J$2:M1517,5,0)),"")</f>
        <v/>
      </c>
      <c r="AC1518" s="2" t="str">
        <f>IFERROR(IF(INDEX(AC$1:AC1517,MATCH(J1518,J$1:J1517,0),1)=0,"",INDEX(AC$1:AC1517,MATCH(J1518,J$1:J1517,0),1)),"")</f>
        <v/>
      </c>
      <c r="AD1518" s="2" t="str">
        <f>IFERROR(IF(INDEX(AD$1:AD1517,MATCH(J1518,J$1:J1517,0),1)=0,"",INDEX(AD$1:AD1517,MATCH(J1518,J$1:J1517,0),1)),"")</f>
        <v/>
      </c>
      <c r="AE1518" s="2" t="str">
        <f>IFERROR(IF(INDEX(AE$1:AE1517,MATCH(J1518,J$1:J1517,0),1)=0,"",INDEX(AE$1:AE1517,MATCH(J1518,J$1:J1517,0),1)),"")</f>
        <v/>
      </c>
      <c r="BH1518" s="7" t="str">
        <f t="shared" ca="1" si="245"/>
        <v/>
      </c>
      <c r="BI1518" s="4" t="str">
        <f t="shared" si="251"/>
        <v/>
      </c>
      <c r="BJ1518" s="123" t="str">
        <f t="shared" si="246"/>
        <v/>
      </c>
      <c r="BK1518" s="140" t="str">
        <f t="shared" si="250"/>
        <v/>
      </c>
      <c r="BP1518" s="5"/>
      <c r="BR1518" s="4"/>
      <c r="BT1518" s="5"/>
      <c r="BU1518" s="5"/>
      <c r="BV1518" s="5" t="str">
        <f>IF(B1518="","",IF(BQ1518="",1+(MAX(BV$2:BV1517)),""))</f>
        <v/>
      </c>
      <c r="BW1518" s="5" t="str">
        <f t="shared" si="247"/>
        <v/>
      </c>
      <c r="BX1518" s="5" t="str">
        <f t="shared" si="248"/>
        <v/>
      </c>
      <c r="BY1518" s="14" t="str">
        <f t="shared" si="249"/>
        <v/>
      </c>
      <c r="BZ1518" s="28"/>
      <c r="DD1518" s="5" t="e">
        <f>IF(REPORTE!AH$2="si",IF(C1518=VALUE(REPORTE!C$11),IF(SUM(DD1519:DD$1993),CONCATENATE(INT(B1518),", "),INT(B1518)),""),IF(C1518=VALUE(REPORTE!C$10),IF(SUM(DD1519:DD$1993),CONCATENATE(INT(B1518),", "),INT(B1518)),""))</f>
        <v>#VALUE!</v>
      </c>
      <c r="DH1518" s="5"/>
      <c r="DI1518" s="5"/>
      <c r="DJ1518" s="5"/>
      <c r="DK1518" s="5"/>
    </row>
    <row r="1519" spans="1:115">
      <c r="A1519" s="24"/>
      <c r="B1519" s="3"/>
      <c r="H1519" s="5" t="str">
        <f>IF(F1519="","",IFERROR(CONCATENATE("PEUA",VLOOKUP(ESTADO,REPORTE!AV1519:AW1550,2,0),CLAVE_DISTRITO,CLAVE_CADER,IFERROR(VLOOKUP(DAY(F1519),$BN$3:$BO$11,2,0),DAY(F1519)),IFERROR(VLOOKUP(MONTH(F1519),$BN$3:$BO$11,2,0),MONTH(F1519)),YEAR(F1519),G1519),""))</f>
        <v/>
      </c>
      <c r="L1519" s="4" t="str">
        <f>IFERROR(IF(VLOOKUP(J1519,J$2:L1518,4,0)=0,"",VLOOKUP(J1519,J$2:L1518,4,0)),"")</f>
        <v/>
      </c>
      <c r="M1519" s="4" t="str">
        <f>IFERROR(IF(VLOOKUP(J1519,J$2:M1518,5,0)=0,"",VLOOKUP(J1519,J$2:M1518,5,0)),"")</f>
        <v/>
      </c>
      <c r="AC1519" s="2" t="str">
        <f>IFERROR(IF(INDEX(AC$1:AC1518,MATCH(J1519,J$1:J1518,0),1)=0,"",INDEX(AC$1:AC1518,MATCH(J1519,J$1:J1518,0),1)),"")</f>
        <v/>
      </c>
      <c r="AD1519" s="2" t="str">
        <f>IFERROR(IF(INDEX(AD$1:AD1518,MATCH(J1519,J$1:J1518,0),1)=0,"",INDEX(AD$1:AD1518,MATCH(J1519,J$1:J1518,0),1)),"")</f>
        <v/>
      </c>
      <c r="AE1519" s="2" t="str">
        <f>IFERROR(IF(INDEX(AE$1:AE1518,MATCH(J1519,J$1:J1518,0),1)=0,"",INDEX(AE$1:AE1518,MATCH(J1519,J$1:J1518,0),1)),"")</f>
        <v/>
      </c>
      <c r="BH1519" s="7" t="str">
        <f t="shared" ca="1" si="245"/>
        <v/>
      </c>
      <c r="BI1519" s="4" t="str">
        <f t="shared" si="251"/>
        <v/>
      </c>
      <c r="BJ1519" s="123" t="str">
        <f t="shared" si="246"/>
        <v/>
      </c>
      <c r="BK1519" s="140" t="str">
        <f t="shared" si="250"/>
        <v/>
      </c>
      <c r="BP1519" s="5"/>
      <c r="BR1519" s="4"/>
      <c r="BT1519" s="5"/>
      <c r="BU1519" s="5"/>
      <c r="BV1519" s="5" t="str">
        <f>IF(B1519="","",IF(BQ1519="",1+(MAX(BV$2:BV1518)),""))</f>
        <v/>
      </c>
      <c r="BW1519" s="5" t="str">
        <f t="shared" si="247"/>
        <v/>
      </c>
      <c r="BX1519" s="5" t="str">
        <f t="shared" si="248"/>
        <v/>
      </c>
      <c r="BY1519" s="14" t="str">
        <f t="shared" si="249"/>
        <v/>
      </c>
      <c r="BZ1519" s="28"/>
      <c r="DD1519" s="5" t="e">
        <f>IF(REPORTE!AH$2="si",IF(C1519=VALUE(REPORTE!C$11),IF(SUM(DD1520:DD$1993),CONCATENATE(INT(B1519),", "),INT(B1519)),""),IF(C1519=VALUE(REPORTE!C$10),IF(SUM(DD1520:DD$1993),CONCATENATE(INT(B1519),", "),INT(B1519)),""))</f>
        <v>#VALUE!</v>
      </c>
      <c r="DH1519" s="5"/>
      <c r="DI1519" s="5"/>
      <c r="DJ1519" s="5"/>
      <c r="DK1519" s="5"/>
    </row>
    <row r="1520" spans="1:115">
      <c r="A1520" s="24"/>
      <c r="B1520" s="3"/>
      <c r="H1520" s="5" t="str">
        <f>IF(F1520="","",IFERROR(CONCATENATE("PEUA",VLOOKUP(ESTADO,REPORTE!AV1520:AW1551,2,0),CLAVE_DISTRITO,CLAVE_CADER,IFERROR(VLOOKUP(DAY(F1520),$BN$3:$BO$11,2,0),DAY(F1520)),IFERROR(VLOOKUP(MONTH(F1520),$BN$3:$BO$11,2,0),MONTH(F1520)),YEAR(F1520),G1520),""))</f>
        <v/>
      </c>
      <c r="L1520" s="4" t="str">
        <f>IFERROR(IF(VLOOKUP(J1520,J$2:L1519,4,0)=0,"",VLOOKUP(J1520,J$2:L1519,4,0)),"")</f>
        <v/>
      </c>
      <c r="M1520" s="4" t="str">
        <f>IFERROR(IF(VLOOKUP(J1520,J$2:M1519,5,0)=0,"",VLOOKUP(J1520,J$2:M1519,5,0)),"")</f>
        <v/>
      </c>
      <c r="AC1520" s="2" t="str">
        <f>IFERROR(IF(INDEX(AC$1:AC1519,MATCH(J1520,J$1:J1519,0),1)=0,"",INDEX(AC$1:AC1519,MATCH(J1520,J$1:J1519,0),1)),"")</f>
        <v/>
      </c>
      <c r="AD1520" s="2" t="str">
        <f>IFERROR(IF(INDEX(AD$1:AD1519,MATCH(J1520,J$1:J1519,0),1)=0,"",INDEX(AD$1:AD1519,MATCH(J1520,J$1:J1519,0),1)),"")</f>
        <v/>
      </c>
      <c r="AE1520" s="2" t="str">
        <f>IFERROR(IF(INDEX(AE$1:AE1519,MATCH(J1520,J$1:J1519,0),1)=0,"",INDEX(AE$1:AE1519,MATCH(J1520,J$1:J1519,0),1)),"")</f>
        <v/>
      </c>
      <c r="BH1520" s="7" t="str">
        <f t="shared" ca="1" si="245"/>
        <v/>
      </c>
      <c r="BI1520" s="4" t="str">
        <f t="shared" si="251"/>
        <v/>
      </c>
      <c r="BJ1520" s="123" t="str">
        <f t="shared" si="246"/>
        <v/>
      </c>
      <c r="BK1520" s="140" t="str">
        <f t="shared" si="250"/>
        <v/>
      </c>
      <c r="BP1520" s="5"/>
      <c r="BR1520" s="4"/>
      <c r="BT1520" s="5"/>
      <c r="BU1520" s="5"/>
      <c r="BV1520" s="5" t="str">
        <f>IF(B1520="","",IF(BQ1520="",1+(MAX(BV$2:BV1519)),""))</f>
        <v/>
      </c>
      <c r="BW1520" s="5" t="str">
        <f t="shared" si="247"/>
        <v/>
      </c>
      <c r="BX1520" s="5" t="str">
        <f t="shared" si="248"/>
        <v/>
      </c>
      <c r="BY1520" s="14" t="str">
        <f t="shared" si="249"/>
        <v/>
      </c>
      <c r="BZ1520" s="28"/>
      <c r="DD1520" s="5" t="e">
        <f>IF(REPORTE!AH$2="si",IF(C1520=VALUE(REPORTE!C$11),IF(SUM(DD1521:DD$1993),CONCATENATE(INT(B1520),", "),INT(B1520)),""),IF(C1520=VALUE(REPORTE!C$10),IF(SUM(DD1521:DD$1993),CONCATENATE(INT(B1520),", "),INT(B1520)),""))</f>
        <v>#VALUE!</v>
      </c>
      <c r="DH1520" s="5"/>
      <c r="DI1520" s="5"/>
      <c r="DJ1520" s="5"/>
      <c r="DK1520" s="5"/>
    </row>
    <row r="1521" spans="1:115">
      <c r="A1521" s="24"/>
      <c r="B1521" s="3"/>
      <c r="H1521" s="5" t="str">
        <f>IF(F1521="","",IFERROR(CONCATENATE("PEUA",VLOOKUP(ESTADO,REPORTE!AV1521:AW1552,2,0),CLAVE_DISTRITO,CLAVE_CADER,IFERROR(VLOOKUP(DAY(F1521),$BN$3:$BO$11,2,0),DAY(F1521)),IFERROR(VLOOKUP(MONTH(F1521),$BN$3:$BO$11,2,0),MONTH(F1521)),YEAR(F1521),G1521),""))</f>
        <v/>
      </c>
      <c r="L1521" s="4" t="str">
        <f>IFERROR(IF(VLOOKUP(J1521,J$2:L1520,4,0)=0,"",VLOOKUP(J1521,J$2:L1520,4,0)),"")</f>
        <v/>
      </c>
      <c r="M1521" s="4" t="str">
        <f>IFERROR(IF(VLOOKUP(J1521,J$2:M1520,5,0)=0,"",VLOOKUP(J1521,J$2:M1520,5,0)),"")</f>
        <v/>
      </c>
      <c r="AC1521" s="2" t="str">
        <f>IFERROR(IF(INDEX(AC$1:AC1520,MATCH(J1521,J$1:J1520,0),1)=0,"",INDEX(AC$1:AC1520,MATCH(J1521,J$1:J1520,0),1)),"")</f>
        <v/>
      </c>
      <c r="AD1521" s="2" t="str">
        <f>IFERROR(IF(INDEX(AD$1:AD1520,MATCH(J1521,J$1:J1520,0),1)=0,"",INDEX(AD$1:AD1520,MATCH(J1521,J$1:J1520,0),1)),"")</f>
        <v/>
      </c>
      <c r="AE1521" s="2" t="str">
        <f>IFERROR(IF(INDEX(AE$1:AE1520,MATCH(J1521,J$1:J1520,0),1)=0,"",INDEX(AE$1:AE1520,MATCH(J1521,J$1:J1520,0),1)),"")</f>
        <v/>
      </c>
      <c r="BH1521" s="7" t="str">
        <f t="shared" ca="1" si="245"/>
        <v/>
      </c>
      <c r="BI1521" s="4" t="str">
        <f t="shared" si="251"/>
        <v/>
      </c>
      <c r="BJ1521" s="123" t="str">
        <f t="shared" si="246"/>
        <v/>
      </c>
      <c r="BK1521" s="140" t="str">
        <f t="shared" si="250"/>
        <v/>
      </c>
      <c r="BP1521" s="5"/>
      <c r="BR1521" s="4"/>
      <c r="BT1521" s="5"/>
      <c r="BU1521" s="5"/>
      <c r="BV1521" s="5" t="str">
        <f>IF(B1521="","",IF(BQ1521="",1+(MAX(BV$2:BV1520)),""))</f>
        <v/>
      </c>
      <c r="BW1521" s="5" t="str">
        <f t="shared" si="247"/>
        <v/>
      </c>
      <c r="BX1521" s="5" t="str">
        <f t="shared" si="248"/>
        <v/>
      </c>
      <c r="BY1521" s="14" t="str">
        <f t="shared" si="249"/>
        <v/>
      </c>
      <c r="BZ1521" s="28"/>
      <c r="DD1521" s="5" t="e">
        <f>IF(REPORTE!AH$2="si",IF(C1521=VALUE(REPORTE!C$11),IF(SUM(DD1522:DD$1993),CONCATENATE(INT(B1521),", "),INT(B1521)),""),IF(C1521=VALUE(REPORTE!C$10),IF(SUM(DD1522:DD$1993),CONCATENATE(INT(B1521),", "),INT(B1521)),""))</f>
        <v>#VALUE!</v>
      </c>
      <c r="DH1521" s="5"/>
      <c r="DI1521" s="5"/>
      <c r="DJ1521" s="5"/>
      <c r="DK1521" s="5"/>
    </row>
    <row r="1522" spans="1:115">
      <c r="A1522" s="24"/>
      <c r="B1522" s="3"/>
      <c r="H1522" s="5" t="str">
        <f>IF(F1522="","",IFERROR(CONCATENATE("PEUA",VLOOKUP(ESTADO,REPORTE!AV1522:AW1553,2,0),CLAVE_DISTRITO,CLAVE_CADER,IFERROR(VLOOKUP(DAY(F1522),$BN$3:$BO$11,2,0),DAY(F1522)),IFERROR(VLOOKUP(MONTH(F1522),$BN$3:$BO$11,2,0),MONTH(F1522)),YEAR(F1522),G1522),""))</f>
        <v/>
      </c>
      <c r="L1522" s="4" t="str">
        <f>IFERROR(IF(VLOOKUP(J1522,J$2:L1521,4,0)=0,"",VLOOKUP(J1522,J$2:L1521,4,0)),"")</f>
        <v/>
      </c>
      <c r="M1522" s="4" t="str">
        <f>IFERROR(IF(VLOOKUP(J1522,J$2:M1521,5,0)=0,"",VLOOKUP(J1522,J$2:M1521,5,0)),"")</f>
        <v/>
      </c>
      <c r="AC1522" s="2" t="str">
        <f>IFERROR(IF(INDEX(AC$1:AC1521,MATCH(J1522,J$1:J1521,0),1)=0,"",INDEX(AC$1:AC1521,MATCH(J1522,J$1:J1521,0),1)),"")</f>
        <v/>
      </c>
      <c r="AD1522" s="2" t="str">
        <f>IFERROR(IF(INDEX(AD$1:AD1521,MATCH(J1522,J$1:J1521,0),1)=0,"",INDEX(AD$1:AD1521,MATCH(J1522,J$1:J1521,0),1)),"")</f>
        <v/>
      </c>
      <c r="AE1522" s="2" t="str">
        <f>IFERROR(IF(INDEX(AE$1:AE1521,MATCH(J1522,J$1:J1521,0),1)=0,"",INDEX(AE$1:AE1521,MATCH(J1522,J$1:J1521,0),1)),"")</f>
        <v/>
      </c>
      <c r="BH1522" s="7" t="str">
        <f t="shared" ca="1" si="245"/>
        <v/>
      </c>
      <c r="BI1522" s="4" t="str">
        <f t="shared" si="251"/>
        <v/>
      </c>
      <c r="BJ1522" s="123" t="str">
        <f t="shared" si="246"/>
        <v/>
      </c>
      <c r="BK1522" s="140" t="str">
        <f t="shared" si="250"/>
        <v/>
      </c>
      <c r="BP1522" s="5"/>
      <c r="BR1522" s="4"/>
      <c r="BT1522" s="5"/>
      <c r="BU1522" s="5"/>
      <c r="BV1522" s="5" t="str">
        <f>IF(B1522="","",IF(BQ1522="",1+(MAX(BV$2:BV1521)),""))</f>
        <v/>
      </c>
      <c r="BW1522" s="5" t="str">
        <f t="shared" si="247"/>
        <v/>
      </c>
      <c r="BX1522" s="5" t="str">
        <f t="shared" si="248"/>
        <v/>
      </c>
      <c r="BY1522" s="14" t="str">
        <f t="shared" si="249"/>
        <v/>
      </c>
      <c r="BZ1522" s="28"/>
      <c r="DD1522" s="5" t="e">
        <f>IF(REPORTE!AH$2="si",IF(C1522=VALUE(REPORTE!C$11),IF(SUM(DD1523:DD$1993),CONCATENATE(INT(B1522),", "),INT(B1522)),""),IF(C1522=VALUE(REPORTE!C$10),IF(SUM(DD1523:DD$1993),CONCATENATE(INT(B1522),", "),INT(B1522)),""))</f>
        <v>#VALUE!</v>
      </c>
      <c r="DH1522" s="5"/>
      <c r="DI1522" s="5"/>
      <c r="DJ1522" s="5"/>
      <c r="DK1522" s="5"/>
    </row>
    <row r="1523" spans="1:115">
      <c r="A1523" s="24"/>
      <c r="B1523" s="3"/>
      <c r="H1523" s="5" t="str">
        <f>IF(F1523="","",IFERROR(CONCATENATE("PEUA",VLOOKUP(ESTADO,REPORTE!AV1523:AW1554,2,0),CLAVE_DISTRITO,CLAVE_CADER,IFERROR(VLOOKUP(DAY(F1523),$BN$3:$BO$11,2,0),DAY(F1523)),IFERROR(VLOOKUP(MONTH(F1523),$BN$3:$BO$11,2,0),MONTH(F1523)),YEAR(F1523),G1523),""))</f>
        <v/>
      </c>
      <c r="L1523" s="4" t="str">
        <f>IFERROR(IF(VLOOKUP(J1523,J$2:L1522,4,0)=0,"",VLOOKUP(J1523,J$2:L1522,4,0)),"")</f>
        <v/>
      </c>
      <c r="M1523" s="4" t="str">
        <f>IFERROR(IF(VLOOKUP(J1523,J$2:M1522,5,0)=0,"",VLOOKUP(J1523,J$2:M1522,5,0)),"")</f>
        <v/>
      </c>
      <c r="AC1523" s="2" t="str">
        <f>IFERROR(IF(INDEX(AC$1:AC1522,MATCH(J1523,J$1:J1522,0),1)=0,"",INDEX(AC$1:AC1522,MATCH(J1523,J$1:J1522,0),1)),"")</f>
        <v/>
      </c>
      <c r="AD1523" s="2" t="str">
        <f>IFERROR(IF(INDEX(AD$1:AD1522,MATCH(J1523,J$1:J1522,0),1)=0,"",INDEX(AD$1:AD1522,MATCH(J1523,J$1:J1522,0),1)),"")</f>
        <v/>
      </c>
      <c r="AE1523" s="2" t="str">
        <f>IFERROR(IF(INDEX(AE$1:AE1522,MATCH(J1523,J$1:J1522,0),1)=0,"",INDEX(AE$1:AE1522,MATCH(J1523,J$1:J1522,0),1)),"")</f>
        <v/>
      </c>
      <c r="BH1523" s="7" t="str">
        <f t="shared" ca="1" si="245"/>
        <v/>
      </c>
      <c r="BI1523" s="4" t="str">
        <f t="shared" si="251"/>
        <v/>
      </c>
      <c r="BJ1523" s="123" t="str">
        <f t="shared" si="246"/>
        <v/>
      </c>
      <c r="BK1523" s="140" t="str">
        <f t="shared" si="250"/>
        <v/>
      </c>
      <c r="BP1523" s="5"/>
      <c r="BR1523" s="4"/>
      <c r="BT1523" s="5"/>
      <c r="BU1523" s="5"/>
      <c r="BV1523" s="5" t="str">
        <f>IF(B1523="","",IF(BQ1523="",1+(MAX(BV$2:BV1522)),""))</f>
        <v/>
      </c>
      <c r="BW1523" s="5" t="str">
        <f t="shared" si="247"/>
        <v/>
      </c>
      <c r="BX1523" s="5" t="str">
        <f t="shared" si="248"/>
        <v/>
      </c>
      <c r="BY1523" s="14" t="str">
        <f t="shared" si="249"/>
        <v/>
      </c>
      <c r="BZ1523" s="28"/>
      <c r="DD1523" s="5" t="e">
        <f>IF(REPORTE!AH$2="si",IF(C1523=VALUE(REPORTE!C$11),IF(SUM(DD1524:DD$1993),CONCATENATE(INT(B1523),", "),INT(B1523)),""),IF(C1523=VALUE(REPORTE!C$10),IF(SUM(DD1524:DD$1993),CONCATENATE(INT(B1523),", "),INT(B1523)),""))</f>
        <v>#VALUE!</v>
      </c>
      <c r="DH1523" s="5"/>
      <c r="DI1523" s="5"/>
      <c r="DJ1523" s="5"/>
      <c r="DK1523" s="5"/>
    </row>
    <row r="1524" spans="1:115">
      <c r="A1524" s="24"/>
      <c r="B1524" s="3"/>
      <c r="H1524" s="5" t="str">
        <f>IF(F1524="","",IFERROR(CONCATENATE("PEUA",VLOOKUP(ESTADO,REPORTE!AV1524:AW1555,2,0),CLAVE_DISTRITO,CLAVE_CADER,IFERROR(VLOOKUP(DAY(F1524),$BN$3:$BO$11,2,0),DAY(F1524)),IFERROR(VLOOKUP(MONTH(F1524),$BN$3:$BO$11,2,0),MONTH(F1524)),YEAR(F1524),G1524),""))</f>
        <v/>
      </c>
      <c r="L1524" s="4" t="str">
        <f>IFERROR(IF(VLOOKUP(J1524,J$2:L1523,4,0)=0,"",VLOOKUP(J1524,J$2:L1523,4,0)),"")</f>
        <v/>
      </c>
      <c r="M1524" s="4" t="str">
        <f>IFERROR(IF(VLOOKUP(J1524,J$2:M1523,5,0)=0,"",VLOOKUP(J1524,J$2:M1523,5,0)),"")</f>
        <v/>
      </c>
      <c r="AC1524" s="2" t="str">
        <f>IFERROR(IF(INDEX(AC$1:AC1523,MATCH(J1524,J$1:J1523,0),1)=0,"",INDEX(AC$1:AC1523,MATCH(J1524,J$1:J1523,0),1)),"")</f>
        <v/>
      </c>
      <c r="AD1524" s="2" t="str">
        <f>IFERROR(IF(INDEX(AD$1:AD1523,MATCH(J1524,J$1:J1523,0),1)=0,"",INDEX(AD$1:AD1523,MATCH(J1524,J$1:J1523,0),1)),"")</f>
        <v/>
      </c>
      <c r="AE1524" s="2" t="str">
        <f>IFERROR(IF(INDEX(AE$1:AE1523,MATCH(J1524,J$1:J1523,0),1)=0,"",INDEX(AE$1:AE1523,MATCH(J1524,J$1:J1523,0),1)),"")</f>
        <v/>
      </c>
      <c r="BH1524" s="7" t="str">
        <f t="shared" ca="1" si="245"/>
        <v/>
      </c>
      <c r="BI1524" s="4" t="str">
        <f t="shared" si="251"/>
        <v/>
      </c>
      <c r="BJ1524" s="123" t="str">
        <f t="shared" si="246"/>
        <v/>
      </c>
      <c r="BK1524" s="140" t="str">
        <f t="shared" si="250"/>
        <v/>
      </c>
      <c r="BP1524" s="5"/>
      <c r="BR1524" s="4"/>
      <c r="BT1524" s="5"/>
      <c r="BU1524" s="5"/>
      <c r="BV1524" s="5" t="str">
        <f>IF(B1524="","",IF(BQ1524="",1+(MAX(BV$2:BV1523)),""))</f>
        <v/>
      </c>
      <c r="BW1524" s="5" t="str">
        <f t="shared" si="247"/>
        <v/>
      </c>
      <c r="BX1524" s="5" t="str">
        <f t="shared" si="248"/>
        <v/>
      </c>
      <c r="BY1524" s="14" t="str">
        <f t="shared" si="249"/>
        <v/>
      </c>
      <c r="BZ1524" s="28"/>
      <c r="DD1524" s="5" t="e">
        <f>IF(REPORTE!AH$2="si",IF(C1524=VALUE(REPORTE!C$11),IF(SUM(DD1525:DD$1993),CONCATENATE(INT(B1524),", "),INT(B1524)),""),IF(C1524=VALUE(REPORTE!C$10),IF(SUM(DD1525:DD$1993),CONCATENATE(INT(B1524),", "),INT(B1524)),""))</f>
        <v>#VALUE!</v>
      </c>
      <c r="DH1524" s="5"/>
      <c r="DI1524" s="5"/>
      <c r="DJ1524" s="5"/>
      <c r="DK1524" s="5"/>
    </row>
    <row r="1525" spans="1:115">
      <c r="A1525" s="24"/>
      <c r="B1525" s="3"/>
      <c r="H1525" s="5" t="str">
        <f>IF(F1525="","",IFERROR(CONCATENATE("PEUA",VLOOKUP(ESTADO,REPORTE!AV1525:AW1556,2,0),CLAVE_DISTRITO,CLAVE_CADER,IFERROR(VLOOKUP(DAY(F1525),$BN$3:$BO$11,2,0),DAY(F1525)),IFERROR(VLOOKUP(MONTH(F1525),$BN$3:$BO$11,2,0),MONTH(F1525)),YEAR(F1525),G1525),""))</f>
        <v/>
      </c>
      <c r="L1525" s="4" t="str">
        <f>IFERROR(IF(VLOOKUP(J1525,J$2:L1524,4,0)=0,"",VLOOKUP(J1525,J$2:L1524,4,0)),"")</f>
        <v/>
      </c>
      <c r="M1525" s="4" t="str">
        <f>IFERROR(IF(VLOOKUP(J1525,J$2:M1524,5,0)=0,"",VLOOKUP(J1525,J$2:M1524,5,0)),"")</f>
        <v/>
      </c>
      <c r="AC1525" s="2" t="str">
        <f>IFERROR(IF(INDEX(AC$1:AC1524,MATCH(J1525,J$1:J1524,0),1)=0,"",INDEX(AC$1:AC1524,MATCH(J1525,J$1:J1524,0),1)),"")</f>
        <v/>
      </c>
      <c r="AD1525" s="2" t="str">
        <f>IFERROR(IF(INDEX(AD$1:AD1524,MATCH(J1525,J$1:J1524,0),1)=0,"",INDEX(AD$1:AD1524,MATCH(J1525,J$1:J1524,0),1)),"")</f>
        <v/>
      </c>
      <c r="AE1525" s="2" t="str">
        <f>IFERROR(IF(INDEX(AE$1:AE1524,MATCH(J1525,J$1:J1524,0),1)=0,"",INDEX(AE$1:AE1524,MATCH(J1525,J$1:J1524,0),1)),"")</f>
        <v/>
      </c>
      <c r="BH1525" s="7" t="str">
        <f t="shared" ca="1" si="245"/>
        <v/>
      </c>
      <c r="BI1525" s="4" t="str">
        <f t="shared" si="251"/>
        <v/>
      </c>
      <c r="BJ1525" s="123" t="str">
        <f t="shared" si="246"/>
        <v/>
      </c>
      <c r="BK1525" s="140" t="str">
        <f t="shared" si="250"/>
        <v/>
      </c>
      <c r="BP1525" s="5"/>
      <c r="BR1525" s="4"/>
      <c r="BT1525" s="5"/>
      <c r="BU1525" s="5"/>
      <c r="BV1525" s="5" t="str">
        <f>IF(B1525="","",IF(BQ1525="",1+(MAX(BV$2:BV1524)),""))</f>
        <v/>
      </c>
      <c r="BW1525" s="5" t="str">
        <f t="shared" si="247"/>
        <v/>
      </c>
      <c r="BX1525" s="5" t="str">
        <f t="shared" si="248"/>
        <v/>
      </c>
      <c r="BY1525" s="14" t="str">
        <f t="shared" si="249"/>
        <v/>
      </c>
      <c r="BZ1525" s="28"/>
      <c r="DD1525" s="5" t="e">
        <f>IF(REPORTE!AH$2="si",IF(C1525=VALUE(REPORTE!C$11),IF(SUM(DD1526:DD$1993),CONCATENATE(INT(B1525),", "),INT(B1525)),""),IF(C1525=VALUE(REPORTE!C$10),IF(SUM(DD1526:DD$1993),CONCATENATE(INT(B1525),", "),INT(B1525)),""))</f>
        <v>#VALUE!</v>
      </c>
      <c r="DH1525" s="5"/>
      <c r="DI1525" s="5"/>
      <c r="DJ1525" s="5"/>
      <c r="DK1525" s="5"/>
    </row>
    <row r="1526" spans="1:115">
      <c r="A1526" s="24"/>
      <c r="B1526" s="3"/>
      <c r="H1526" s="5" t="str">
        <f>IF(F1526="","",IFERROR(CONCATENATE("PEUA",VLOOKUP(ESTADO,REPORTE!AV1526:AW1557,2,0),CLAVE_DISTRITO,CLAVE_CADER,IFERROR(VLOOKUP(DAY(F1526),$BN$3:$BO$11,2,0),DAY(F1526)),IFERROR(VLOOKUP(MONTH(F1526),$BN$3:$BO$11,2,0),MONTH(F1526)),YEAR(F1526),G1526),""))</f>
        <v/>
      </c>
      <c r="L1526" s="4" t="str">
        <f>IFERROR(IF(VLOOKUP(J1526,J$2:L1525,4,0)=0,"",VLOOKUP(J1526,J$2:L1525,4,0)),"")</f>
        <v/>
      </c>
      <c r="M1526" s="4" t="str">
        <f>IFERROR(IF(VLOOKUP(J1526,J$2:M1525,5,0)=0,"",VLOOKUP(J1526,J$2:M1525,5,0)),"")</f>
        <v/>
      </c>
      <c r="AC1526" s="2" t="str">
        <f>IFERROR(IF(INDEX(AC$1:AC1525,MATCH(J1526,J$1:J1525,0),1)=0,"",INDEX(AC$1:AC1525,MATCH(J1526,J$1:J1525,0),1)),"")</f>
        <v/>
      </c>
      <c r="AD1526" s="2" t="str">
        <f>IFERROR(IF(INDEX(AD$1:AD1525,MATCH(J1526,J$1:J1525,0),1)=0,"",INDEX(AD$1:AD1525,MATCH(J1526,J$1:J1525,0),1)),"")</f>
        <v/>
      </c>
      <c r="AE1526" s="2" t="str">
        <f>IFERROR(IF(INDEX(AE$1:AE1525,MATCH(J1526,J$1:J1525,0),1)=0,"",INDEX(AE$1:AE1525,MATCH(J1526,J$1:J1525,0),1)),"")</f>
        <v/>
      </c>
      <c r="BH1526" s="7" t="str">
        <f t="shared" ca="1" si="245"/>
        <v/>
      </c>
      <c r="BI1526" s="4" t="str">
        <f t="shared" si="251"/>
        <v/>
      </c>
      <c r="BJ1526" s="123" t="str">
        <f t="shared" si="246"/>
        <v/>
      </c>
      <c r="BK1526" s="140" t="str">
        <f t="shared" si="250"/>
        <v/>
      </c>
      <c r="BP1526" s="5"/>
      <c r="BR1526" s="4"/>
      <c r="BT1526" s="5"/>
      <c r="BU1526" s="5"/>
      <c r="BV1526" s="5" t="str">
        <f>IF(B1526="","",IF(BQ1526="",1+(MAX(BV$2:BV1525)),""))</f>
        <v/>
      </c>
      <c r="BW1526" s="5" t="str">
        <f t="shared" si="247"/>
        <v/>
      </c>
      <c r="BX1526" s="5" t="str">
        <f t="shared" si="248"/>
        <v/>
      </c>
      <c r="BY1526" s="14" t="str">
        <f t="shared" si="249"/>
        <v/>
      </c>
      <c r="BZ1526" s="28"/>
      <c r="DD1526" s="5" t="e">
        <f>IF(REPORTE!AH$2="si",IF(C1526=VALUE(REPORTE!C$11),IF(SUM(DD1527:DD$1993),CONCATENATE(INT(B1526),", "),INT(B1526)),""),IF(C1526=VALUE(REPORTE!C$10),IF(SUM(DD1527:DD$1993),CONCATENATE(INT(B1526),", "),INT(B1526)),""))</f>
        <v>#VALUE!</v>
      </c>
      <c r="DH1526" s="5"/>
      <c r="DI1526" s="5"/>
      <c r="DJ1526" s="5"/>
      <c r="DK1526" s="5"/>
    </row>
    <row r="1527" spans="1:115">
      <c r="A1527" s="24"/>
      <c r="B1527" s="3"/>
      <c r="H1527" s="5" t="str">
        <f>IF(F1527="","",IFERROR(CONCATENATE("PEUA",VLOOKUP(ESTADO,REPORTE!AV1527:AW1558,2,0),CLAVE_DISTRITO,CLAVE_CADER,IFERROR(VLOOKUP(DAY(F1527),$BN$3:$BO$11,2,0),DAY(F1527)),IFERROR(VLOOKUP(MONTH(F1527),$BN$3:$BO$11,2,0),MONTH(F1527)),YEAR(F1527),G1527),""))</f>
        <v/>
      </c>
      <c r="L1527" s="4" t="str">
        <f>IFERROR(IF(VLOOKUP(J1527,J$2:L1526,4,0)=0,"",VLOOKUP(J1527,J$2:L1526,4,0)),"")</f>
        <v/>
      </c>
      <c r="M1527" s="4" t="str">
        <f>IFERROR(IF(VLOOKUP(J1527,J$2:M1526,5,0)=0,"",VLOOKUP(J1527,J$2:M1526,5,0)),"")</f>
        <v/>
      </c>
      <c r="AC1527" s="2" t="str">
        <f>IFERROR(IF(INDEX(AC$1:AC1526,MATCH(J1527,J$1:J1526,0),1)=0,"",INDEX(AC$1:AC1526,MATCH(J1527,J$1:J1526,0),1)),"")</f>
        <v/>
      </c>
      <c r="AD1527" s="2" t="str">
        <f>IFERROR(IF(INDEX(AD$1:AD1526,MATCH(J1527,J$1:J1526,0),1)=0,"",INDEX(AD$1:AD1526,MATCH(J1527,J$1:J1526,0),1)),"")</f>
        <v/>
      </c>
      <c r="AE1527" s="2" t="str">
        <f>IFERROR(IF(INDEX(AE$1:AE1526,MATCH(J1527,J$1:J1526,0),1)=0,"",INDEX(AE$1:AE1526,MATCH(J1527,J$1:J1526,0),1)),"")</f>
        <v/>
      </c>
      <c r="BH1527" s="7" t="str">
        <f t="shared" ca="1" si="245"/>
        <v/>
      </c>
      <c r="BI1527" s="4" t="str">
        <f t="shared" si="251"/>
        <v/>
      </c>
      <c r="BJ1527" s="123" t="str">
        <f t="shared" si="246"/>
        <v/>
      </c>
      <c r="BK1527" s="140" t="str">
        <f t="shared" si="250"/>
        <v/>
      </c>
      <c r="BP1527" s="5"/>
      <c r="BR1527" s="4"/>
      <c r="BT1527" s="5"/>
      <c r="BU1527" s="5"/>
      <c r="BV1527" s="5" t="str">
        <f>IF(B1527="","",IF(BQ1527="",1+(MAX(BV$2:BV1526)),""))</f>
        <v/>
      </c>
      <c r="BW1527" s="5" t="str">
        <f t="shared" si="247"/>
        <v/>
      </c>
      <c r="BX1527" s="5" t="str">
        <f t="shared" si="248"/>
        <v/>
      </c>
      <c r="BY1527" s="14" t="str">
        <f t="shared" si="249"/>
        <v/>
      </c>
      <c r="BZ1527" s="28"/>
      <c r="DD1527" s="5" t="e">
        <f>IF(REPORTE!AH$2="si",IF(C1527=VALUE(REPORTE!C$11),IF(SUM(DD1528:DD$1993),CONCATENATE(INT(B1527),", "),INT(B1527)),""),IF(C1527=VALUE(REPORTE!C$10),IF(SUM(DD1528:DD$1993),CONCATENATE(INT(B1527),", "),INT(B1527)),""))</f>
        <v>#VALUE!</v>
      </c>
      <c r="DH1527" s="5"/>
      <c r="DI1527" s="5"/>
      <c r="DJ1527" s="5"/>
      <c r="DK1527" s="5"/>
    </row>
    <row r="1528" spans="1:115">
      <c r="A1528" s="24"/>
      <c r="B1528" s="3"/>
      <c r="H1528" s="5" t="str">
        <f>IF(F1528="","",IFERROR(CONCATENATE("PEUA",VLOOKUP(ESTADO,REPORTE!AV1528:AW1559,2,0),CLAVE_DISTRITO,CLAVE_CADER,IFERROR(VLOOKUP(DAY(F1528),$BN$3:$BO$11,2,0),DAY(F1528)),IFERROR(VLOOKUP(MONTH(F1528),$BN$3:$BO$11,2,0),MONTH(F1528)),YEAR(F1528),G1528),""))</f>
        <v/>
      </c>
      <c r="L1528" s="4" t="str">
        <f>IFERROR(IF(VLOOKUP(J1528,J$2:L1527,4,0)=0,"",VLOOKUP(J1528,J$2:L1527,4,0)),"")</f>
        <v/>
      </c>
      <c r="M1528" s="4" t="str">
        <f>IFERROR(IF(VLOOKUP(J1528,J$2:M1527,5,0)=0,"",VLOOKUP(J1528,J$2:M1527,5,0)),"")</f>
        <v/>
      </c>
      <c r="AC1528" s="2" t="str">
        <f>IFERROR(IF(INDEX(AC$1:AC1527,MATCH(J1528,J$1:J1527,0),1)=0,"",INDEX(AC$1:AC1527,MATCH(J1528,J$1:J1527,0),1)),"")</f>
        <v/>
      </c>
      <c r="AD1528" s="2" t="str">
        <f>IFERROR(IF(INDEX(AD$1:AD1527,MATCH(J1528,J$1:J1527,0),1)=0,"",INDEX(AD$1:AD1527,MATCH(J1528,J$1:J1527,0),1)),"")</f>
        <v/>
      </c>
      <c r="AE1528" s="2" t="str">
        <f>IFERROR(IF(INDEX(AE$1:AE1527,MATCH(J1528,J$1:J1527,0),1)=0,"",INDEX(AE$1:AE1527,MATCH(J1528,J$1:J1527,0),1)),"")</f>
        <v/>
      </c>
      <c r="BH1528" s="7" t="str">
        <f t="shared" ca="1" si="245"/>
        <v/>
      </c>
      <c r="BI1528" s="4" t="str">
        <f t="shared" si="251"/>
        <v/>
      </c>
      <c r="BJ1528" s="123" t="str">
        <f t="shared" si="246"/>
        <v/>
      </c>
      <c r="BK1528" s="140" t="str">
        <f t="shared" si="250"/>
        <v/>
      </c>
      <c r="BP1528" s="5"/>
      <c r="BR1528" s="4"/>
      <c r="BT1528" s="5"/>
      <c r="BU1528" s="5"/>
      <c r="BV1528" s="5" t="str">
        <f>IF(B1528="","",IF(BQ1528="",1+(MAX(BV$2:BV1527)),""))</f>
        <v/>
      </c>
      <c r="BW1528" s="5" t="str">
        <f t="shared" si="247"/>
        <v/>
      </c>
      <c r="BX1528" s="5" t="str">
        <f t="shared" si="248"/>
        <v/>
      </c>
      <c r="BY1528" s="14" t="str">
        <f t="shared" si="249"/>
        <v/>
      </c>
      <c r="BZ1528" s="28"/>
      <c r="DD1528" s="5" t="e">
        <f>IF(REPORTE!AH$2="si",IF(C1528=VALUE(REPORTE!C$11),IF(SUM(DD1529:DD$1993),CONCATENATE(INT(B1528),", "),INT(B1528)),""),IF(C1528=VALUE(REPORTE!C$10),IF(SUM(DD1529:DD$1993),CONCATENATE(INT(B1528),", "),INT(B1528)),""))</f>
        <v>#VALUE!</v>
      </c>
      <c r="DH1528" s="5"/>
      <c r="DI1528" s="5"/>
      <c r="DJ1528" s="5"/>
      <c r="DK1528" s="5"/>
    </row>
    <row r="1529" spans="1:115">
      <c r="A1529" s="24"/>
      <c r="B1529" s="3"/>
      <c r="H1529" s="5" t="str">
        <f>IF(F1529="","",IFERROR(CONCATENATE("PEUA",VLOOKUP(ESTADO,REPORTE!AV1529:AW1560,2,0),CLAVE_DISTRITO,CLAVE_CADER,IFERROR(VLOOKUP(DAY(F1529),$BN$3:$BO$11,2,0),DAY(F1529)),IFERROR(VLOOKUP(MONTH(F1529),$BN$3:$BO$11,2,0),MONTH(F1529)),YEAR(F1529),G1529),""))</f>
        <v/>
      </c>
      <c r="L1529" s="4" t="str">
        <f>IFERROR(IF(VLOOKUP(J1529,J$2:L1528,4,0)=0,"",VLOOKUP(J1529,J$2:L1528,4,0)),"")</f>
        <v/>
      </c>
      <c r="M1529" s="4" t="str">
        <f>IFERROR(IF(VLOOKUP(J1529,J$2:M1528,5,0)=0,"",VLOOKUP(J1529,J$2:M1528,5,0)),"")</f>
        <v/>
      </c>
      <c r="AC1529" s="2" t="str">
        <f>IFERROR(IF(INDEX(AC$1:AC1528,MATCH(J1529,J$1:J1528,0),1)=0,"",INDEX(AC$1:AC1528,MATCH(J1529,J$1:J1528,0),1)),"")</f>
        <v/>
      </c>
      <c r="AD1529" s="2" t="str">
        <f>IFERROR(IF(INDEX(AD$1:AD1528,MATCH(J1529,J$1:J1528,0),1)=0,"",INDEX(AD$1:AD1528,MATCH(J1529,J$1:J1528,0),1)),"")</f>
        <v/>
      </c>
      <c r="AE1529" s="2" t="str">
        <f>IFERROR(IF(INDEX(AE$1:AE1528,MATCH(J1529,J$1:J1528,0),1)=0,"",INDEX(AE$1:AE1528,MATCH(J1529,J$1:J1528,0),1)),"")</f>
        <v/>
      </c>
      <c r="BH1529" s="7" t="str">
        <f t="shared" ca="1" si="245"/>
        <v/>
      </c>
      <c r="BI1529" s="4" t="str">
        <f t="shared" si="251"/>
        <v/>
      </c>
      <c r="BJ1529" s="123" t="str">
        <f t="shared" si="246"/>
        <v/>
      </c>
      <c r="BK1529" s="140" t="str">
        <f t="shared" si="250"/>
        <v/>
      </c>
      <c r="BP1529" s="5"/>
      <c r="BR1529" s="4"/>
      <c r="BT1529" s="5"/>
      <c r="BU1529" s="5"/>
      <c r="BV1529" s="5" t="str">
        <f>IF(B1529="","",IF(BQ1529="",1+(MAX(BV$2:BV1528)),""))</f>
        <v/>
      </c>
      <c r="BW1529" s="5" t="str">
        <f t="shared" si="247"/>
        <v/>
      </c>
      <c r="BX1529" s="5" t="str">
        <f t="shared" si="248"/>
        <v/>
      </c>
      <c r="BY1529" s="14" t="str">
        <f t="shared" si="249"/>
        <v/>
      </c>
      <c r="BZ1529" s="28"/>
      <c r="DD1529" s="5" t="e">
        <f>IF(REPORTE!AH$2="si",IF(C1529=VALUE(REPORTE!C$11),IF(SUM(DD1530:DD$1993),CONCATENATE(INT(B1529),", "),INT(B1529)),""),IF(C1529=VALUE(REPORTE!C$10),IF(SUM(DD1530:DD$1993),CONCATENATE(INT(B1529),", "),INT(B1529)),""))</f>
        <v>#VALUE!</v>
      </c>
      <c r="DH1529" s="5"/>
      <c r="DI1529" s="5"/>
      <c r="DJ1529" s="5"/>
      <c r="DK1529" s="5"/>
    </row>
    <row r="1530" spans="1:115">
      <c r="A1530" s="24"/>
      <c r="B1530" s="3"/>
      <c r="H1530" s="5" t="str">
        <f>IF(F1530="","",IFERROR(CONCATENATE("PEUA",VLOOKUP(ESTADO,REPORTE!AV1530:AW1561,2,0),CLAVE_DISTRITO,CLAVE_CADER,IFERROR(VLOOKUP(DAY(F1530),$BN$3:$BO$11,2,0),DAY(F1530)),IFERROR(VLOOKUP(MONTH(F1530),$BN$3:$BO$11,2,0),MONTH(F1530)),YEAR(F1530),G1530),""))</f>
        <v/>
      </c>
      <c r="L1530" s="4" t="str">
        <f>IFERROR(IF(VLOOKUP(J1530,J$2:L1529,4,0)=0,"",VLOOKUP(J1530,J$2:L1529,4,0)),"")</f>
        <v/>
      </c>
      <c r="M1530" s="4" t="str">
        <f>IFERROR(IF(VLOOKUP(J1530,J$2:M1529,5,0)=0,"",VLOOKUP(J1530,J$2:M1529,5,0)),"")</f>
        <v/>
      </c>
      <c r="AC1530" s="2" t="str">
        <f>IFERROR(IF(INDEX(AC$1:AC1529,MATCH(J1530,J$1:J1529,0),1)=0,"",INDEX(AC$1:AC1529,MATCH(J1530,J$1:J1529,0),1)),"")</f>
        <v/>
      </c>
      <c r="AD1530" s="2" t="str">
        <f>IFERROR(IF(INDEX(AD$1:AD1529,MATCH(J1530,J$1:J1529,0),1)=0,"",INDEX(AD$1:AD1529,MATCH(J1530,J$1:J1529,0),1)),"")</f>
        <v/>
      </c>
      <c r="AE1530" s="2" t="str">
        <f>IFERROR(IF(INDEX(AE$1:AE1529,MATCH(J1530,J$1:J1529,0),1)=0,"",INDEX(AE$1:AE1529,MATCH(J1530,J$1:J1529,0),1)),"")</f>
        <v/>
      </c>
      <c r="BH1530" s="7" t="str">
        <f t="shared" ca="1" si="245"/>
        <v/>
      </c>
      <c r="BI1530" s="4" t="str">
        <f t="shared" si="251"/>
        <v/>
      </c>
      <c r="BJ1530" s="123" t="str">
        <f t="shared" si="246"/>
        <v/>
      </c>
      <c r="BK1530" s="140" t="str">
        <f t="shared" si="250"/>
        <v/>
      </c>
      <c r="BP1530" s="5"/>
      <c r="BR1530" s="4"/>
      <c r="BT1530" s="5"/>
      <c r="BU1530" s="5"/>
      <c r="BV1530" s="5" t="str">
        <f>IF(B1530="","",IF(BQ1530="",1+(MAX(BV$2:BV1529)),""))</f>
        <v/>
      </c>
      <c r="BW1530" s="5" t="str">
        <f t="shared" si="247"/>
        <v/>
      </c>
      <c r="BX1530" s="5" t="str">
        <f t="shared" si="248"/>
        <v/>
      </c>
      <c r="BY1530" s="14" t="str">
        <f t="shared" si="249"/>
        <v/>
      </c>
      <c r="BZ1530" s="28"/>
      <c r="DD1530" s="5" t="e">
        <f>IF(REPORTE!AH$2="si",IF(C1530=VALUE(REPORTE!C$11),IF(SUM(DD1531:DD$1993),CONCATENATE(INT(B1530),", "),INT(B1530)),""),IF(C1530=VALUE(REPORTE!C$10),IF(SUM(DD1531:DD$1993),CONCATENATE(INT(B1530),", "),INT(B1530)),""))</f>
        <v>#VALUE!</v>
      </c>
      <c r="DH1530" s="5"/>
      <c r="DI1530" s="5"/>
      <c r="DJ1530" s="5"/>
      <c r="DK1530" s="5"/>
    </row>
    <row r="1531" spans="1:115">
      <c r="A1531" s="24"/>
      <c r="B1531" s="3"/>
      <c r="H1531" s="5" t="str">
        <f>IF(F1531="","",IFERROR(CONCATENATE("PEUA",VLOOKUP(ESTADO,REPORTE!AV1531:AW1562,2,0),CLAVE_DISTRITO,CLAVE_CADER,IFERROR(VLOOKUP(DAY(F1531),$BN$3:$BO$11,2,0),DAY(F1531)),IFERROR(VLOOKUP(MONTH(F1531),$BN$3:$BO$11,2,0),MONTH(F1531)),YEAR(F1531),G1531),""))</f>
        <v/>
      </c>
      <c r="L1531" s="4" t="str">
        <f>IFERROR(IF(VLOOKUP(J1531,J$2:L1530,4,0)=0,"",VLOOKUP(J1531,J$2:L1530,4,0)),"")</f>
        <v/>
      </c>
      <c r="M1531" s="4" t="str">
        <f>IFERROR(IF(VLOOKUP(J1531,J$2:M1530,5,0)=0,"",VLOOKUP(J1531,J$2:M1530,5,0)),"")</f>
        <v/>
      </c>
      <c r="AC1531" s="2" t="str">
        <f>IFERROR(IF(INDEX(AC$1:AC1530,MATCH(J1531,J$1:J1530,0),1)=0,"",INDEX(AC$1:AC1530,MATCH(J1531,J$1:J1530,0),1)),"")</f>
        <v/>
      </c>
      <c r="AD1531" s="2" t="str">
        <f>IFERROR(IF(INDEX(AD$1:AD1530,MATCH(J1531,J$1:J1530,0),1)=0,"",INDEX(AD$1:AD1530,MATCH(J1531,J$1:J1530,0),1)),"")</f>
        <v/>
      </c>
      <c r="AE1531" s="2" t="str">
        <f>IFERROR(IF(INDEX(AE$1:AE1530,MATCH(J1531,J$1:J1530,0),1)=0,"",INDEX(AE$1:AE1530,MATCH(J1531,J$1:J1530,0),1)),"")</f>
        <v/>
      </c>
      <c r="BH1531" s="7" t="str">
        <f t="shared" ca="1" si="245"/>
        <v/>
      </c>
      <c r="BI1531" s="4" t="str">
        <f t="shared" si="251"/>
        <v/>
      </c>
      <c r="BJ1531" s="123" t="str">
        <f t="shared" si="246"/>
        <v/>
      </c>
      <c r="BK1531" s="140" t="str">
        <f t="shared" si="250"/>
        <v/>
      </c>
      <c r="BP1531" s="5"/>
      <c r="BR1531" s="4"/>
      <c r="BT1531" s="5"/>
      <c r="BU1531" s="5"/>
      <c r="BV1531" s="5" t="str">
        <f>IF(B1531="","",IF(BQ1531="",1+(MAX(BV$2:BV1530)),""))</f>
        <v/>
      </c>
      <c r="BW1531" s="5" t="str">
        <f t="shared" si="247"/>
        <v/>
      </c>
      <c r="BX1531" s="5" t="str">
        <f t="shared" si="248"/>
        <v/>
      </c>
      <c r="BY1531" s="14" t="str">
        <f t="shared" si="249"/>
        <v/>
      </c>
      <c r="BZ1531" s="28"/>
      <c r="DD1531" s="5" t="e">
        <f>IF(REPORTE!AH$2="si",IF(C1531=VALUE(REPORTE!C$11),IF(SUM(DD1532:DD$1993),CONCATENATE(INT(B1531),", "),INT(B1531)),""),IF(C1531=VALUE(REPORTE!C$10),IF(SUM(DD1532:DD$1993),CONCATENATE(INT(B1531),", "),INT(B1531)),""))</f>
        <v>#VALUE!</v>
      </c>
      <c r="DH1531" s="5"/>
      <c r="DI1531" s="5"/>
      <c r="DJ1531" s="5"/>
      <c r="DK1531" s="5"/>
    </row>
    <row r="1532" spans="1:115">
      <c r="A1532" s="24"/>
      <c r="B1532" s="3"/>
      <c r="H1532" s="5" t="str">
        <f>IF(F1532="","",IFERROR(CONCATENATE("PEUA",VLOOKUP(ESTADO,REPORTE!AV1532:AW1563,2,0),CLAVE_DISTRITO,CLAVE_CADER,IFERROR(VLOOKUP(DAY(F1532),$BN$3:$BO$11,2,0),DAY(F1532)),IFERROR(VLOOKUP(MONTH(F1532),$BN$3:$BO$11,2,0),MONTH(F1532)),YEAR(F1532),G1532),""))</f>
        <v/>
      </c>
      <c r="L1532" s="4" t="str">
        <f>IFERROR(IF(VLOOKUP(J1532,J$2:L1531,4,0)=0,"",VLOOKUP(J1532,J$2:L1531,4,0)),"")</f>
        <v/>
      </c>
      <c r="M1532" s="4" t="str">
        <f>IFERROR(IF(VLOOKUP(J1532,J$2:M1531,5,0)=0,"",VLOOKUP(J1532,J$2:M1531,5,0)),"")</f>
        <v/>
      </c>
      <c r="AC1532" s="2" t="str">
        <f>IFERROR(IF(INDEX(AC$1:AC1531,MATCH(J1532,J$1:J1531,0),1)=0,"",INDEX(AC$1:AC1531,MATCH(J1532,J$1:J1531,0),1)),"")</f>
        <v/>
      </c>
      <c r="AD1532" s="2" t="str">
        <f>IFERROR(IF(INDEX(AD$1:AD1531,MATCH(J1532,J$1:J1531,0),1)=0,"",INDEX(AD$1:AD1531,MATCH(J1532,J$1:J1531,0),1)),"")</f>
        <v/>
      </c>
      <c r="AE1532" s="2" t="str">
        <f>IFERROR(IF(INDEX(AE$1:AE1531,MATCH(J1532,J$1:J1531,0),1)=0,"",INDEX(AE$1:AE1531,MATCH(J1532,J$1:J1531,0),1)),"")</f>
        <v/>
      </c>
      <c r="BH1532" s="7" t="str">
        <f t="shared" ca="1" si="245"/>
        <v/>
      </c>
      <c r="BI1532" s="4" t="str">
        <f t="shared" si="251"/>
        <v/>
      </c>
      <c r="BJ1532" s="123" t="str">
        <f t="shared" si="246"/>
        <v/>
      </c>
      <c r="BK1532" s="140" t="str">
        <f t="shared" si="250"/>
        <v/>
      </c>
      <c r="BP1532" s="5"/>
      <c r="BR1532" s="4"/>
      <c r="BT1532" s="5"/>
      <c r="BU1532" s="5"/>
      <c r="BV1532" s="5" t="str">
        <f>IF(B1532="","",IF(BQ1532="",1+(MAX(BV$2:BV1531)),""))</f>
        <v/>
      </c>
      <c r="BW1532" s="5" t="str">
        <f t="shared" si="247"/>
        <v/>
      </c>
      <c r="BX1532" s="5" t="str">
        <f t="shared" si="248"/>
        <v/>
      </c>
      <c r="BY1532" s="14" t="str">
        <f t="shared" si="249"/>
        <v/>
      </c>
      <c r="BZ1532" s="28"/>
      <c r="DD1532" s="5" t="e">
        <f>IF(REPORTE!AH$2="si",IF(C1532=VALUE(REPORTE!C$11),IF(SUM(DD1533:DD$1993),CONCATENATE(INT(B1532),", "),INT(B1532)),""),IF(C1532=VALUE(REPORTE!C$10),IF(SUM(DD1533:DD$1993),CONCATENATE(INT(B1532),", "),INT(B1532)),""))</f>
        <v>#VALUE!</v>
      </c>
      <c r="DH1532" s="5"/>
      <c r="DI1532" s="5"/>
      <c r="DJ1532" s="5"/>
      <c r="DK1532" s="5"/>
    </row>
    <row r="1533" spans="1:115">
      <c r="A1533" s="24"/>
      <c r="B1533" s="3"/>
      <c r="H1533" s="5" t="str">
        <f>IF(F1533="","",IFERROR(CONCATENATE("PEUA",VLOOKUP(ESTADO,REPORTE!AV1533:AW1564,2,0),CLAVE_DISTRITO,CLAVE_CADER,IFERROR(VLOOKUP(DAY(F1533),$BN$3:$BO$11,2,0),DAY(F1533)),IFERROR(VLOOKUP(MONTH(F1533),$BN$3:$BO$11,2,0),MONTH(F1533)),YEAR(F1533),G1533),""))</f>
        <v/>
      </c>
      <c r="L1533" s="4" t="str">
        <f>IFERROR(IF(VLOOKUP(J1533,J$2:L1532,4,0)=0,"",VLOOKUP(J1533,J$2:L1532,4,0)),"")</f>
        <v/>
      </c>
      <c r="M1533" s="4" t="str">
        <f>IFERROR(IF(VLOOKUP(J1533,J$2:M1532,5,0)=0,"",VLOOKUP(J1533,J$2:M1532,5,0)),"")</f>
        <v/>
      </c>
      <c r="AC1533" s="2" t="str">
        <f>IFERROR(IF(INDEX(AC$1:AC1532,MATCH(J1533,J$1:J1532,0),1)=0,"",INDEX(AC$1:AC1532,MATCH(J1533,J$1:J1532,0),1)),"")</f>
        <v/>
      </c>
      <c r="AD1533" s="2" t="str">
        <f>IFERROR(IF(INDEX(AD$1:AD1532,MATCH(J1533,J$1:J1532,0),1)=0,"",INDEX(AD$1:AD1532,MATCH(J1533,J$1:J1532,0),1)),"")</f>
        <v/>
      </c>
      <c r="AE1533" s="2" t="str">
        <f>IFERROR(IF(INDEX(AE$1:AE1532,MATCH(J1533,J$1:J1532,0),1)=0,"",INDEX(AE$1:AE1532,MATCH(J1533,J$1:J1532,0),1)),"")</f>
        <v/>
      </c>
      <c r="BH1533" s="7" t="str">
        <f t="shared" ca="1" si="245"/>
        <v/>
      </c>
      <c r="BI1533" s="4" t="str">
        <f t="shared" si="251"/>
        <v/>
      </c>
      <c r="BJ1533" s="123" t="str">
        <f t="shared" si="246"/>
        <v/>
      </c>
      <c r="BK1533" s="140" t="str">
        <f t="shared" si="250"/>
        <v/>
      </c>
      <c r="BP1533" s="5"/>
      <c r="BR1533" s="4"/>
      <c r="BT1533" s="5"/>
      <c r="BU1533" s="5"/>
      <c r="BV1533" s="5" t="str">
        <f>IF(B1533="","",IF(BQ1533="",1+(MAX(BV$2:BV1532)),""))</f>
        <v/>
      </c>
      <c r="BW1533" s="5" t="str">
        <f t="shared" si="247"/>
        <v/>
      </c>
      <c r="BX1533" s="5" t="str">
        <f t="shared" si="248"/>
        <v/>
      </c>
      <c r="BY1533" s="14" t="str">
        <f t="shared" si="249"/>
        <v/>
      </c>
      <c r="BZ1533" s="28"/>
      <c r="DD1533" s="5" t="e">
        <f>IF(REPORTE!AH$2="si",IF(C1533=VALUE(REPORTE!C$11),IF(SUM(DD1534:DD$1993),CONCATENATE(INT(B1533),", "),INT(B1533)),""),IF(C1533=VALUE(REPORTE!C$10),IF(SUM(DD1534:DD$1993),CONCATENATE(INT(B1533),", "),INT(B1533)),""))</f>
        <v>#VALUE!</v>
      </c>
      <c r="DH1533" s="5"/>
      <c r="DI1533" s="5"/>
      <c r="DJ1533" s="5"/>
      <c r="DK1533" s="5"/>
    </row>
    <row r="1534" spans="1:115">
      <c r="A1534" s="24"/>
      <c r="B1534" s="3"/>
      <c r="H1534" s="5" t="str">
        <f>IF(F1534="","",IFERROR(CONCATENATE("PEUA",VLOOKUP(ESTADO,REPORTE!AV1534:AW1565,2,0),CLAVE_DISTRITO,CLAVE_CADER,IFERROR(VLOOKUP(DAY(F1534),$BN$3:$BO$11,2,0),DAY(F1534)),IFERROR(VLOOKUP(MONTH(F1534),$BN$3:$BO$11,2,0),MONTH(F1534)),YEAR(F1534),G1534),""))</f>
        <v/>
      </c>
      <c r="L1534" s="4" t="str">
        <f>IFERROR(IF(VLOOKUP(J1534,J$2:L1533,4,0)=0,"",VLOOKUP(J1534,J$2:L1533,4,0)),"")</f>
        <v/>
      </c>
      <c r="M1534" s="4" t="str">
        <f>IFERROR(IF(VLOOKUP(J1534,J$2:M1533,5,0)=0,"",VLOOKUP(J1534,J$2:M1533,5,0)),"")</f>
        <v/>
      </c>
      <c r="AC1534" s="2" t="str">
        <f>IFERROR(IF(INDEX(AC$1:AC1533,MATCH(J1534,J$1:J1533,0),1)=0,"",INDEX(AC$1:AC1533,MATCH(J1534,J$1:J1533,0),1)),"")</f>
        <v/>
      </c>
      <c r="AD1534" s="2" t="str">
        <f>IFERROR(IF(INDEX(AD$1:AD1533,MATCH(J1534,J$1:J1533,0),1)=0,"",INDEX(AD$1:AD1533,MATCH(J1534,J$1:J1533,0),1)),"")</f>
        <v/>
      </c>
      <c r="AE1534" s="2" t="str">
        <f>IFERROR(IF(INDEX(AE$1:AE1533,MATCH(J1534,J$1:J1533,0),1)=0,"",INDEX(AE$1:AE1533,MATCH(J1534,J$1:J1533,0),1)),"")</f>
        <v/>
      </c>
      <c r="BH1534" s="7" t="str">
        <f t="shared" ca="1" si="245"/>
        <v/>
      </c>
      <c r="BI1534" s="4" t="str">
        <f t="shared" si="251"/>
        <v/>
      </c>
      <c r="BJ1534" s="123" t="str">
        <f t="shared" si="246"/>
        <v/>
      </c>
      <c r="BK1534" s="140" t="str">
        <f t="shared" si="250"/>
        <v/>
      </c>
      <c r="BP1534" s="5"/>
      <c r="BR1534" s="4"/>
      <c r="BT1534" s="5"/>
      <c r="BU1534" s="5"/>
      <c r="BV1534" s="5" t="str">
        <f>IF(B1534="","",IF(BQ1534="",1+(MAX(BV$2:BV1533)),""))</f>
        <v/>
      </c>
      <c r="BW1534" s="5" t="str">
        <f t="shared" si="247"/>
        <v/>
      </c>
      <c r="BX1534" s="5" t="str">
        <f t="shared" si="248"/>
        <v/>
      </c>
      <c r="BY1534" s="14" t="str">
        <f t="shared" si="249"/>
        <v/>
      </c>
      <c r="BZ1534" s="28"/>
      <c r="DD1534" s="5" t="e">
        <f>IF(REPORTE!AH$2="si",IF(C1534=VALUE(REPORTE!C$11),IF(SUM(DD1535:DD$1993),CONCATENATE(INT(B1534),", "),INT(B1534)),""),IF(C1534=VALUE(REPORTE!C$10),IF(SUM(DD1535:DD$1993),CONCATENATE(INT(B1534),", "),INT(B1534)),""))</f>
        <v>#VALUE!</v>
      </c>
      <c r="DH1534" s="5"/>
      <c r="DI1534" s="5"/>
      <c r="DJ1534" s="5"/>
      <c r="DK1534" s="5"/>
    </row>
    <row r="1535" spans="1:115">
      <c r="A1535" s="24"/>
      <c r="B1535" s="3"/>
      <c r="H1535" s="5" t="str">
        <f>IF(F1535="","",IFERROR(CONCATENATE("PEUA",VLOOKUP(ESTADO,REPORTE!AV1535:AW1566,2,0),CLAVE_DISTRITO,CLAVE_CADER,IFERROR(VLOOKUP(DAY(F1535),$BN$3:$BO$11,2,0),DAY(F1535)),IFERROR(VLOOKUP(MONTH(F1535),$BN$3:$BO$11,2,0),MONTH(F1535)),YEAR(F1535),G1535),""))</f>
        <v/>
      </c>
      <c r="L1535" s="4" t="str">
        <f>IFERROR(IF(VLOOKUP(J1535,J$2:L1534,4,0)=0,"",VLOOKUP(J1535,J$2:L1534,4,0)),"")</f>
        <v/>
      </c>
      <c r="M1535" s="4" t="str">
        <f>IFERROR(IF(VLOOKUP(J1535,J$2:M1534,5,0)=0,"",VLOOKUP(J1535,J$2:M1534,5,0)),"")</f>
        <v/>
      </c>
      <c r="AC1535" s="2" t="str">
        <f>IFERROR(IF(INDEX(AC$1:AC1534,MATCH(J1535,J$1:J1534,0),1)=0,"",INDEX(AC$1:AC1534,MATCH(J1535,J$1:J1534,0),1)),"")</f>
        <v/>
      </c>
      <c r="AD1535" s="2" t="str">
        <f>IFERROR(IF(INDEX(AD$1:AD1534,MATCH(J1535,J$1:J1534,0),1)=0,"",INDEX(AD$1:AD1534,MATCH(J1535,J$1:J1534,0),1)),"")</f>
        <v/>
      </c>
      <c r="AE1535" s="2" t="str">
        <f>IFERROR(IF(INDEX(AE$1:AE1534,MATCH(J1535,J$1:J1534,0),1)=0,"",INDEX(AE$1:AE1534,MATCH(J1535,J$1:J1534,0),1)),"")</f>
        <v/>
      </c>
      <c r="BH1535" s="7" t="str">
        <f t="shared" ca="1" si="245"/>
        <v/>
      </c>
      <c r="BI1535" s="4" t="str">
        <f t="shared" si="251"/>
        <v/>
      </c>
      <c r="BJ1535" s="123" t="str">
        <f t="shared" si="246"/>
        <v/>
      </c>
      <c r="BK1535" s="140" t="str">
        <f t="shared" si="250"/>
        <v/>
      </c>
      <c r="BP1535" s="5"/>
      <c r="BR1535" s="4"/>
      <c r="BT1535" s="5"/>
      <c r="BU1535" s="5"/>
      <c r="BV1535" s="5" t="str">
        <f>IF(B1535="","",IF(BQ1535="",1+(MAX(BV$2:BV1534)),""))</f>
        <v/>
      </c>
      <c r="BW1535" s="5" t="str">
        <f t="shared" si="247"/>
        <v/>
      </c>
      <c r="BX1535" s="5" t="str">
        <f t="shared" si="248"/>
        <v/>
      </c>
      <c r="BY1535" s="14" t="str">
        <f t="shared" si="249"/>
        <v/>
      </c>
      <c r="BZ1535" s="28"/>
      <c r="DD1535" s="5" t="e">
        <f>IF(REPORTE!AH$2="si",IF(C1535=VALUE(REPORTE!C$11),IF(SUM(DD1536:DD$1993),CONCATENATE(INT(B1535),", "),INT(B1535)),""),IF(C1535=VALUE(REPORTE!C$10),IF(SUM(DD1536:DD$1993),CONCATENATE(INT(B1535),", "),INT(B1535)),""))</f>
        <v>#VALUE!</v>
      </c>
      <c r="DH1535" s="5"/>
      <c r="DI1535" s="5"/>
      <c r="DJ1535" s="5"/>
      <c r="DK1535" s="5"/>
    </row>
    <row r="1536" spans="1:115">
      <c r="A1536" s="24"/>
      <c r="B1536" s="3"/>
      <c r="H1536" s="5" t="str">
        <f>IF(F1536="","",IFERROR(CONCATENATE("PEUA",VLOOKUP(ESTADO,REPORTE!AV1536:AW1567,2,0),CLAVE_DISTRITO,CLAVE_CADER,IFERROR(VLOOKUP(DAY(F1536),$BN$3:$BO$11,2,0),DAY(F1536)),IFERROR(VLOOKUP(MONTH(F1536),$BN$3:$BO$11,2,0),MONTH(F1536)),YEAR(F1536),G1536),""))</f>
        <v/>
      </c>
      <c r="L1536" s="4" t="str">
        <f>IFERROR(IF(VLOOKUP(J1536,J$2:L1535,4,0)=0,"",VLOOKUP(J1536,J$2:L1535,4,0)),"")</f>
        <v/>
      </c>
      <c r="M1536" s="4" t="str">
        <f>IFERROR(IF(VLOOKUP(J1536,J$2:M1535,5,0)=0,"",VLOOKUP(J1536,J$2:M1535,5,0)),"")</f>
        <v/>
      </c>
      <c r="AC1536" s="2" t="str">
        <f>IFERROR(IF(INDEX(AC$1:AC1535,MATCH(J1536,J$1:J1535,0),1)=0,"",INDEX(AC$1:AC1535,MATCH(J1536,J$1:J1535,0),1)),"")</f>
        <v/>
      </c>
      <c r="AD1536" s="2" t="str">
        <f>IFERROR(IF(INDEX(AD$1:AD1535,MATCH(J1536,J$1:J1535,0),1)=0,"",INDEX(AD$1:AD1535,MATCH(J1536,J$1:J1535,0),1)),"")</f>
        <v/>
      </c>
      <c r="AE1536" s="2" t="str">
        <f>IFERROR(IF(INDEX(AE$1:AE1535,MATCH(J1536,J$1:J1535,0),1)=0,"",INDEX(AE$1:AE1535,MATCH(J1536,J$1:J1535,0),1)),"")</f>
        <v/>
      </c>
      <c r="BH1536" s="7" t="str">
        <f t="shared" ca="1" si="245"/>
        <v/>
      </c>
      <c r="BI1536" s="4" t="str">
        <f t="shared" si="251"/>
        <v/>
      </c>
      <c r="BJ1536" s="123" t="str">
        <f t="shared" si="246"/>
        <v/>
      </c>
      <c r="BK1536" s="140" t="str">
        <f t="shared" si="250"/>
        <v/>
      </c>
      <c r="BP1536" s="5"/>
      <c r="BR1536" s="4"/>
      <c r="BT1536" s="5"/>
      <c r="BU1536" s="5"/>
      <c r="BV1536" s="5" t="str">
        <f>IF(B1536="","",IF(BQ1536="",1+(MAX(BV$2:BV1535)),""))</f>
        <v/>
      </c>
      <c r="BW1536" s="5" t="str">
        <f t="shared" si="247"/>
        <v/>
      </c>
      <c r="BX1536" s="5" t="str">
        <f t="shared" si="248"/>
        <v/>
      </c>
      <c r="BY1536" s="14" t="str">
        <f t="shared" si="249"/>
        <v/>
      </c>
      <c r="BZ1536" s="28"/>
      <c r="DD1536" s="5" t="e">
        <f>IF(REPORTE!AH$2="si",IF(C1536=VALUE(REPORTE!C$11),IF(SUM(DD1537:DD$1993),CONCATENATE(INT(B1536),", "),INT(B1536)),""),IF(C1536=VALUE(REPORTE!C$10),IF(SUM(DD1537:DD$1993),CONCATENATE(INT(B1536),", "),INT(B1536)),""))</f>
        <v>#VALUE!</v>
      </c>
      <c r="DH1536" s="5"/>
      <c r="DI1536" s="5"/>
      <c r="DJ1536" s="5"/>
      <c r="DK1536" s="5"/>
    </row>
    <row r="1537" spans="1:115">
      <c r="A1537" s="24"/>
      <c r="B1537" s="3"/>
      <c r="H1537" s="5" t="str">
        <f>IF(F1537="","",IFERROR(CONCATENATE("PEUA",VLOOKUP(ESTADO,REPORTE!AV1537:AW1568,2,0),CLAVE_DISTRITO,CLAVE_CADER,IFERROR(VLOOKUP(DAY(F1537),$BN$3:$BO$11,2,0),DAY(F1537)),IFERROR(VLOOKUP(MONTH(F1537),$BN$3:$BO$11,2,0),MONTH(F1537)),YEAR(F1537),G1537),""))</f>
        <v/>
      </c>
      <c r="L1537" s="4" t="str">
        <f>IFERROR(IF(VLOOKUP(J1537,J$2:L1536,4,0)=0,"",VLOOKUP(J1537,J$2:L1536,4,0)),"")</f>
        <v/>
      </c>
      <c r="M1537" s="4" t="str">
        <f>IFERROR(IF(VLOOKUP(J1537,J$2:M1536,5,0)=0,"",VLOOKUP(J1537,J$2:M1536,5,0)),"")</f>
        <v/>
      </c>
      <c r="AC1537" s="2" t="str">
        <f>IFERROR(IF(INDEX(AC$1:AC1536,MATCH(J1537,J$1:J1536,0),1)=0,"",INDEX(AC$1:AC1536,MATCH(J1537,J$1:J1536,0),1)),"")</f>
        <v/>
      </c>
      <c r="AD1537" s="2" t="str">
        <f>IFERROR(IF(INDEX(AD$1:AD1536,MATCH(J1537,J$1:J1536,0),1)=0,"",INDEX(AD$1:AD1536,MATCH(J1537,J$1:J1536,0),1)),"")</f>
        <v/>
      </c>
      <c r="AE1537" s="2" t="str">
        <f>IFERROR(IF(INDEX(AE$1:AE1536,MATCH(J1537,J$1:J1536,0),1)=0,"",INDEX(AE$1:AE1536,MATCH(J1537,J$1:J1536,0),1)),"")</f>
        <v/>
      </c>
      <c r="BH1537" s="7" t="str">
        <f t="shared" ca="1" si="245"/>
        <v/>
      </c>
      <c r="BI1537" s="4" t="str">
        <f t="shared" si="251"/>
        <v/>
      </c>
      <c r="BJ1537" s="123" t="str">
        <f t="shared" si="246"/>
        <v/>
      </c>
      <c r="BK1537" s="140" t="str">
        <f t="shared" si="250"/>
        <v/>
      </c>
      <c r="BP1537" s="5"/>
      <c r="BR1537" s="4"/>
      <c r="BT1537" s="5"/>
      <c r="BU1537" s="5"/>
      <c r="BV1537" s="5" t="str">
        <f>IF(B1537="","",IF(BQ1537="",1+(MAX(BV$2:BV1536)),""))</f>
        <v/>
      </c>
      <c r="BW1537" s="5" t="str">
        <f t="shared" si="247"/>
        <v/>
      </c>
      <c r="BX1537" s="5" t="str">
        <f t="shared" si="248"/>
        <v/>
      </c>
      <c r="BY1537" s="14" t="str">
        <f t="shared" si="249"/>
        <v/>
      </c>
      <c r="BZ1537" s="28"/>
      <c r="DD1537" s="5" t="e">
        <f>IF(REPORTE!AH$2="si",IF(C1537=VALUE(REPORTE!C$11),IF(SUM(DD1538:DD$1993),CONCATENATE(INT(B1537),", "),INT(B1537)),""),IF(C1537=VALUE(REPORTE!C$10),IF(SUM(DD1538:DD$1993),CONCATENATE(INT(B1537),", "),INT(B1537)),""))</f>
        <v>#VALUE!</v>
      </c>
      <c r="DH1537" s="5"/>
      <c r="DI1537" s="5"/>
      <c r="DJ1537" s="5"/>
      <c r="DK1537" s="5"/>
    </row>
    <row r="1538" spans="1:115">
      <c r="A1538" s="24"/>
      <c r="B1538" s="3"/>
      <c r="H1538" s="5" t="str">
        <f>IF(F1538="","",IFERROR(CONCATENATE("PEUA",VLOOKUP(ESTADO,REPORTE!AV1538:AW1569,2,0),CLAVE_DISTRITO,CLAVE_CADER,IFERROR(VLOOKUP(DAY(F1538),$BN$3:$BO$11,2,0),DAY(F1538)),IFERROR(VLOOKUP(MONTH(F1538),$BN$3:$BO$11,2,0),MONTH(F1538)),YEAR(F1538),G1538),""))</f>
        <v/>
      </c>
      <c r="L1538" s="4" t="str">
        <f>IFERROR(IF(VLOOKUP(J1538,J$2:L1537,4,0)=0,"",VLOOKUP(J1538,J$2:L1537,4,0)),"")</f>
        <v/>
      </c>
      <c r="M1538" s="4" t="str">
        <f>IFERROR(IF(VLOOKUP(J1538,J$2:M1537,5,0)=0,"",VLOOKUP(J1538,J$2:M1537,5,0)),"")</f>
        <v/>
      </c>
      <c r="AC1538" s="2" t="str">
        <f>IFERROR(IF(INDEX(AC$1:AC1537,MATCH(J1538,J$1:J1537,0),1)=0,"",INDEX(AC$1:AC1537,MATCH(J1538,J$1:J1537,0),1)),"")</f>
        <v/>
      </c>
      <c r="AD1538" s="2" t="str">
        <f>IFERROR(IF(INDEX(AD$1:AD1537,MATCH(J1538,J$1:J1537,0),1)=0,"",INDEX(AD$1:AD1537,MATCH(J1538,J$1:J1537,0),1)),"")</f>
        <v/>
      </c>
      <c r="AE1538" s="2" t="str">
        <f>IFERROR(IF(INDEX(AE$1:AE1537,MATCH(J1538,J$1:J1537,0),1)=0,"",INDEX(AE$1:AE1537,MATCH(J1538,J$1:J1537,0),1)),"")</f>
        <v/>
      </c>
      <c r="BH1538" s="7" t="str">
        <f t="shared" ref="BH1538:BH1601" ca="1" si="252">IFERROR(IF(BE1538="","",IF(BA1538=5,"",IF(BE1538-TODAY()&gt;0,"VIGENTE","VENCIDO"))),"")</f>
        <v/>
      </c>
      <c r="BI1538" s="4" t="str">
        <f t="shared" si="251"/>
        <v/>
      </c>
      <c r="BJ1538" s="123" t="str">
        <f t="shared" ref="BJ1538:BJ1601" si="253">IFERROR(IF(AA1538="","",AA1538/V1538),"")</f>
        <v/>
      </c>
      <c r="BK1538" s="140" t="str">
        <f t="shared" si="250"/>
        <v/>
      </c>
      <c r="BP1538" s="5"/>
      <c r="BR1538" s="4"/>
      <c r="BT1538" s="5"/>
      <c r="BU1538" s="5"/>
      <c r="BV1538" s="5" t="str">
        <f>IF(B1538="","",IF(BQ1538="",1+(MAX(BV$2:BV1537)),""))</f>
        <v/>
      </c>
      <c r="BW1538" s="5" t="str">
        <f t="shared" ref="BW1538:BW1601" si="254">IF(BV1538="","",Z1538)</f>
        <v/>
      </c>
      <c r="BX1538" s="5" t="str">
        <f t="shared" ref="BX1538:BX1601" si="255">IF(BV1538="","",H1538)</f>
        <v/>
      </c>
      <c r="BY1538" s="14" t="str">
        <f t="shared" ref="BY1538:BY1601" si="256">IF(BV1538="","",C1538)</f>
        <v/>
      </c>
      <c r="BZ1538" s="28"/>
      <c r="DD1538" s="5" t="e">
        <f>IF(REPORTE!AH$2="si",IF(C1538=VALUE(REPORTE!C$11),IF(SUM(DD1539:DD$1993),CONCATENATE(INT(B1538),", "),INT(B1538)),""),IF(C1538=VALUE(REPORTE!C$10),IF(SUM(DD1539:DD$1993),CONCATENATE(INT(B1538),", "),INT(B1538)),""))</f>
        <v>#VALUE!</v>
      </c>
      <c r="DH1538" s="5"/>
      <c r="DI1538" s="5"/>
      <c r="DJ1538" s="5"/>
      <c r="DK1538" s="5"/>
    </row>
    <row r="1539" spans="1:115">
      <c r="A1539" s="24"/>
      <c r="B1539" s="3"/>
      <c r="H1539" s="5" t="str">
        <f>IF(F1539="","",IFERROR(CONCATENATE("PEUA",VLOOKUP(ESTADO,REPORTE!AV1539:AW1570,2,0),CLAVE_DISTRITO,CLAVE_CADER,IFERROR(VLOOKUP(DAY(F1539),$BN$3:$BO$11,2,0),DAY(F1539)),IFERROR(VLOOKUP(MONTH(F1539),$BN$3:$BO$11,2,0),MONTH(F1539)),YEAR(F1539),G1539),""))</f>
        <v/>
      </c>
      <c r="L1539" s="4" t="str">
        <f>IFERROR(IF(VLOOKUP(J1539,J$2:L1538,4,0)=0,"",VLOOKUP(J1539,J$2:L1538,4,0)),"")</f>
        <v/>
      </c>
      <c r="M1539" s="4" t="str">
        <f>IFERROR(IF(VLOOKUP(J1539,J$2:M1538,5,0)=0,"",VLOOKUP(J1539,J$2:M1538,5,0)),"")</f>
        <v/>
      </c>
      <c r="AC1539" s="2" t="str">
        <f>IFERROR(IF(INDEX(AC$1:AC1538,MATCH(J1539,J$1:J1538,0),1)=0,"",INDEX(AC$1:AC1538,MATCH(J1539,J$1:J1538,0),1)),"")</f>
        <v/>
      </c>
      <c r="AD1539" s="2" t="str">
        <f>IFERROR(IF(INDEX(AD$1:AD1538,MATCH(J1539,J$1:J1538,0),1)=0,"",INDEX(AD$1:AD1538,MATCH(J1539,J$1:J1538,0),1)),"")</f>
        <v/>
      </c>
      <c r="AE1539" s="2" t="str">
        <f>IFERROR(IF(INDEX(AE$1:AE1538,MATCH(J1539,J$1:J1538,0),1)=0,"",INDEX(AE$1:AE1538,MATCH(J1539,J$1:J1538,0),1)),"")</f>
        <v/>
      </c>
      <c r="BH1539" s="7" t="str">
        <f t="shared" ca="1" si="252"/>
        <v/>
      </c>
      <c r="BI1539" s="4" t="str">
        <f t="shared" si="251"/>
        <v/>
      </c>
      <c r="BJ1539" s="123" t="str">
        <f t="shared" si="253"/>
        <v/>
      </c>
      <c r="BK1539" s="140" t="str">
        <f t="shared" ref="BK1539:BK1602" si="257">IFERROR(IF(AA1539/Z1539=0,"",AA1539/Z1539),"")</f>
        <v/>
      </c>
      <c r="BP1539" s="5"/>
      <c r="BR1539" s="4"/>
      <c r="BT1539" s="5"/>
      <c r="BU1539" s="5"/>
      <c r="BV1539" s="5" t="str">
        <f>IF(B1539="","",IF(BQ1539="",1+(MAX(BV$2:BV1538)),""))</f>
        <v/>
      </c>
      <c r="BW1539" s="5" t="str">
        <f t="shared" si="254"/>
        <v/>
      </c>
      <c r="BX1539" s="5" t="str">
        <f t="shared" si="255"/>
        <v/>
      </c>
      <c r="BY1539" s="14" t="str">
        <f t="shared" si="256"/>
        <v/>
      </c>
      <c r="BZ1539" s="28"/>
      <c r="DD1539" s="5" t="e">
        <f>IF(REPORTE!AH$2="si",IF(C1539=VALUE(REPORTE!C$11),IF(SUM(DD1540:DD$1993),CONCATENATE(INT(B1539),", "),INT(B1539)),""),IF(C1539=VALUE(REPORTE!C$10),IF(SUM(DD1540:DD$1993),CONCATENATE(INT(B1539),", "),INT(B1539)),""))</f>
        <v>#VALUE!</v>
      </c>
      <c r="DH1539" s="5"/>
      <c r="DI1539" s="5"/>
      <c r="DJ1539" s="5"/>
      <c r="DK1539" s="5"/>
    </row>
    <row r="1540" spans="1:115">
      <c r="A1540" s="24"/>
      <c r="B1540" s="3"/>
      <c r="H1540" s="5" t="str">
        <f>IF(F1540="","",IFERROR(CONCATENATE("PEUA",VLOOKUP(ESTADO,REPORTE!AV1540:AW1571,2,0),CLAVE_DISTRITO,CLAVE_CADER,IFERROR(VLOOKUP(DAY(F1540),$BN$3:$BO$11,2,0),DAY(F1540)),IFERROR(VLOOKUP(MONTH(F1540),$BN$3:$BO$11,2,0),MONTH(F1540)),YEAR(F1540),G1540),""))</f>
        <v/>
      </c>
      <c r="L1540" s="4" t="str">
        <f>IFERROR(IF(VLOOKUP(J1540,J$2:L1539,4,0)=0,"",VLOOKUP(J1540,J$2:L1539,4,0)),"")</f>
        <v/>
      </c>
      <c r="M1540" s="4" t="str">
        <f>IFERROR(IF(VLOOKUP(J1540,J$2:M1539,5,0)=0,"",VLOOKUP(J1540,J$2:M1539,5,0)),"")</f>
        <v/>
      </c>
      <c r="AC1540" s="2" t="str">
        <f>IFERROR(IF(INDEX(AC$1:AC1539,MATCH(J1540,J$1:J1539,0),1)=0,"",INDEX(AC$1:AC1539,MATCH(J1540,J$1:J1539,0),1)),"")</f>
        <v/>
      </c>
      <c r="AD1540" s="2" t="str">
        <f>IFERROR(IF(INDEX(AD$1:AD1539,MATCH(J1540,J$1:J1539,0),1)=0,"",INDEX(AD$1:AD1539,MATCH(J1540,J$1:J1539,0),1)),"")</f>
        <v/>
      </c>
      <c r="AE1540" s="2" t="str">
        <f>IFERROR(IF(INDEX(AE$1:AE1539,MATCH(J1540,J$1:J1539,0),1)=0,"",INDEX(AE$1:AE1539,MATCH(J1540,J$1:J1539,0),1)),"")</f>
        <v/>
      </c>
      <c r="BH1540" s="7" t="str">
        <f t="shared" ca="1" si="252"/>
        <v/>
      </c>
      <c r="BI1540" s="4" t="str">
        <f t="shared" si="251"/>
        <v/>
      </c>
      <c r="BJ1540" s="123" t="str">
        <f t="shared" si="253"/>
        <v/>
      </c>
      <c r="BK1540" s="140" t="str">
        <f t="shared" si="257"/>
        <v/>
      </c>
      <c r="BP1540" s="5"/>
      <c r="BR1540" s="4"/>
      <c r="BT1540" s="5"/>
      <c r="BU1540" s="5"/>
      <c r="BV1540" s="5" t="str">
        <f>IF(B1540="","",IF(BQ1540="",1+(MAX(BV$2:BV1539)),""))</f>
        <v/>
      </c>
      <c r="BW1540" s="5" t="str">
        <f t="shared" si="254"/>
        <v/>
      </c>
      <c r="BX1540" s="5" t="str">
        <f t="shared" si="255"/>
        <v/>
      </c>
      <c r="BY1540" s="14" t="str">
        <f t="shared" si="256"/>
        <v/>
      </c>
      <c r="BZ1540" s="28"/>
      <c r="DD1540" s="5" t="e">
        <f>IF(REPORTE!AH$2="si",IF(C1540=VALUE(REPORTE!C$11),IF(SUM(DD1541:DD$1993),CONCATENATE(INT(B1540),", "),INT(B1540)),""),IF(C1540=VALUE(REPORTE!C$10),IF(SUM(DD1541:DD$1993),CONCATENATE(INT(B1540),", "),INT(B1540)),""))</f>
        <v>#VALUE!</v>
      </c>
      <c r="DH1540" s="5"/>
      <c r="DI1540" s="5"/>
      <c r="DJ1540" s="5"/>
      <c r="DK1540" s="5"/>
    </row>
    <row r="1541" spans="1:115">
      <c r="A1541" s="24"/>
      <c r="B1541" s="3"/>
      <c r="H1541" s="5" t="str">
        <f>IF(F1541="","",IFERROR(CONCATENATE("PEUA",VLOOKUP(ESTADO,REPORTE!AV1541:AW1572,2,0),CLAVE_DISTRITO,CLAVE_CADER,IFERROR(VLOOKUP(DAY(F1541),$BN$3:$BO$11,2,0),DAY(F1541)),IFERROR(VLOOKUP(MONTH(F1541),$BN$3:$BO$11,2,0),MONTH(F1541)),YEAR(F1541),G1541),""))</f>
        <v/>
      </c>
      <c r="L1541" s="4" t="str">
        <f>IFERROR(IF(VLOOKUP(J1541,J$2:L1540,4,0)=0,"",VLOOKUP(J1541,J$2:L1540,4,0)),"")</f>
        <v/>
      </c>
      <c r="M1541" s="4" t="str">
        <f>IFERROR(IF(VLOOKUP(J1541,J$2:M1540,5,0)=0,"",VLOOKUP(J1541,J$2:M1540,5,0)),"")</f>
        <v/>
      </c>
      <c r="AC1541" s="2" t="str">
        <f>IFERROR(IF(INDEX(AC$1:AC1540,MATCH(J1541,J$1:J1540,0),1)=0,"",INDEX(AC$1:AC1540,MATCH(J1541,J$1:J1540,0),1)),"")</f>
        <v/>
      </c>
      <c r="AD1541" s="2" t="str">
        <f>IFERROR(IF(INDEX(AD$1:AD1540,MATCH(J1541,J$1:J1540,0),1)=0,"",INDEX(AD$1:AD1540,MATCH(J1541,J$1:J1540,0),1)),"")</f>
        <v/>
      </c>
      <c r="AE1541" s="2" t="str">
        <f>IFERROR(IF(INDEX(AE$1:AE1540,MATCH(J1541,J$1:J1540,0),1)=0,"",INDEX(AE$1:AE1540,MATCH(J1541,J$1:J1540,0),1)),"")</f>
        <v/>
      </c>
      <c r="BH1541" s="7" t="str">
        <f t="shared" ca="1" si="252"/>
        <v/>
      </c>
      <c r="BI1541" s="4" t="str">
        <f t="shared" si="251"/>
        <v/>
      </c>
      <c r="BJ1541" s="123" t="str">
        <f t="shared" si="253"/>
        <v/>
      </c>
      <c r="BK1541" s="140" t="str">
        <f t="shared" si="257"/>
        <v/>
      </c>
      <c r="BP1541" s="5"/>
      <c r="BR1541" s="4"/>
      <c r="BT1541" s="5"/>
      <c r="BU1541" s="5"/>
      <c r="BV1541" s="5" t="str">
        <f>IF(B1541="","",IF(BQ1541="",1+(MAX(BV$2:BV1540)),""))</f>
        <v/>
      </c>
      <c r="BW1541" s="5" t="str">
        <f t="shared" si="254"/>
        <v/>
      </c>
      <c r="BX1541" s="5" t="str">
        <f t="shared" si="255"/>
        <v/>
      </c>
      <c r="BY1541" s="14" t="str">
        <f t="shared" si="256"/>
        <v/>
      </c>
      <c r="BZ1541" s="28"/>
      <c r="DD1541" s="5" t="e">
        <f>IF(REPORTE!AH$2="si",IF(C1541=VALUE(REPORTE!C$11),IF(SUM(DD1542:DD$1993),CONCATENATE(INT(B1541),", "),INT(B1541)),""),IF(C1541=VALUE(REPORTE!C$10),IF(SUM(DD1542:DD$1993),CONCATENATE(INT(B1541),", "),INT(B1541)),""))</f>
        <v>#VALUE!</v>
      </c>
      <c r="DH1541" s="5"/>
      <c r="DI1541" s="5"/>
      <c r="DJ1541" s="5"/>
      <c r="DK1541" s="5"/>
    </row>
    <row r="1542" spans="1:115">
      <c r="A1542" s="24"/>
      <c r="B1542" s="3"/>
      <c r="H1542" s="5" t="str">
        <f>IF(F1542="","",IFERROR(CONCATENATE("PEUA",VLOOKUP(ESTADO,REPORTE!AV1542:AW1573,2,0),CLAVE_DISTRITO,CLAVE_CADER,IFERROR(VLOOKUP(DAY(F1542),$BN$3:$BO$11,2,0),DAY(F1542)),IFERROR(VLOOKUP(MONTH(F1542),$BN$3:$BO$11,2,0),MONTH(F1542)),YEAR(F1542),G1542),""))</f>
        <v/>
      </c>
      <c r="L1542" s="4" t="str">
        <f>IFERROR(IF(VLOOKUP(J1542,J$2:L1541,4,0)=0,"",VLOOKUP(J1542,J$2:L1541,4,0)),"")</f>
        <v/>
      </c>
      <c r="M1542" s="4" t="str">
        <f>IFERROR(IF(VLOOKUP(J1542,J$2:M1541,5,0)=0,"",VLOOKUP(J1542,J$2:M1541,5,0)),"")</f>
        <v/>
      </c>
      <c r="AC1542" s="2" t="str">
        <f>IFERROR(IF(INDEX(AC$1:AC1541,MATCH(J1542,J$1:J1541,0),1)=0,"",INDEX(AC$1:AC1541,MATCH(J1542,J$1:J1541,0),1)),"")</f>
        <v/>
      </c>
      <c r="AD1542" s="2" t="str">
        <f>IFERROR(IF(INDEX(AD$1:AD1541,MATCH(J1542,J$1:J1541,0),1)=0,"",INDEX(AD$1:AD1541,MATCH(J1542,J$1:J1541,0),1)),"")</f>
        <v/>
      </c>
      <c r="AE1542" s="2" t="str">
        <f>IFERROR(IF(INDEX(AE$1:AE1541,MATCH(J1542,J$1:J1541,0),1)=0,"",INDEX(AE$1:AE1541,MATCH(J1542,J$1:J1541,0),1)),"")</f>
        <v/>
      </c>
      <c r="BH1542" s="7" t="str">
        <f t="shared" ca="1" si="252"/>
        <v/>
      </c>
      <c r="BI1542" s="4" t="str">
        <f t="shared" si="251"/>
        <v/>
      </c>
      <c r="BJ1542" s="123" t="str">
        <f t="shared" si="253"/>
        <v/>
      </c>
      <c r="BK1542" s="140" t="str">
        <f t="shared" si="257"/>
        <v/>
      </c>
      <c r="BP1542" s="5"/>
      <c r="BR1542" s="4"/>
      <c r="BT1542" s="5"/>
      <c r="BU1542" s="5"/>
      <c r="BV1542" s="5" t="str">
        <f>IF(B1542="","",IF(BQ1542="",1+(MAX(BV$2:BV1541)),""))</f>
        <v/>
      </c>
      <c r="BW1542" s="5" t="str">
        <f t="shared" si="254"/>
        <v/>
      </c>
      <c r="BX1542" s="5" t="str">
        <f t="shared" si="255"/>
        <v/>
      </c>
      <c r="BY1542" s="14" t="str">
        <f t="shared" si="256"/>
        <v/>
      </c>
      <c r="BZ1542" s="28"/>
      <c r="DD1542" s="5" t="e">
        <f>IF(REPORTE!AH$2="si",IF(C1542=VALUE(REPORTE!C$11),IF(SUM(DD1543:DD$1993),CONCATENATE(INT(B1542),", "),INT(B1542)),""),IF(C1542=VALUE(REPORTE!C$10),IF(SUM(DD1543:DD$1993),CONCATENATE(INT(B1542),", "),INT(B1542)),""))</f>
        <v>#VALUE!</v>
      </c>
      <c r="DH1542" s="5"/>
      <c r="DI1542" s="5"/>
      <c r="DJ1542" s="5"/>
      <c r="DK1542" s="5"/>
    </row>
    <row r="1543" spans="1:115">
      <c r="A1543" s="24"/>
      <c r="B1543" s="3"/>
      <c r="H1543" s="5" t="str">
        <f>IF(F1543="","",IFERROR(CONCATENATE("PEUA",VLOOKUP(ESTADO,REPORTE!AV1543:AW1574,2,0),CLAVE_DISTRITO,CLAVE_CADER,IFERROR(VLOOKUP(DAY(F1543),$BN$3:$BO$11,2,0),DAY(F1543)),IFERROR(VLOOKUP(MONTH(F1543),$BN$3:$BO$11,2,0),MONTH(F1543)),YEAR(F1543),G1543),""))</f>
        <v/>
      </c>
      <c r="L1543" s="4" t="str">
        <f>IFERROR(IF(VLOOKUP(J1543,J$2:L1542,4,0)=0,"",VLOOKUP(J1543,J$2:L1542,4,0)),"")</f>
        <v/>
      </c>
      <c r="M1543" s="4" t="str">
        <f>IFERROR(IF(VLOOKUP(J1543,J$2:M1542,5,0)=0,"",VLOOKUP(J1543,J$2:M1542,5,0)),"")</f>
        <v/>
      </c>
      <c r="AC1543" s="2" t="str">
        <f>IFERROR(IF(INDEX(AC$1:AC1542,MATCH(J1543,J$1:J1542,0),1)=0,"",INDEX(AC$1:AC1542,MATCH(J1543,J$1:J1542,0),1)),"")</f>
        <v/>
      </c>
      <c r="AD1543" s="2" t="str">
        <f>IFERROR(IF(INDEX(AD$1:AD1542,MATCH(J1543,J$1:J1542,0),1)=0,"",INDEX(AD$1:AD1542,MATCH(J1543,J$1:J1542,0),1)),"")</f>
        <v/>
      </c>
      <c r="AE1543" s="2" t="str">
        <f>IFERROR(IF(INDEX(AE$1:AE1542,MATCH(J1543,J$1:J1542,0),1)=0,"",INDEX(AE$1:AE1542,MATCH(J1543,J$1:J1542,0),1)),"")</f>
        <v/>
      </c>
      <c r="BH1543" s="7" t="str">
        <f t="shared" ca="1" si="252"/>
        <v/>
      </c>
      <c r="BI1543" s="4" t="str">
        <f t="shared" si="251"/>
        <v/>
      </c>
      <c r="BJ1543" s="123" t="str">
        <f t="shared" si="253"/>
        <v/>
      </c>
      <c r="BK1543" s="140" t="str">
        <f t="shared" si="257"/>
        <v/>
      </c>
      <c r="BP1543" s="5"/>
      <c r="BR1543" s="4"/>
      <c r="BT1543" s="5"/>
      <c r="BU1543" s="5"/>
      <c r="BV1543" s="5" t="str">
        <f>IF(B1543="","",IF(BQ1543="",1+(MAX(BV$2:BV1542)),""))</f>
        <v/>
      </c>
      <c r="BW1543" s="5" t="str">
        <f t="shared" si="254"/>
        <v/>
      </c>
      <c r="BX1543" s="5" t="str">
        <f t="shared" si="255"/>
        <v/>
      </c>
      <c r="BY1543" s="14" t="str">
        <f t="shared" si="256"/>
        <v/>
      </c>
      <c r="BZ1543" s="28"/>
      <c r="DD1543" s="5" t="e">
        <f>IF(REPORTE!AH$2="si",IF(C1543=VALUE(REPORTE!C$11),IF(SUM(DD1544:DD$1993),CONCATENATE(INT(B1543),", "),INT(B1543)),""),IF(C1543=VALUE(REPORTE!C$10),IF(SUM(DD1544:DD$1993),CONCATENATE(INT(B1543),", "),INT(B1543)),""))</f>
        <v>#VALUE!</v>
      </c>
      <c r="DH1543" s="5"/>
      <c r="DI1543" s="5"/>
      <c r="DJ1543" s="5"/>
      <c r="DK1543" s="5"/>
    </row>
    <row r="1544" spans="1:115">
      <c r="A1544" s="24"/>
      <c r="B1544" s="3"/>
      <c r="H1544" s="5" t="str">
        <f>IF(F1544="","",IFERROR(CONCATENATE("PEUA",VLOOKUP(ESTADO,REPORTE!AV1544:AW1575,2,0),CLAVE_DISTRITO,CLAVE_CADER,IFERROR(VLOOKUP(DAY(F1544),$BN$3:$BO$11,2,0),DAY(F1544)),IFERROR(VLOOKUP(MONTH(F1544),$BN$3:$BO$11,2,0),MONTH(F1544)),YEAR(F1544),G1544),""))</f>
        <v/>
      </c>
      <c r="L1544" s="4" t="str">
        <f>IFERROR(IF(VLOOKUP(J1544,J$2:L1543,4,0)=0,"",VLOOKUP(J1544,J$2:L1543,4,0)),"")</f>
        <v/>
      </c>
      <c r="M1544" s="4" t="str">
        <f>IFERROR(IF(VLOOKUP(J1544,J$2:M1543,5,0)=0,"",VLOOKUP(J1544,J$2:M1543,5,0)),"")</f>
        <v/>
      </c>
      <c r="AC1544" s="2" t="str">
        <f>IFERROR(IF(INDEX(AC$1:AC1543,MATCH(J1544,J$1:J1543,0),1)=0,"",INDEX(AC$1:AC1543,MATCH(J1544,J$1:J1543,0),1)),"")</f>
        <v/>
      </c>
      <c r="AD1544" s="2" t="str">
        <f>IFERROR(IF(INDEX(AD$1:AD1543,MATCH(J1544,J$1:J1543,0),1)=0,"",INDEX(AD$1:AD1543,MATCH(J1544,J$1:J1543,0),1)),"")</f>
        <v/>
      </c>
      <c r="AE1544" s="2" t="str">
        <f>IFERROR(IF(INDEX(AE$1:AE1543,MATCH(J1544,J$1:J1543,0),1)=0,"",INDEX(AE$1:AE1543,MATCH(J1544,J$1:J1543,0),1)),"")</f>
        <v/>
      </c>
      <c r="BH1544" s="7" t="str">
        <f t="shared" ca="1" si="252"/>
        <v/>
      </c>
      <c r="BI1544" s="4" t="str">
        <f t="shared" si="251"/>
        <v/>
      </c>
      <c r="BJ1544" s="123" t="str">
        <f t="shared" si="253"/>
        <v/>
      </c>
      <c r="BK1544" s="140" t="str">
        <f t="shared" si="257"/>
        <v/>
      </c>
      <c r="BP1544" s="5"/>
      <c r="BR1544" s="4"/>
      <c r="BT1544" s="5"/>
      <c r="BU1544" s="5"/>
      <c r="BV1544" s="5" t="str">
        <f>IF(B1544="","",IF(BQ1544="",1+(MAX(BV$2:BV1543)),""))</f>
        <v/>
      </c>
      <c r="BW1544" s="5" t="str">
        <f t="shared" si="254"/>
        <v/>
      </c>
      <c r="BX1544" s="5" t="str">
        <f t="shared" si="255"/>
        <v/>
      </c>
      <c r="BY1544" s="14" t="str">
        <f t="shared" si="256"/>
        <v/>
      </c>
      <c r="BZ1544" s="28"/>
      <c r="DD1544" s="5" t="e">
        <f>IF(REPORTE!AH$2="si",IF(C1544=VALUE(REPORTE!C$11),IF(SUM(DD1545:DD$1993),CONCATENATE(INT(B1544),", "),INT(B1544)),""),IF(C1544=VALUE(REPORTE!C$10),IF(SUM(DD1545:DD$1993),CONCATENATE(INT(B1544),", "),INT(B1544)),""))</f>
        <v>#VALUE!</v>
      </c>
      <c r="DH1544" s="5"/>
      <c r="DI1544" s="5"/>
      <c r="DJ1544" s="5"/>
      <c r="DK1544" s="5"/>
    </row>
    <row r="1545" spans="1:115">
      <c r="A1545" s="24"/>
      <c r="B1545" s="3"/>
      <c r="H1545" s="5" t="str">
        <f>IF(F1545="","",IFERROR(CONCATENATE("PEUA",VLOOKUP(ESTADO,REPORTE!AV1545:AW1576,2,0),CLAVE_DISTRITO,CLAVE_CADER,IFERROR(VLOOKUP(DAY(F1545),$BN$3:$BO$11,2,0),DAY(F1545)),IFERROR(VLOOKUP(MONTH(F1545),$BN$3:$BO$11,2,0),MONTH(F1545)),YEAR(F1545),G1545),""))</f>
        <v/>
      </c>
      <c r="L1545" s="4" t="str">
        <f>IFERROR(IF(VLOOKUP(J1545,J$2:L1544,4,0)=0,"",VLOOKUP(J1545,J$2:L1544,4,0)),"")</f>
        <v/>
      </c>
      <c r="M1545" s="4" t="str">
        <f>IFERROR(IF(VLOOKUP(J1545,J$2:M1544,5,0)=0,"",VLOOKUP(J1545,J$2:M1544,5,0)),"")</f>
        <v/>
      </c>
      <c r="AC1545" s="2" t="str">
        <f>IFERROR(IF(INDEX(AC$1:AC1544,MATCH(J1545,J$1:J1544,0),1)=0,"",INDEX(AC$1:AC1544,MATCH(J1545,J$1:J1544,0),1)),"")</f>
        <v/>
      </c>
      <c r="AD1545" s="2" t="str">
        <f>IFERROR(IF(INDEX(AD$1:AD1544,MATCH(J1545,J$1:J1544,0),1)=0,"",INDEX(AD$1:AD1544,MATCH(J1545,J$1:J1544,0),1)),"")</f>
        <v/>
      </c>
      <c r="AE1545" s="2" t="str">
        <f>IFERROR(IF(INDEX(AE$1:AE1544,MATCH(J1545,J$1:J1544,0),1)=0,"",INDEX(AE$1:AE1544,MATCH(J1545,J$1:J1544,0),1)),"")</f>
        <v/>
      </c>
      <c r="BH1545" s="7" t="str">
        <f t="shared" ca="1" si="252"/>
        <v/>
      </c>
      <c r="BI1545" s="4" t="str">
        <f t="shared" si="251"/>
        <v/>
      </c>
      <c r="BJ1545" s="123" t="str">
        <f t="shared" si="253"/>
        <v/>
      </c>
      <c r="BK1545" s="140" t="str">
        <f t="shared" si="257"/>
        <v/>
      </c>
      <c r="BP1545" s="5"/>
      <c r="BR1545" s="4"/>
      <c r="BT1545" s="5"/>
      <c r="BU1545" s="5"/>
      <c r="BV1545" s="5" t="str">
        <f>IF(B1545="","",IF(BQ1545="",1+(MAX(BV$2:BV1544)),""))</f>
        <v/>
      </c>
      <c r="BW1545" s="5" t="str">
        <f t="shared" si="254"/>
        <v/>
      </c>
      <c r="BX1545" s="5" t="str">
        <f t="shared" si="255"/>
        <v/>
      </c>
      <c r="BY1545" s="14" t="str">
        <f t="shared" si="256"/>
        <v/>
      </c>
      <c r="BZ1545" s="28"/>
      <c r="DD1545" s="5" t="e">
        <f>IF(REPORTE!AH$2="si",IF(C1545=VALUE(REPORTE!C$11),IF(SUM(DD1546:DD$1993),CONCATENATE(INT(B1545),", "),INT(B1545)),""),IF(C1545=VALUE(REPORTE!C$10),IF(SUM(DD1546:DD$1993),CONCATENATE(INT(B1545),", "),INT(B1545)),""))</f>
        <v>#VALUE!</v>
      </c>
      <c r="DH1545" s="5"/>
      <c r="DI1545" s="5"/>
      <c r="DJ1545" s="5"/>
      <c r="DK1545" s="5"/>
    </row>
    <row r="1546" spans="1:115">
      <c r="A1546" s="24"/>
      <c r="B1546" s="3"/>
      <c r="H1546" s="5" t="str">
        <f>IF(F1546="","",IFERROR(CONCATENATE("PEUA",VLOOKUP(ESTADO,REPORTE!AV1546:AW1577,2,0),CLAVE_DISTRITO,CLAVE_CADER,IFERROR(VLOOKUP(DAY(F1546),$BN$3:$BO$11,2,0),DAY(F1546)),IFERROR(VLOOKUP(MONTH(F1546),$BN$3:$BO$11,2,0),MONTH(F1546)),YEAR(F1546),G1546),""))</f>
        <v/>
      </c>
      <c r="L1546" s="4" t="str">
        <f>IFERROR(IF(VLOOKUP(J1546,J$2:L1545,4,0)=0,"",VLOOKUP(J1546,J$2:L1545,4,0)),"")</f>
        <v/>
      </c>
      <c r="M1546" s="4" t="str">
        <f>IFERROR(IF(VLOOKUP(J1546,J$2:M1545,5,0)=0,"",VLOOKUP(J1546,J$2:M1545,5,0)),"")</f>
        <v/>
      </c>
      <c r="AC1546" s="2" t="str">
        <f>IFERROR(IF(INDEX(AC$1:AC1545,MATCH(J1546,J$1:J1545,0),1)=0,"",INDEX(AC$1:AC1545,MATCH(J1546,J$1:J1545,0),1)),"")</f>
        <v/>
      </c>
      <c r="AD1546" s="2" t="str">
        <f>IFERROR(IF(INDEX(AD$1:AD1545,MATCH(J1546,J$1:J1545,0),1)=0,"",INDEX(AD$1:AD1545,MATCH(J1546,J$1:J1545,0),1)),"")</f>
        <v/>
      </c>
      <c r="AE1546" s="2" t="str">
        <f>IFERROR(IF(INDEX(AE$1:AE1545,MATCH(J1546,J$1:J1545,0),1)=0,"",INDEX(AE$1:AE1545,MATCH(J1546,J$1:J1545,0),1)),"")</f>
        <v/>
      </c>
      <c r="BH1546" s="7" t="str">
        <f t="shared" ca="1" si="252"/>
        <v/>
      </c>
      <c r="BI1546" s="4" t="str">
        <f t="shared" si="251"/>
        <v/>
      </c>
      <c r="BJ1546" s="123" t="str">
        <f t="shared" si="253"/>
        <v/>
      </c>
      <c r="BK1546" s="140" t="str">
        <f t="shared" si="257"/>
        <v/>
      </c>
      <c r="BP1546" s="5"/>
      <c r="BR1546" s="4"/>
      <c r="BT1546" s="5"/>
      <c r="BU1546" s="5"/>
      <c r="BV1546" s="5" t="str">
        <f>IF(B1546="","",IF(BQ1546="",1+(MAX(BV$2:BV1545)),""))</f>
        <v/>
      </c>
      <c r="BW1546" s="5" t="str">
        <f t="shared" si="254"/>
        <v/>
      </c>
      <c r="BX1546" s="5" t="str">
        <f t="shared" si="255"/>
        <v/>
      </c>
      <c r="BY1546" s="14" t="str">
        <f t="shared" si="256"/>
        <v/>
      </c>
      <c r="BZ1546" s="28"/>
      <c r="DD1546" s="5" t="e">
        <f>IF(REPORTE!AH$2="si",IF(C1546=VALUE(REPORTE!C$11),IF(SUM(DD1547:DD$1993),CONCATENATE(INT(B1546),", "),INT(B1546)),""),IF(C1546=VALUE(REPORTE!C$10),IF(SUM(DD1547:DD$1993),CONCATENATE(INT(B1546),", "),INT(B1546)),""))</f>
        <v>#VALUE!</v>
      </c>
      <c r="DH1546" s="5"/>
      <c r="DI1546" s="5"/>
      <c r="DJ1546" s="5"/>
      <c r="DK1546" s="5"/>
    </row>
    <row r="1547" spans="1:115">
      <c r="A1547" s="24"/>
      <c r="B1547" s="3"/>
      <c r="H1547" s="5" t="str">
        <f>IF(F1547="","",IFERROR(CONCATENATE("PEUA",VLOOKUP(ESTADO,REPORTE!AV1547:AW1578,2,0),CLAVE_DISTRITO,CLAVE_CADER,IFERROR(VLOOKUP(DAY(F1547),$BN$3:$BO$11,2,0),DAY(F1547)),IFERROR(VLOOKUP(MONTH(F1547),$BN$3:$BO$11,2,0),MONTH(F1547)),YEAR(F1547),G1547),""))</f>
        <v/>
      </c>
      <c r="L1547" s="4" t="str">
        <f>IFERROR(IF(VLOOKUP(J1547,J$2:L1546,4,0)=0,"",VLOOKUP(J1547,J$2:L1546,4,0)),"")</f>
        <v/>
      </c>
      <c r="M1547" s="4" t="str">
        <f>IFERROR(IF(VLOOKUP(J1547,J$2:M1546,5,0)=0,"",VLOOKUP(J1547,J$2:M1546,5,0)),"")</f>
        <v/>
      </c>
      <c r="AC1547" s="2" t="str">
        <f>IFERROR(IF(INDEX(AC$1:AC1546,MATCH(J1547,J$1:J1546,0),1)=0,"",INDEX(AC$1:AC1546,MATCH(J1547,J$1:J1546,0),1)),"")</f>
        <v/>
      </c>
      <c r="AD1547" s="2" t="str">
        <f>IFERROR(IF(INDEX(AD$1:AD1546,MATCH(J1547,J$1:J1546,0),1)=0,"",INDEX(AD$1:AD1546,MATCH(J1547,J$1:J1546,0),1)),"")</f>
        <v/>
      </c>
      <c r="AE1547" s="2" t="str">
        <f>IFERROR(IF(INDEX(AE$1:AE1546,MATCH(J1547,J$1:J1546,0),1)=0,"",INDEX(AE$1:AE1546,MATCH(J1547,J$1:J1546,0),1)),"")</f>
        <v/>
      </c>
      <c r="BH1547" s="7" t="str">
        <f t="shared" ca="1" si="252"/>
        <v/>
      </c>
      <c r="BI1547" s="4" t="str">
        <f t="shared" si="251"/>
        <v/>
      </c>
      <c r="BJ1547" s="123" t="str">
        <f t="shared" si="253"/>
        <v/>
      </c>
      <c r="BK1547" s="140" t="str">
        <f t="shared" si="257"/>
        <v/>
      </c>
      <c r="BP1547" s="5"/>
      <c r="BR1547" s="4"/>
      <c r="BT1547" s="5"/>
      <c r="BU1547" s="5"/>
      <c r="BV1547" s="5" t="str">
        <f>IF(B1547="","",IF(BQ1547="",1+(MAX(BV$2:BV1546)),""))</f>
        <v/>
      </c>
      <c r="BW1547" s="5" t="str">
        <f t="shared" si="254"/>
        <v/>
      </c>
      <c r="BX1547" s="5" t="str">
        <f t="shared" si="255"/>
        <v/>
      </c>
      <c r="BY1547" s="14" t="str">
        <f t="shared" si="256"/>
        <v/>
      </c>
      <c r="BZ1547" s="28"/>
      <c r="DD1547" s="5" t="e">
        <f>IF(REPORTE!AH$2="si",IF(C1547=VALUE(REPORTE!C$11),IF(SUM(DD1548:DD$1993),CONCATENATE(INT(B1547),", "),INT(B1547)),""),IF(C1547=VALUE(REPORTE!C$10),IF(SUM(DD1548:DD$1993),CONCATENATE(INT(B1547),", "),INT(B1547)),""))</f>
        <v>#VALUE!</v>
      </c>
      <c r="DH1547" s="5"/>
      <c r="DI1547" s="5"/>
      <c r="DJ1547" s="5"/>
      <c r="DK1547" s="5"/>
    </row>
    <row r="1548" spans="1:115">
      <c r="A1548" s="24"/>
      <c r="B1548" s="3"/>
      <c r="H1548" s="5" t="str">
        <f>IF(F1548="","",IFERROR(CONCATENATE("PEUA",VLOOKUP(ESTADO,REPORTE!AV1548:AW1579,2,0),CLAVE_DISTRITO,CLAVE_CADER,IFERROR(VLOOKUP(DAY(F1548),$BN$3:$BO$11,2,0),DAY(F1548)),IFERROR(VLOOKUP(MONTH(F1548),$BN$3:$BO$11,2,0),MONTH(F1548)),YEAR(F1548),G1548),""))</f>
        <v/>
      </c>
      <c r="L1548" s="4" t="str">
        <f>IFERROR(IF(VLOOKUP(J1548,J$2:L1547,4,0)=0,"",VLOOKUP(J1548,J$2:L1547,4,0)),"")</f>
        <v/>
      </c>
      <c r="M1548" s="4" t="str">
        <f>IFERROR(IF(VLOOKUP(J1548,J$2:M1547,5,0)=0,"",VLOOKUP(J1548,J$2:M1547,5,0)),"")</f>
        <v/>
      </c>
      <c r="AC1548" s="2" t="str">
        <f>IFERROR(IF(INDEX(AC$1:AC1547,MATCH(J1548,J$1:J1547,0),1)=0,"",INDEX(AC$1:AC1547,MATCH(J1548,J$1:J1547,0),1)),"")</f>
        <v/>
      </c>
      <c r="AD1548" s="2" t="str">
        <f>IFERROR(IF(INDEX(AD$1:AD1547,MATCH(J1548,J$1:J1547,0),1)=0,"",INDEX(AD$1:AD1547,MATCH(J1548,J$1:J1547,0),1)),"")</f>
        <v/>
      </c>
      <c r="AE1548" s="2" t="str">
        <f>IFERROR(IF(INDEX(AE$1:AE1547,MATCH(J1548,J$1:J1547,0),1)=0,"",INDEX(AE$1:AE1547,MATCH(J1548,J$1:J1547,0),1)),"")</f>
        <v/>
      </c>
      <c r="BH1548" s="7" t="str">
        <f t="shared" ca="1" si="252"/>
        <v/>
      </c>
      <c r="BI1548" s="4" t="str">
        <f t="shared" si="251"/>
        <v/>
      </c>
      <c r="BJ1548" s="123" t="str">
        <f t="shared" si="253"/>
        <v/>
      </c>
      <c r="BK1548" s="140" t="str">
        <f t="shared" si="257"/>
        <v/>
      </c>
      <c r="BP1548" s="5"/>
      <c r="BR1548" s="4"/>
      <c r="BT1548" s="5"/>
      <c r="BU1548" s="5"/>
      <c r="BV1548" s="5" t="str">
        <f>IF(B1548="","",IF(BQ1548="",1+(MAX(BV$2:BV1547)),""))</f>
        <v/>
      </c>
      <c r="BW1548" s="5" t="str">
        <f t="shared" si="254"/>
        <v/>
      </c>
      <c r="BX1548" s="5" t="str">
        <f t="shared" si="255"/>
        <v/>
      </c>
      <c r="BY1548" s="14" t="str">
        <f t="shared" si="256"/>
        <v/>
      </c>
      <c r="BZ1548" s="28"/>
      <c r="DD1548" s="5" t="e">
        <f>IF(REPORTE!AH$2="si",IF(C1548=VALUE(REPORTE!C$11),IF(SUM(DD1549:DD$1993),CONCATENATE(INT(B1548),", "),INT(B1548)),""),IF(C1548=VALUE(REPORTE!C$10),IF(SUM(DD1549:DD$1993),CONCATENATE(INT(B1548),", "),INT(B1548)),""))</f>
        <v>#VALUE!</v>
      </c>
      <c r="DH1548" s="5"/>
      <c r="DI1548" s="5"/>
      <c r="DJ1548" s="5"/>
      <c r="DK1548" s="5"/>
    </row>
    <row r="1549" spans="1:115">
      <c r="A1549" s="24"/>
      <c r="B1549" s="3"/>
      <c r="H1549" s="5" t="str">
        <f>IF(F1549="","",IFERROR(CONCATENATE("PEUA",VLOOKUP(ESTADO,REPORTE!AV1549:AW1580,2,0),CLAVE_DISTRITO,CLAVE_CADER,IFERROR(VLOOKUP(DAY(F1549),$BN$3:$BO$11,2,0),DAY(F1549)),IFERROR(VLOOKUP(MONTH(F1549),$BN$3:$BO$11,2,0),MONTH(F1549)),YEAR(F1549),G1549),""))</f>
        <v/>
      </c>
      <c r="L1549" s="4" t="str">
        <f>IFERROR(IF(VLOOKUP(J1549,J$2:L1548,4,0)=0,"",VLOOKUP(J1549,J$2:L1548,4,0)),"")</f>
        <v/>
      </c>
      <c r="M1549" s="4" t="str">
        <f>IFERROR(IF(VLOOKUP(J1549,J$2:M1548,5,0)=0,"",VLOOKUP(J1549,J$2:M1548,5,0)),"")</f>
        <v/>
      </c>
      <c r="AC1549" s="2" t="str">
        <f>IFERROR(IF(INDEX(AC$1:AC1548,MATCH(J1549,J$1:J1548,0),1)=0,"",INDEX(AC$1:AC1548,MATCH(J1549,J$1:J1548,0),1)),"")</f>
        <v/>
      </c>
      <c r="AD1549" s="2" t="str">
        <f>IFERROR(IF(INDEX(AD$1:AD1548,MATCH(J1549,J$1:J1548,0),1)=0,"",INDEX(AD$1:AD1548,MATCH(J1549,J$1:J1548,0),1)),"")</f>
        <v/>
      </c>
      <c r="AE1549" s="2" t="str">
        <f>IFERROR(IF(INDEX(AE$1:AE1548,MATCH(J1549,J$1:J1548,0),1)=0,"",INDEX(AE$1:AE1548,MATCH(J1549,J$1:J1548,0),1)),"")</f>
        <v/>
      </c>
      <c r="BH1549" s="7" t="str">
        <f t="shared" ca="1" si="252"/>
        <v/>
      </c>
      <c r="BI1549" s="4" t="str">
        <f t="shared" si="251"/>
        <v/>
      </c>
      <c r="BJ1549" s="123" t="str">
        <f t="shared" si="253"/>
        <v/>
      </c>
      <c r="BK1549" s="140" t="str">
        <f t="shared" si="257"/>
        <v/>
      </c>
      <c r="BP1549" s="5"/>
      <c r="BR1549" s="4"/>
      <c r="BT1549" s="5"/>
      <c r="BU1549" s="5"/>
      <c r="BV1549" s="5" t="str">
        <f>IF(B1549="","",IF(BQ1549="",1+(MAX(BV$2:BV1548)),""))</f>
        <v/>
      </c>
      <c r="BW1549" s="5" t="str">
        <f t="shared" si="254"/>
        <v/>
      </c>
      <c r="BX1549" s="5" t="str">
        <f t="shared" si="255"/>
        <v/>
      </c>
      <c r="BY1549" s="14" t="str">
        <f t="shared" si="256"/>
        <v/>
      </c>
      <c r="BZ1549" s="28"/>
      <c r="DD1549" s="5" t="e">
        <f>IF(REPORTE!AH$2="si",IF(C1549=VALUE(REPORTE!C$11),IF(SUM(DD1550:DD$1993),CONCATENATE(INT(B1549),", "),INT(B1549)),""),IF(C1549=VALUE(REPORTE!C$10),IF(SUM(DD1550:DD$1993),CONCATENATE(INT(B1549),", "),INT(B1549)),""))</f>
        <v>#VALUE!</v>
      </c>
      <c r="DH1549" s="5"/>
      <c r="DI1549" s="5"/>
      <c r="DJ1549" s="5"/>
      <c r="DK1549" s="5"/>
    </row>
    <row r="1550" spans="1:115">
      <c r="A1550" s="24"/>
      <c r="B1550" s="3"/>
      <c r="H1550" s="5" t="str">
        <f>IF(F1550="","",IFERROR(CONCATENATE("PEUA",VLOOKUP(ESTADO,REPORTE!AV1550:AW1581,2,0),CLAVE_DISTRITO,CLAVE_CADER,IFERROR(VLOOKUP(DAY(F1550),$BN$3:$BO$11,2,0),DAY(F1550)),IFERROR(VLOOKUP(MONTH(F1550),$BN$3:$BO$11,2,0),MONTH(F1550)),YEAR(F1550),G1550),""))</f>
        <v/>
      </c>
      <c r="L1550" s="4" t="str">
        <f>IFERROR(IF(VLOOKUP(J1550,J$2:L1549,4,0)=0,"",VLOOKUP(J1550,J$2:L1549,4,0)),"")</f>
        <v/>
      </c>
      <c r="M1550" s="4" t="str">
        <f>IFERROR(IF(VLOOKUP(J1550,J$2:M1549,5,0)=0,"",VLOOKUP(J1550,J$2:M1549,5,0)),"")</f>
        <v/>
      </c>
      <c r="AC1550" s="2" t="str">
        <f>IFERROR(IF(INDEX(AC$1:AC1549,MATCH(J1550,J$1:J1549,0),1)=0,"",INDEX(AC$1:AC1549,MATCH(J1550,J$1:J1549,0),1)),"")</f>
        <v/>
      </c>
      <c r="AD1550" s="2" t="str">
        <f>IFERROR(IF(INDEX(AD$1:AD1549,MATCH(J1550,J$1:J1549,0),1)=0,"",INDEX(AD$1:AD1549,MATCH(J1550,J$1:J1549,0),1)),"")</f>
        <v/>
      </c>
      <c r="AE1550" s="2" t="str">
        <f>IFERROR(IF(INDEX(AE$1:AE1549,MATCH(J1550,J$1:J1549,0),1)=0,"",INDEX(AE$1:AE1549,MATCH(J1550,J$1:J1549,0),1)),"")</f>
        <v/>
      </c>
      <c r="BH1550" s="7" t="str">
        <f t="shared" ca="1" si="252"/>
        <v/>
      </c>
      <c r="BI1550" s="4" t="str">
        <f t="shared" si="251"/>
        <v/>
      </c>
      <c r="BJ1550" s="123" t="str">
        <f t="shared" si="253"/>
        <v/>
      </c>
      <c r="BK1550" s="140" t="str">
        <f t="shared" si="257"/>
        <v/>
      </c>
      <c r="BP1550" s="5"/>
      <c r="BR1550" s="4"/>
      <c r="BT1550" s="5"/>
      <c r="BU1550" s="5"/>
      <c r="BV1550" s="5" t="str">
        <f>IF(B1550="","",IF(BQ1550="",1+(MAX(BV$2:BV1549)),""))</f>
        <v/>
      </c>
      <c r="BW1550" s="5" t="str">
        <f t="shared" si="254"/>
        <v/>
      </c>
      <c r="BX1550" s="5" t="str">
        <f t="shared" si="255"/>
        <v/>
      </c>
      <c r="BY1550" s="14" t="str">
        <f t="shared" si="256"/>
        <v/>
      </c>
      <c r="BZ1550" s="28"/>
      <c r="DD1550" s="5" t="e">
        <f>IF(REPORTE!AH$2="si",IF(C1550=VALUE(REPORTE!C$11),IF(SUM(DD1551:DD$1993),CONCATENATE(INT(B1550),", "),INT(B1550)),""),IF(C1550=VALUE(REPORTE!C$10),IF(SUM(DD1551:DD$1993),CONCATENATE(INT(B1550),", "),INT(B1550)),""))</f>
        <v>#VALUE!</v>
      </c>
      <c r="DH1550" s="5"/>
      <c r="DI1550" s="5"/>
      <c r="DJ1550" s="5"/>
      <c r="DK1550" s="5"/>
    </row>
    <row r="1551" spans="1:115">
      <c r="A1551" s="24"/>
      <c r="B1551" s="3"/>
      <c r="H1551" s="5" t="str">
        <f>IF(F1551="","",IFERROR(CONCATENATE("PEUA",VLOOKUP(ESTADO,REPORTE!AV1551:AW1582,2,0),CLAVE_DISTRITO,CLAVE_CADER,IFERROR(VLOOKUP(DAY(F1551),$BN$3:$BO$11,2,0),DAY(F1551)),IFERROR(VLOOKUP(MONTH(F1551),$BN$3:$BO$11,2,0),MONTH(F1551)),YEAR(F1551),G1551),""))</f>
        <v/>
      </c>
      <c r="L1551" s="4" t="str">
        <f>IFERROR(IF(VLOOKUP(J1551,J$2:L1550,4,0)=0,"",VLOOKUP(J1551,J$2:L1550,4,0)),"")</f>
        <v/>
      </c>
      <c r="M1551" s="4" t="str">
        <f>IFERROR(IF(VLOOKUP(J1551,J$2:M1550,5,0)=0,"",VLOOKUP(J1551,J$2:M1550,5,0)),"")</f>
        <v/>
      </c>
      <c r="AC1551" s="2" t="str">
        <f>IFERROR(IF(INDEX(AC$1:AC1550,MATCH(J1551,J$1:J1550,0),1)=0,"",INDEX(AC$1:AC1550,MATCH(J1551,J$1:J1550,0),1)),"")</f>
        <v/>
      </c>
      <c r="AD1551" s="2" t="str">
        <f>IFERROR(IF(INDEX(AD$1:AD1550,MATCH(J1551,J$1:J1550,0),1)=0,"",INDEX(AD$1:AD1550,MATCH(J1551,J$1:J1550,0),1)),"")</f>
        <v/>
      </c>
      <c r="AE1551" s="2" t="str">
        <f>IFERROR(IF(INDEX(AE$1:AE1550,MATCH(J1551,J$1:J1550,0),1)=0,"",INDEX(AE$1:AE1550,MATCH(J1551,J$1:J1550,0),1)),"")</f>
        <v/>
      </c>
      <c r="BH1551" s="7" t="str">
        <f t="shared" ca="1" si="252"/>
        <v/>
      </c>
      <c r="BI1551" s="4" t="str">
        <f t="shared" si="251"/>
        <v/>
      </c>
      <c r="BJ1551" s="123" t="str">
        <f t="shared" si="253"/>
        <v/>
      </c>
      <c r="BK1551" s="140" t="str">
        <f t="shared" si="257"/>
        <v/>
      </c>
      <c r="BP1551" s="5"/>
      <c r="BR1551" s="4"/>
      <c r="BT1551" s="5"/>
      <c r="BU1551" s="5"/>
      <c r="BV1551" s="5" t="str">
        <f>IF(B1551="","",IF(BQ1551="",1+(MAX(BV$2:BV1550)),""))</f>
        <v/>
      </c>
      <c r="BW1551" s="5" t="str">
        <f t="shared" si="254"/>
        <v/>
      </c>
      <c r="BX1551" s="5" t="str">
        <f t="shared" si="255"/>
        <v/>
      </c>
      <c r="BY1551" s="14" t="str">
        <f t="shared" si="256"/>
        <v/>
      </c>
      <c r="BZ1551" s="28"/>
      <c r="DD1551" s="5" t="e">
        <f>IF(REPORTE!AH$2="si",IF(C1551=VALUE(REPORTE!C$11),IF(SUM(DD1552:DD$1993),CONCATENATE(INT(B1551),", "),INT(B1551)),""),IF(C1551=VALUE(REPORTE!C$10),IF(SUM(DD1552:DD$1993),CONCATENATE(INT(B1551),", "),INT(B1551)),""))</f>
        <v>#VALUE!</v>
      </c>
      <c r="DH1551" s="5"/>
      <c r="DI1551" s="5"/>
      <c r="DJ1551" s="5"/>
      <c r="DK1551" s="5"/>
    </row>
    <row r="1552" spans="1:115">
      <c r="A1552" s="24"/>
      <c r="B1552" s="3"/>
      <c r="H1552" s="5" t="str">
        <f>IF(F1552="","",IFERROR(CONCATENATE("PEUA",VLOOKUP(ESTADO,REPORTE!AV1552:AW1583,2,0),CLAVE_DISTRITO,CLAVE_CADER,IFERROR(VLOOKUP(DAY(F1552),$BN$3:$BO$11,2,0),DAY(F1552)),IFERROR(VLOOKUP(MONTH(F1552),$BN$3:$BO$11,2,0),MONTH(F1552)),YEAR(F1552),G1552),""))</f>
        <v/>
      </c>
      <c r="L1552" s="4" t="str">
        <f>IFERROR(IF(VLOOKUP(J1552,J$2:L1551,4,0)=0,"",VLOOKUP(J1552,J$2:L1551,4,0)),"")</f>
        <v/>
      </c>
      <c r="M1552" s="4" t="str">
        <f>IFERROR(IF(VLOOKUP(J1552,J$2:M1551,5,0)=0,"",VLOOKUP(J1552,J$2:M1551,5,0)),"")</f>
        <v/>
      </c>
      <c r="AC1552" s="2" t="str">
        <f>IFERROR(IF(INDEX(AC$1:AC1551,MATCH(J1552,J$1:J1551,0),1)=0,"",INDEX(AC$1:AC1551,MATCH(J1552,J$1:J1551,0),1)),"")</f>
        <v/>
      </c>
      <c r="AD1552" s="2" t="str">
        <f>IFERROR(IF(INDEX(AD$1:AD1551,MATCH(J1552,J$1:J1551,0),1)=0,"",INDEX(AD$1:AD1551,MATCH(J1552,J$1:J1551,0),1)),"")</f>
        <v/>
      </c>
      <c r="AE1552" s="2" t="str">
        <f>IFERROR(IF(INDEX(AE$1:AE1551,MATCH(J1552,J$1:J1551,0),1)=0,"",INDEX(AE$1:AE1551,MATCH(J1552,J$1:J1551,0),1)),"")</f>
        <v/>
      </c>
      <c r="BH1552" s="7" t="str">
        <f t="shared" ca="1" si="252"/>
        <v/>
      </c>
      <c r="BI1552" s="4" t="str">
        <f t="shared" si="251"/>
        <v/>
      </c>
      <c r="BJ1552" s="123" t="str">
        <f t="shared" si="253"/>
        <v/>
      </c>
      <c r="BK1552" s="140" t="str">
        <f t="shared" si="257"/>
        <v/>
      </c>
      <c r="BP1552" s="5"/>
      <c r="BR1552" s="4"/>
      <c r="BT1552" s="5"/>
      <c r="BU1552" s="5"/>
      <c r="BV1552" s="5" t="str">
        <f>IF(B1552="","",IF(BQ1552="",1+(MAX(BV$2:BV1551)),""))</f>
        <v/>
      </c>
      <c r="BW1552" s="5" t="str">
        <f t="shared" si="254"/>
        <v/>
      </c>
      <c r="BX1552" s="5" t="str">
        <f t="shared" si="255"/>
        <v/>
      </c>
      <c r="BY1552" s="14" t="str">
        <f t="shared" si="256"/>
        <v/>
      </c>
      <c r="BZ1552" s="28"/>
      <c r="DD1552" s="5" t="e">
        <f>IF(REPORTE!AH$2="si",IF(C1552=VALUE(REPORTE!C$11),IF(SUM(DD1553:DD$1993),CONCATENATE(INT(B1552),", "),INT(B1552)),""),IF(C1552=VALUE(REPORTE!C$10),IF(SUM(DD1553:DD$1993),CONCATENATE(INT(B1552),", "),INT(B1552)),""))</f>
        <v>#VALUE!</v>
      </c>
      <c r="DH1552" s="5"/>
      <c r="DI1552" s="5"/>
      <c r="DJ1552" s="5"/>
      <c r="DK1552" s="5"/>
    </row>
    <row r="1553" spans="1:115">
      <c r="A1553" s="24"/>
      <c r="B1553" s="3"/>
      <c r="H1553" s="5" t="str">
        <f>IF(F1553="","",IFERROR(CONCATENATE("PEUA",VLOOKUP(ESTADO,REPORTE!AV1553:AW1584,2,0),CLAVE_DISTRITO,CLAVE_CADER,IFERROR(VLOOKUP(DAY(F1553),$BN$3:$BO$11,2,0),DAY(F1553)),IFERROR(VLOOKUP(MONTH(F1553),$BN$3:$BO$11,2,0),MONTH(F1553)),YEAR(F1553),G1553),""))</f>
        <v/>
      </c>
      <c r="L1553" s="4" t="str">
        <f>IFERROR(IF(VLOOKUP(J1553,J$2:L1552,4,0)=0,"",VLOOKUP(J1553,J$2:L1552,4,0)),"")</f>
        <v/>
      </c>
      <c r="M1553" s="4" t="str">
        <f>IFERROR(IF(VLOOKUP(J1553,J$2:M1552,5,0)=0,"",VLOOKUP(J1553,J$2:M1552,5,0)),"")</f>
        <v/>
      </c>
      <c r="AC1553" s="2" t="str">
        <f>IFERROR(IF(INDEX(AC$1:AC1552,MATCH(J1553,J$1:J1552,0),1)=0,"",INDEX(AC$1:AC1552,MATCH(J1553,J$1:J1552,0),1)),"")</f>
        <v/>
      </c>
      <c r="AD1553" s="2" t="str">
        <f>IFERROR(IF(INDEX(AD$1:AD1552,MATCH(J1553,J$1:J1552,0),1)=0,"",INDEX(AD$1:AD1552,MATCH(J1553,J$1:J1552,0),1)),"")</f>
        <v/>
      </c>
      <c r="AE1553" s="2" t="str">
        <f>IFERROR(IF(INDEX(AE$1:AE1552,MATCH(J1553,J$1:J1552,0),1)=0,"",INDEX(AE$1:AE1552,MATCH(J1553,J$1:J1552,0),1)),"")</f>
        <v/>
      </c>
      <c r="BH1553" s="7" t="str">
        <f t="shared" ca="1" si="252"/>
        <v/>
      </c>
      <c r="BI1553" s="4" t="str">
        <f t="shared" si="251"/>
        <v/>
      </c>
      <c r="BJ1553" s="123" t="str">
        <f t="shared" si="253"/>
        <v/>
      </c>
      <c r="BK1553" s="140" t="str">
        <f t="shared" si="257"/>
        <v/>
      </c>
      <c r="BP1553" s="5"/>
      <c r="BR1553" s="4"/>
      <c r="BT1553" s="5"/>
      <c r="BU1553" s="5"/>
      <c r="BV1553" s="5" t="str">
        <f>IF(B1553="","",IF(BQ1553="",1+(MAX(BV$2:BV1552)),""))</f>
        <v/>
      </c>
      <c r="BW1553" s="5" t="str">
        <f t="shared" si="254"/>
        <v/>
      </c>
      <c r="BX1553" s="5" t="str">
        <f t="shared" si="255"/>
        <v/>
      </c>
      <c r="BY1553" s="14" t="str">
        <f t="shared" si="256"/>
        <v/>
      </c>
      <c r="BZ1553" s="28"/>
      <c r="DD1553" s="5" t="e">
        <f>IF(REPORTE!AH$2="si",IF(C1553=VALUE(REPORTE!C$11),IF(SUM(DD1554:DD$1993),CONCATENATE(INT(B1553),", "),INT(B1553)),""),IF(C1553=VALUE(REPORTE!C$10),IF(SUM(DD1554:DD$1993),CONCATENATE(INT(B1553),", "),INT(B1553)),""))</f>
        <v>#VALUE!</v>
      </c>
      <c r="DH1553" s="5"/>
      <c r="DI1553" s="5"/>
      <c r="DJ1553" s="5"/>
      <c r="DK1553" s="5"/>
    </row>
    <row r="1554" spans="1:115">
      <c r="A1554" s="24"/>
      <c r="B1554" s="3"/>
      <c r="H1554" s="5" t="str">
        <f>IF(F1554="","",IFERROR(CONCATENATE("PEUA",VLOOKUP(ESTADO,REPORTE!AV1554:AW1585,2,0),CLAVE_DISTRITO,CLAVE_CADER,IFERROR(VLOOKUP(DAY(F1554),$BN$3:$BO$11,2,0),DAY(F1554)),IFERROR(VLOOKUP(MONTH(F1554),$BN$3:$BO$11,2,0),MONTH(F1554)),YEAR(F1554),G1554),""))</f>
        <v/>
      </c>
      <c r="L1554" s="4" t="str">
        <f>IFERROR(IF(VLOOKUP(J1554,J$2:L1553,4,0)=0,"",VLOOKUP(J1554,J$2:L1553,4,0)),"")</f>
        <v/>
      </c>
      <c r="M1554" s="4" t="str">
        <f>IFERROR(IF(VLOOKUP(J1554,J$2:M1553,5,0)=0,"",VLOOKUP(J1554,J$2:M1553,5,0)),"")</f>
        <v/>
      </c>
      <c r="AC1554" s="2" t="str">
        <f>IFERROR(IF(INDEX(AC$1:AC1553,MATCH(J1554,J$1:J1553,0),1)=0,"",INDEX(AC$1:AC1553,MATCH(J1554,J$1:J1553,0),1)),"")</f>
        <v/>
      </c>
      <c r="AD1554" s="2" t="str">
        <f>IFERROR(IF(INDEX(AD$1:AD1553,MATCH(J1554,J$1:J1553,0),1)=0,"",INDEX(AD$1:AD1553,MATCH(J1554,J$1:J1553,0),1)),"")</f>
        <v/>
      </c>
      <c r="AE1554" s="2" t="str">
        <f>IFERROR(IF(INDEX(AE$1:AE1553,MATCH(J1554,J$1:J1553,0),1)=0,"",INDEX(AE$1:AE1553,MATCH(J1554,J$1:J1553,0),1)),"")</f>
        <v/>
      </c>
      <c r="BH1554" s="7" t="str">
        <f t="shared" ca="1" si="252"/>
        <v/>
      </c>
      <c r="BI1554" s="4" t="str">
        <f t="shared" si="251"/>
        <v/>
      </c>
      <c r="BJ1554" s="123" t="str">
        <f t="shared" si="253"/>
        <v/>
      </c>
      <c r="BK1554" s="140" t="str">
        <f t="shared" si="257"/>
        <v/>
      </c>
      <c r="BP1554" s="5"/>
      <c r="BR1554" s="4"/>
      <c r="BT1554" s="5"/>
      <c r="BU1554" s="5"/>
      <c r="BV1554" s="5" t="str">
        <f>IF(B1554="","",IF(BQ1554="",1+(MAX(BV$2:BV1553)),""))</f>
        <v/>
      </c>
      <c r="BW1554" s="5" t="str">
        <f t="shared" si="254"/>
        <v/>
      </c>
      <c r="BX1554" s="5" t="str">
        <f t="shared" si="255"/>
        <v/>
      </c>
      <c r="BY1554" s="14" t="str">
        <f t="shared" si="256"/>
        <v/>
      </c>
      <c r="BZ1554" s="28"/>
      <c r="DD1554" s="5" t="e">
        <f>IF(REPORTE!AH$2="si",IF(C1554=VALUE(REPORTE!C$11),IF(SUM(DD1555:DD$1993),CONCATENATE(INT(B1554),", "),INT(B1554)),""),IF(C1554=VALUE(REPORTE!C$10),IF(SUM(DD1555:DD$1993),CONCATENATE(INT(B1554),", "),INT(B1554)),""))</f>
        <v>#VALUE!</v>
      </c>
      <c r="DH1554" s="5"/>
      <c r="DI1554" s="5"/>
      <c r="DJ1554" s="5"/>
      <c r="DK1554" s="5"/>
    </row>
    <row r="1555" spans="1:115">
      <c r="A1555" s="24"/>
      <c r="B1555" s="3"/>
      <c r="H1555" s="5" t="str">
        <f>IF(F1555="","",IFERROR(CONCATENATE("PEUA",VLOOKUP(ESTADO,REPORTE!AV1555:AW1586,2,0),CLAVE_DISTRITO,CLAVE_CADER,IFERROR(VLOOKUP(DAY(F1555),$BN$3:$BO$11,2,0),DAY(F1555)),IFERROR(VLOOKUP(MONTH(F1555),$BN$3:$BO$11,2,0),MONTH(F1555)),YEAR(F1555),G1555),""))</f>
        <v/>
      </c>
      <c r="L1555" s="4" t="str">
        <f>IFERROR(IF(VLOOKUP(J1555,J$2:L1554,4,0)=0,"",VLOOKUP(J1555,J$2:L1554,4,0)),"")</f>
        <v/>
      </c>
      <c r="M1555" s="4" t="str">
        <f>IFERROR(IF(VLOOKUP(J1555,J$2:M1554,5,0)=0,"",VLOOKUP(J1555,J$2:M1554,5,0)),"")</f>
        <v/>
      </c>
      <c r="AC1555" s="2" t="str">
        <f>IFERROR(IF(INDEX(AC$1:AC1554,MATCH(J1555,J$1:J1554,0),1)=0,"",INDEX(AC$1:AC1554,MATCH(J1555,J$1:J1554,0),1)),"")</f>
        <v/>
      </c>
      <c r="AD1555" s="2" t="str">
        <f>IFERROR(IF(INDEX(AD$1:AD1554,MATCH(J1555,J$1:J1554,0),1)=0,"",INDEX(AD$1:AD1554,MATCH(J1555,J$1:J1554,0),1)),"")</f>
        <v/>
      </c>
      <c r="AE1555" s="2" t="str">
        <f>IFERROR(IF(INDEX(AE$1:AE1554,MATCH(J1555,J$1:J1554,0),1)=0,"",INDEX(AE$1:AE1554,MATCH(J1555,J$1:J1554,0),1)),"")</f>
        <v/>
      </c>
      <c r="BH1555" s="7" t="str">
        <f t="shared" ca="1" si="252"/>
        <v/>
      </c>
      <c r="BI1555" s="4" t="str">
        <f t="shared" ref="BI1555:BI1618" si="258">IFERROR(IF(AA1555=0,"",AA1555/BB1555),"")</f>
        <v/>
      </c>
      <c r="BJ1555" s="123" t="str">
        <f t="shared" si="253"/>
        <v/>
      </c>
      <c r="BK1555" s="140" t="str">
        <f t="shared" si="257"/>
        <v/>
      </c>
      <c r="BP1555" s="5"/>
      <c r="BR1555" s="4"/>
      <c r="BT1555" s="5"/>
      <c r="BU1555" s="5"/>
      <c r="BV1555" s="5" t="str">
        <f>IF(B1555="","",IF(BQ1555="",1+(MAX(BV$2:BV1554)),""))</f>
        <v/>
      </c>
      <c r="BW1555" s="5" t="str">
        <f t="shared" si="254"/>
        <v/>
      </c>
      <c r="BX1555" s="5" t="str">
        <f t="shared" si="255"/>
        <v/>
      </c>
      <c r="BY1555" s="14" t="str">
        <f t="shared" si="256"/>
        <v/>
      </c>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c r="A1556" s="24"/>
      <c r="B1556" s="3"/>
      <c r="H1556" s="5" t="str">
        <f>IF(F1556="","",IFERROR(CONCATENATE("PEUA",VLOOKUP(ESTADO,REPORTE!AV1556:AW1587,2,0),CLAVE_DISTRITO,CLAVE_CADER,IFERROR(VLOOKUP(DAY(F1556),$BN$3:$BO$11,2,0),DAY(F1556)),IFERROR(VLOOKUP(MONTH(F1556),$BN$3:$BO$11,2,0),MONTH(F1556)),YEAR(F1556),G1556),""))</f>
        <v/>
      </c>
      <c r="L1556" s="4" t="str">
        <f>IFERROR(IF(VLOOKUP(J1556,J$2:L1555,4,0)=0,"",VLOOKUP(J1556,J$2:L1555,4,0)),"")</f>
        <v/>
      </c>
      <c r="M1556" s="4" t="str">
        <f>IFERROR(IF(VLOOKUP(J1556,J$2:M1555,5,0)=0,"",VLOOKUP(J1556,J$2:M1555,5,0)),"")</f>
        <v/>
      </c>
      <c r="AC1556" s="2" t="str">
        <f>IFERROR(IF(INDEX(AC$1:AC1555,MATCH(J1556,J$1:J1555,0),1)=0,"",INDEX(AC$1:AC1555,MATCH(J1556,J$1:J1555,0),1)),"")</f>
        <v/>
      </c>
      <c r="AD1556" s="2" t="str">
        <f>IFERROR(IF(INDEX(AD$1:AD1555,MATCH(J1556,J$1:J1555,0),1)=0,"",INDEX(AD$1:AD1555,MATCH(J1556,J$1:J1555,0),1)),"")</f>
        <v/>
      </c>
      <c r="AE1556" s="2" t="str">
        <f>IFERROR(IF(INDEX(AE$1:AE1555,MATCH(J1556,J$1:J1555,0),1)=0,"",INDEX(AE$1:AE1555,MATCH(J1556,J$1:J1555,0),1)),"")</f>
        <v/>
      </c>
      <c r="BH1556" s="7" t="str">
        <f t="shared" ca="1" si="252"/>
        <v/>
      </c>
      <c r="BI1556" s="4" t="str">
        <f t="shared" si="258"/>
        <v/>
      </c>
      <c r="BJ1556" s="123" t="str">
        <f t="shared" si="253"/>
        <v/>
      </c>
      <c r="BK1556" s="140" t="str">
        <f t="shared" si="257"/>
        <v/>
      </c>
      <c r="BP1556" s="5"/>
      <c r="BR1556" s="4"/>
      <c r="BT1556" s="5"/>
      <c r="BU1556" s="5"/>
      <c r="BV1556" s="5" t="str">
        <f>IF(B1556="","",IF(BQ1556="",1+(MAX(BV$2:BV1555)),""))</f>
        <v/>
      </c>
      <c r="BW1556" s="5" t="str">
        <f t="shared" si="254"/>
        <v/>
      </c>
      <c r="BX1556" s="5" t="str">
        <f t="shared" si="255"/>
        <v/>
      </c>
      <c r="BY1556" s="14" t="str">
        <f t="shared" si="256"/>
        <v/>
      </c>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c r="A1557" s="24"/>
      <c r="B1557" s="3"/>
      <c r="H1557" s="5" t="str">
        <f>IF(F1557="","",IFERROR(CONCATENATE("PEUA",VLOOKUP(ESTADO,REPORTE!AV1557:AW1588,2,0),CLAVE_DISTRITO,CLAVE_CADER,IFERROR(VLOOKUP(DAY(F1557),$BN$3:$BO$11,2,0),DAY(F1557)),IFERROR(VLOOKUP(MONTH(F1557),$BN$3:$BO$11,2,0),MONTH(F1557)),YEAR(F1557),G1557),""))</f>
        <v/>
      </c>
      <c r="L1557" s="4" t="str">
        <f>IFERROR(IF(VLOOKUP(J1557,J$2:L1556,4,0)=0,"",VLOOKUP(J1557,J$2:L1556,4,0)),"")</f>
        <v/>
      </c>
      <c r="M1557" s="4" t="str">
        <f>IFERROR(IF(VLOOKUP(J1557,J$2:M1556,5,0)=0,"",VLOOKUP(J1557,J$2:M1556,5,0)),"")</f>
        <v/>
      </c>
      <c r="AC1557" s="2" t="str">
        <f>IFERROR(IF(INDEX(AC$1:AC1556,MATCH(J1557,J$1:J1556,0),1)=0,"",INDEX(AC$1:AC1556,MATCH(J1557,J$1:J1556,0),1)),"")</f>
        <v/>
      </c>
      <c r="AD1557" s="2" t="str">
        <f>IFERROR(IF(INDEX(AD$1:AD1556,MATCH(J1557,J$1:J1556,0),1)=0,"",INDEX(AD$1:AD1556,MATCH(J1557,J$1:J1556,0),1)),"")</f>
        <v/>
      </c>
      <c r="AE1557" s="2" t="str">
        <f>IFERROR(IF(INDEX(AE$1:AE1556,MATCH(J1557,J$1:J1556,0),1)=0,"",INDEX(AE$1:AE1556,MATCH(J1557,J$1:J1556,0),1)),"")</f>
        <v/>
      </c>
      <c r="BH1557" s="7" t="str">
        <f t="shared" ca="1" si="252"/>
        <v/>
      </c>
      <c r="BI1557" s="4" t="str">
        <f t="shared" si="258"/>
        <v/>
      </c>
      <c r="BJ1557" s="123" t="str">
        <f t="shared" si="253"/>
        <v/>
      </c>
      <c r="BK1557" s="140" t="str">
        <f t="shared" si="257"/>
        <v/>
      </c>
      <c r="BP1557" s="5"/>
      <c r="BR1557" s="4"/>
      <c r="BT1557" s="5"/>
      <c r="BU1557" s="5"/>
      <c r="BV1557" s="5" t="str">
        <f>IF(B1557="","",IF(BQ1557="",1+(MAX(BV$2:BV1556)),""))</f>
        <v/>
      </c>
      <c r="BW1557" s="5" t="str">
        <f t="shared" si="254"/>
        <v/>
      </c>
      <c r="BX1557" s="5" t="str">
        <f t="shared" si="255"/>
        <v/>
      </c>
      <c r="BY1557" s="14" t="str">
        <f t="shared" si="256"/>
        <v/>
      </c>
      <c r="BZ1557" s="28"/>
      <c r="DD1557" s="5" t="e">
        <f>IF(REPORTE!AH$2="si",IF(C1557=VALUE(REPORTE!C$11),IF(SUM(DD1558:DD$1993),CONCATENATE(INT(B1557),", "),INT(B1557)),""),IF(C1557=VALUE(REPORTE!C$10),IF(SUM(DD1558:DD$1993),CONCATENATE(INT(B1557),", "),INT(B1557)),""))</f>
        <v>#VALUE!</v>
      </c>
      <c r="DH1557" s="5"/>
      <c r="DI1557" s="5"/>
      <c r="DJ1557" s="5"/>
      <c r="DK1557" s="5"/>
    </row>
    <row r="1558" spans="1:115">
      <c r="A1558" s="24"/>
      <c r="B1558" s="3"/>
      <c r="H1558" s="5" t="str">
        <f>IF(F1558="","",IFERROR(CONCATENATE("PEUA",VLOOKUP(ESTADO,REPORTE!AV1558:AW1589,2,0),CLAVE_DISTRITO,CLAVE_CADER,IFERROR(VLOOKUP(DAY(F1558),$BN$3:$BO$11,2,0),DAY(F1558)),IFERROR(VLOOKUP(MONTH(F1558),$BN$3:$BO$11,2,0),MONTH(F1558)),YEAR(F1558),G1558),""))</f>
        <v/>
      </c>
      <c r="L1558" s="4" t="str">
        <f>IFERROR(IF(VLOOKUP(J1558,J$2:L1557,4,0)=0,"",VLOOKUP(J1558,J$2:L1557,4,0)),"")</f>
        <v/>
      </c>
      <c r="M1558" s="4" t="str">
        <f>IFERROR(IF(VLOOKUP(J1558,J$2:M1557,5,0)=0,"",VLOOKUP(J1558,J$2:M1557,5,0)),"")</f>
        <v/>
      </c>
      <c r="AC1558" s="2" t="str">
        <f>IFERROR(IF(INDEX(AC$1:AC1557,MATCH(J1558,J$1:J1557,0),1)=0,"",INDEX(AC$1:AC1557,MATCH(J1558,J$1:J1557,0),1)),"")</f>
        <v/>
      </c>
      <c r="AD1558" s="2" t="str">
        <f>IFERROR(IF(INDEX(AD$1:AD1557,MATCH(J1558,J$1:J1557,0),1)=0,"",INDEX(AD$1:AD1557,MATCH(J1558,J$1:J1557,0),1)),"")</f>
        <v/>
      </c>
      <c r="AE1558" s="2" t="str">
        <f>IFERROR(IF(INDEX(AE$1:AE1557,MATCH(J1558,J$1:J1557,0),1)=0,"",INDEX(AE$1:AE1557,MATCH(J1558,J$1:J1557,0),1)),"")</f>
        <v/>
      </c>
      <c r="BH1558" s="7" t="str">
        <f t="shared" ca="1" si="252"/>
        <v/>
      </c>
      <c r="BI1558" s="4" t="str">
        <f t="shared" si="258"/>
        <v/>
      </c>
      <c r="BJ1558" s="123" t="str">
        <f t="shared" si="253"/>
        <v/>
      </c>
      <c r="BK1558" s="140" t="str">
        <f t="shared" si="257"/>
        <v/>
      </c>
      <c r="BP1558" s="5"/>
      <c r="BR1558" s="4"/>
      <c r="BT1558" s="5"/>
      <c r="BU1558" s="5"/>
      <c r="BV1558" s="5" t="str">
        <f>IF(B1558="","",IF(BQ1558="",1+(MAX(BV$2:BV1557)),""))</f>
        <v/>
      </c>
      <c r="BW1558" s="5" t="str">
        <f t="shared" si="254"/>
        <v/>
      </c>
      <c r="BX1558" s="5" t="str">
        <f t="shared" si="255"/>
        <v/>
      </c>
      <c r="BY1558" s="14" t="str">
        <f t="shared" si="256"/>
        <v/>
      </c>
      <c r="BZ1558" s="28"/>
      <c r="DD1558" s="5" t="e">
        <f>IF(REPORTE!AH$2="si",IF(C1558=VALUE(REPORTE!C$11),IF(SUM(DD1559:DD$1993),CONCATENATE(INT(B1558),", "),INT(B1558)),""),IF(C1558=VALUE(REPORTE!C$10),IF(SUM(DD1559:DD$1993),CONCATENATE(INT(B1558),", "),INT(B1558)),""))</f>
        <v>#VALUE!</v>
      </c>
      <c r="DH1558" s="5"/>
      <c r="DI1558" s="5"/>
      <c r="DJ1558" s="5"/>
      <c r="DK1558" s="5"/>
    </row>
    <row r="1559" spans="1:115">
      <c r="A1559" s="24"/>
      <c r="B1559" s="3"/>
      <c r="H1559" s="5" t="str">
        <f>IF(F1559="","",IFERROR(CONCATENATE("PEUA",VLOOKUP(ESTADO,REPORTE!AV1559:AW1590,2,0),CLAVE_DISTRITO,CLAVE_CADER,IFERROR(VLOOKUP(DAY(F1559),$BN$3:$BO$11,2,0),DAY(F1559)),IFERROR(VLOOKUP(MONTH(F1559),$BN$3:$BO$11,2,0),MONTH(F1559)),YEAR(F1559),G1559),""))</f>
        <v/>
      </c>
      <c r="L1559" s="4" t="str">
        <f>IFERROR(IF(VLOOKUP(J1559,J$2:L1558,4,0)=0,"",VLOOKUP(J1559,J$2:L1558,4,0)),"")</f>
        <v/>
      </c>
      <c r="M1559" s="4" t="str">
        <f>IFERROR(IF(VLOOKUP(J1559,J$2:M1558,5,0)=0,"",VLOOKUP(J1559,J$2:M1558,5,0)),"")</f>
        <v/>
      </c>
      <c r="AC1559" s="2" t="str">
        <f>IFERROR(IF(INDEX(AC$1:AC1558,MATCH(J1559,J$1:J1558,0),1)=0,"",INDEX(AC$1:AC1558,MATCH(J1559,J$1:J1558,0),1)),"")</f>
        <v/>
      </c>
      <c r="AD1559" s="2" t="str">
        <f>IFERROR(IF(INDEX(AD$1:AD1558,MATCH(J1559,J$1:J1558,0),1)=0,"",INDEX(AD$1:AD1558,MATCH(J1559,J$1:J1558,0),1)),"")</f>
        <v/>
      </c>
      <c r="AE1559" s="2" t="str">
        <f>IFERROR(IF(INDEX(AE$1:AE1558,MATCH(J1559,J$1:J1558,0),1)=0,"",INDEX(AE$1:AE1558,MATCH(J1559,J$1:J1558,0),1)),"")</f>
        <v/>
      </c>
      <c r="BH1559" s="7" t="str">
        <f t="shared" ca="1" si="252"/>
        <v/>
      </c>
      <c r="BI1559" s="4" t="str">
        <f t="shared" si="258"/>
        <v/>
      </c>
      <c r="BJ1559" s="123" t="str">
        <f t="shared" si="253"/>
        <v/>
      </c>
      <c r="BK1559" s="140" t="str">
        <f t="shared" si="257"/>
        <v/>
      </c>
      <c r="BP1559" s="5"/>
      <c r="BR1559" s="4"/>
      <c r="BT1559" s="5"/>
      <c r="BU1559" s="5"/>
      <c r="BV1559" s="5" t="str">
        <f>IF(B1559="","",IF(BQ1559="",1+(MAX(BV$2:BV1558)),""))</f>
        <v/>
      </c>
      <c r="BW1559" s="5" t="str">
        <f t="shared" si="254"/>
        <v/>
      </c>
      <c r="BX1559" s="5" t="str">
        <f t="shared" si="255"/>
        <v/>
      </c>
      <c r="BY1559" s="14" t="str">
        <f t="shared" si="256"/>
        <v/>
      </c>
      <c r="BZ1559" s="28"/>
      <c r="DD1559" s="5" t="e">
        <f>IF(REPORTE!AH$2="si",IF(C1559=VALUE(REPORTE!C$11),IF(SUM(DD1560:DD$1993),CONCATENATE(INT(B1559),", "),INT(B1559)),""),IF(C1559=VALUE(REPORTE!C$10),IF(SUM(DD1560:DD$1993),CONCATENATE(INT(B1559),", "),INT(B1559)),""))</f>
        <v>#VALUE!</v>
      </c>
      <c r="DH1559" s="5"/>
      <c r="DI1559" s="5"/>
      <c r="DJ1559" s="5"/>
      <c r="DK1559" s="5"/>
    </row>
    <row r="1560" spans="1:115">
      <c r="A1560" s="24"/>
      <c r="B1560" s="3"/>
      <c r="H1560" s="5" t="str">
        <f>IF(F1560="","",IFERROR(CONCATENATE("PEUA",VLOOKUP(ESTADO,REPORTE!AV1560:AW1591,2,0),CLAVE_DISTRITO,CLAVE_CADER,IFERROR(VLOOKUP(DAY(F1560),$BN$3:$BO$11,2,0),DAY(F1560)),IFERROR(VLOOKUP(MONTH(F1560),$BN$3:$BO$11,2,0),MONTH(F1560)),YEAR(F1560),G1560),""))</f>
        <v/>
      </c>
      <c r="L1560" s="4" t="str">
        <f>IFERROR(IF(VLOOKUP(J1560,J$2:L1559,4,0)=0,"",VLOOKUP(J1560,J$2:L1559,4,0)),"")</f>
        <v/>
      </c>
      <c r="M1560" s="4" t="str">
        <f>IFERROR(IF(VLOOKUP(J1560,J$2:M1559,5,0)=0,"",VLOOKUP(J1560,J$2:M1559,5,0)),"")</f>
        <v/>
      </c>
      <c r="AC1560" s="2" t="str">
        <f>IFERROR(IF(INDEX(AC$1:AC1559,MATCH(J1560,J$1:J1559,0),1)=0,"",INDEX(AC$1:AC1559,MATCH(J1560,J$1:J1559,0),1)),"")</f>
        <v/>
      </c>
      <c r="AD1560" s="2" t="str">
        <f>IFERROR(IF(INDEX(AD$1:AD1559,MATCH(J1560,J$1:J1559,0),1)=0,"",INDEX(AD$1:AD1559,MATCH(J1560,J$1:J1559,0),1)),"")</f>
        <v/>
      </c>
      <c r="AE1560" s="2" t="str">
        <f>IFERROR(IF(INDEX(AE$1:AE1559,MATCH(J1560,J$1:J1559,0),1)=0,"",INDEX(AE$1:AE1559,MATCH(J1560,J$1:J1559,0),1)),"")</f>
        <v/>
      </c>
      <c r="BH1560" s="7" t="str">
        <f t="shared" ca="1" si="252"/>
        <v/>
      </c>
      <c r="BI1560" s="4" t="str">
        <f t="shared" si="258"/>
        <v/>
      </c>
      <c r="BJ1560" s="123" t="str">
        <f t="shared" si="253"/>
        <v/>
      </c>
      <c r="BK1560" s="140" t="str">
        <f t="shared" si="257"/>
        <v/>
      </c>
      <c r="BP1560" s="5"/>
      <c r="BR1560" s="4"/>
      <c r="BT1560" s="5"/>
      <c r="BU1560" s="5"/>
      <c r="BV1560" s="5" t="str">
        <f>IF(B1560="","",IF(BQ1560="",1+(MAX(BV$2:BV1559)),""))</f>
        <v/>
      </c>
      <c r="BW1560" s="5" t="str">
        <f t="shared" si="254"/>
        <v/>
      </c>
      <c r="BX1560" s="5" t="str">
        <f t="shared" si="255"/>
        <v/>
      </c>
      <c r="BY1560" s="14" t="str">
        <f t="shared" si="256"/>
        <v/>
      </c>
      <c r="BZ1560" s="28"/>
      <c r="DD1560" s="5" t="e">
        <f>IF(REPORTE!AH$2="si",IF(C1560=VALUE(REPORTE!C$11),IF(SUM(DD1561:DD$1993),CONCATENATE(INT(B1560),", "),INT(B1560)),""),IF(C1560=VALUE(REPORTE!C$10),IF(SUM(DD1561:DD$1993),CONCATENATE(INT(B1560),", "),INT(B1560)),""))</f>
        <v>#VALUE!</v>
      </c>
      <c r="DH1560" s="5"/>
      <c r="DI1560" s="5"/>
      <c r="DJ1560" s="5"/>
      <c r="DK1560" s="5"/>
    </row>
    <row r="1561" spans="1:115">
      <c r="A1561" s="24"/>
      <c r="B1561" s="3"/>
      <c r="H1561" s="5" t="str">
        <f>IF(F1561="","",IFERROR(CONCATENATE("PEUA",VLOOKUP(ESTADO,REPORTE!AV1561:AW1592,2,0),CLAVE_DISTRITO,CLAVE_CADER,IFERROR(VLOOKUP(DAY(F1561),$BN$3:$BO$11,2,0),DAY(F1561)),IFERROR(VLOOKUP(MONTH(F1561),$BN$3:$BO$11,2,0),MONTH(F1561)),YEAR(F1561),G1561),""))</f>
        <v/>
      </c>
      <c r="L1561" s="4" t="str">
        <f>IFERROR(IF(VLOOKUP(J1561,J$2:L1560,4,0)=0,"",VLOOKUP(J1561,J$2:L1560,4,0)),"")</f>
        <v/>
      </c>
      <c r="M1561" s="4" t="str">
        <f>IFERROR(IF(VLOOKUP(J1561,J$2:M1560,5,0)=0,"",VLOOKUP(J1561,J$2:M1560,5,0)),"")</f>
        <v/>
      </c>
      <c r="AC1561" s="2" t="str">
        <f>IFERROR(IF(INDEX(AC$1:AC1560,MATCH(J1561,J$1:J1560,0),1)=0,"",INDEX(AC$1:AC1560,MATCH(J1561,J$1:J1560,0),1)),"")</f>
        <v/>
      </c>
      <c r="AD1561" s="2" t="str">
        <f>IFERROR(IF(INDEX(AD$1:AD1560,MATCH(J1561,J$1:J1560,0),1)=0,"",INDEX(AD$1:AD1560,MATCH(J1561,J$1:J1560,0),1)),"")</f>
        <v/>
      </c>
      <c r="AE1561" s="2" t="str">
        <f>IFERROR(IF(INDEX(AE$1:AE1560,MATCH(J1561,J$1:J1560,0),1)=0,"",INDEX(AE$1:AE1560,MATCH(J1561,J$1:J1560,0),1)),"")</f>
        <v/>
      </c>
      <c r="BH1561" s="7" t="str">
        <f t="shared" ca="1" si="252"/>
        <v/>
      </c>
      <c r="BI1561" s="4" t="str">
        <f t="shared" si="258"/>
        <v/>
      </c>
      <c r="BJ1561" s="123" t="str">
        <f t="shared" si="253"/>
        <v/>
      </c>
      <c r="BK1561" s="140" t="str">
        <f t="shared" si="257"/>
        <v/>
      </c>
      <c r="BP1561" s="5"/>
      <c r="BR1561" s="4"/>
      <c r="BT1561" s="5"/>
      <c r="BU1561" s="5"/>
      <c r="BV1561" s="5" t="str">
        <f>IF(B1561="","",IF(BQ1561="",1+(MAX(BV$2:BV1560)),""))</f>
        <v/>
      </c>
      <c r="BW1561" s="5" t="str">
        <f t="shared" si="254"/>
        <v/>
      </c>
      <c r="BX1561" s="5" t="str">
        <f t="shared" si="255"/>
        <v/>
      </c>
      <c r="BY1561" s="14" t="str">
        <f t="shared" si="256"/>
        <v/>
      </c>
      <c r="BZ1561" s="28"/>
      <c r="DD1561" s="5" t="e">
        <f>IF(REPORTE!AH$2="si",IF(C1561=VALUE(REPORTE!C$11),IF(SUM(DD1562:DD$1993),CONCATENATE(INT(B1561),", "),INT(B1561)),""),IF(C1561=VALUE(REPORTE!C$10),IF(SUM(DD1562:DD$1993),CONCATENATE(INT(B1561),", "),INT(B1561)),""))</f>
        <v>#VALUE!</v>
      </c>
      <c r="DH1561" s="5"/>
      <c r="DI1561" s="5"/>
      <c r="DJ1561" s="5"/>
      <c r="DK1561" s="5"/>
    </row>
    <row r="1562" spans="1:115">
      <c r="A1562" s="24"/>
      <c r="B1562" s="3"/>
      <c r="H1562" s="5" t="str">
        <f>IF(F1562="","",IFERROR(CONCATENATE("PEUA",VLOOKUP(ESTADO,REPORTE!AV1562:AW1593,2,0),CLAVE_DISTRITO,CLAVE_CADER,IFERROR(VLOOKUP(DAY(F1562),$BN$3:$BO$11,2,0),DAY(F1562)),IFERROR(VLOOKUP(MONTH(F1562),$BN$3:$BO$11,2,0),MONTH(F1562)),YEAR(F1562),G1562),""))</f>
        <v/>
      </c>
      <c r="L1562" s="4" t="str">
        <f>IFERROR(IF(VLOOKUP(J1562,J$2:L1561,4,0)=0,"",VLOOKUP(J1562,J$2:L1561,4,0)),"")</f>
        <v/>
      </c>
      <c r="M1562" s="4" t="str">
        <f>IFERROR(IF(VLOOKUP(J1562,J$2:M1561,5,0)=0,"",VLOOKUP(J1562,J$2:M1561,5,0)),"")</f>
        <v/>
      </c>
      <c r="AC1562" s="2" t="str">
        <f>IFERROR(IF(INDEX(AC$1:AC1561,MATCH(J1562,J$1:J1561,0),1)=0,"",INDEX(AC$1:AC1561,MATCH(J1562,J$1:J1561,0),1)),"")</f>
        <v/>
      </c>
      <c r="AD1562" s="2" t="str">
        <f>IFERROR(IF(INDEX(AD$1:AD1561,MATCH(J1562,J$1:J1561,0),1)=0,"",INDEX(AD$1:AD1561,MATCH(J1562,J$1:J1561,0),1)),"")</f>
        <v/>
      </c>
      <c r="AE1562" s="2" t="str">
        <f>IFERROR(IF(INDEX(AE$1:AE1561,MATCH(J1562,J$1:J1561,0),1)=0,"",INDEX(AE$1:AE1561,MATCH(J1562,J$1:J1561,0),1)),"")</f>
        <v/>
      </c>
      <c r="BH1562" s="7" t="str">
        <f t="shared" ca="1" si="252"/>
        <v/>
      </c>
      <c r="BI1562" s="4" t="str">
        <f t="shared" si="258"/>
        <v/>
      </c>
      <c r="BJ1562" s="123" t="str">
        <f t="shared" si="253"/>
        <v/>
      </c>
      <c r="BK1562" s="140" t="str">
        <f t="shared" si="257"/>
        <v/>
      </c>
      <c r="BP1562" s="5"/>
      <c r="BR1562" s="4"/>
      <c r="BT1562" s="5"/>
      <c r="BU1562" s="5"/>
      <c r="BV1562" s="5" t="str">
        <f>IF(B1562="","",IF(BQ1562="",1+(MAX(BV$2:BV1561)),""))</f>
        <v/>
      </c>
      <c r="BW1562" s="5" t="str">
        <f t="shared" si="254"/>
        <v/>
      </c>
      <c r="BX1562" s="5" t="str">
        <f t="shared" si="255"/>
        <v/>
      </c>
      <c r="BY1562" s="14" t="str">
        <f t="shared" si="256"/>
        <v/>
      </c>
      <c r="BZ1562" s="28"/>
      <c r="DD1562" s="5" t="e">
        <f>IF(REPORTE!AH$2="si",IF(C1562=VALUE(REPORTE!C$11),IF(SUM(DD1563:DD$1993),CONCATENATE(INT(B1562),", "),INT(B1562)),""),IF(C1562=VALUE(REPORTE!C$10),IF(SUM(DD1563:DD$1993),CONCATENATE(INT(B1562),", "),INT(B1562)),""))</f>
        <v>#VALUE!</v>
      </c>
      <c r="DH1562" s="5"/>
      <c r="DI1562" s="5"/>
      <c r="DJ1562" s="5"/>
      <c r="DK1562" s="5"/>
    </row>
    <row r="1563" spans="1:115">
      <c r="A1563" s="24"/>
      <c r="B1563" s="3"/>
      <c r="H1563" s="5" t="str">
        <f>IF(F1563="","",IFERROR(CONCATENATE("PEUA",VLOOKUP(ESTADO,REPORTE!AV1563:AW1594,2,0),CLAVE_DISTRITO,CLAVE_CADER,IFERROR(VLOOKUP(DAY(F1563),$BN$3:$BO$11,2,0),DAY(F1563)),IFERROR(VLOOKUP(MONTH(F1563),$BN$3:$BO$11,2,0),MONTH(F1563)),YEAR(F1563),G1563),""))</f>
        <v/>
      </c>
      <c r="L1563" s="4" t="str">
        <f>IFERROR(IF(VLOOKUP(J1563,J$2:L1562,4,0)=0,"",VLOOKUP(J1563,J$2:L1562,4,0)),"")</f>
        <v/>
      </c>
      <c r="M1563" s="4" t="str">
        <f>IFERROR(IF(VLOOKUP(J1563,J$2:M1562,5,0)=0,"",VLOOKUP(J1563,J$2:M1562,5,0)),"")</f>
        <v/>
      </c>
      <c r="AC1563" s="2" t="str">
        <f>IFERROR(IF(INDEX(AC$1:AC1562,MATCH(J1563,J$1:J1562,0),1)=0,"",INDEX(AC$1:AC1562,MATCH(J1563,J$1:J1562,0),1)),"")</f>
        <v/>
      </c>
      <c r="AD1563" s="2" t="str">
        <f>IFERROR(IF(INDEX(AD$1:AD1562,MATCH(J1563,J$1:J1562,0),1)=0,"",INDEX(AD$1:AD1562,MATCH(J1563,J$1:J1562,0),1)),"")</f>
        <v/>
      </c>
      <c r="AE1563" s="2" t="str">
        <f>IFERROR(IF(INDEX(AE$1:AE1562,MATCH(J1563,J$1:J1562,0),1)=0,"",INDEX(AE$1:AE1562,MATCH(J1563,J$1:J1562,0),1)),"")</f>
        <v/>
      </c>
      <c r="BH1563" s="7" t="str">
        <f t="shared" ca="1" si="252"/>
        <v/>
      </c>
      <c r="BI1563" s="4" t="str">
        <f t="shared" si="258"/>
        <v/>
      </c>
      <c r="BJ1563" s="123" t="str">
        <f t="shared" si="253"/>
        <v/>
      </c>
      <c r="BK1563" s="140" t="str">
        <f t="shared" si="257"/>
        <v/>
      </c>
      <c r="BP1563" s="5"/>
      <c r="BR1563" s="4"/>
      <c r="BT1563" s="5"/>
      <c r="BU1563" s="5"/>
      <c r="BV1563" s="5" t="str">
        <f>IF(B1563="","",IF(BQ1563="",1+(MAX(BV$2:BV1562)),""))</f>
        <v/>
      </c>
      <c r="BW1563" s="5" t="str">
        <f t="shared" si="254"/>
        <v/>
      </c>
      <c r="BX1563" s="5" t="str">
        <f t="shared" si="255"/>
        <v/>
      </c>
      <c r="BY1563" s="14" t="str">
        <f t="shared" si="256"/>
        <v/>
      </c>
      <c r="BZ1563" s="28"/>
      <c r="DD1563" s="5" t="e">
        <f>IF(REPORTE!AH$2="si",IF(C1563=VALUE(REPORTE!C$11),IF(SUM(DD1564:DD$1993),CONCATENATE(INT(B1563),", "),INT(B1563)),""),IF(C1563=VALUE(REPORTE!C$10),IF(SUM(DD1564:DD$1993),CONCATENATE(INT(B1563),", "),INT(B1563)),""))</f>
        <v>#VALUE!</v>
      </c>
      <c r="DH1563" s="5"/>
      <c r="DI1563" s="5"/>
      <c r="DJ1563" s="5"/>
      <c r="DK1563" s="5"/>
    </row>
    <row r="1564" spans="1:115">
      <c r="A1564" s="24"/>
      <c r="B1564" s="3"/>
      <c r="H1564" s="5" t="str">
        <f>IF(F1564="","",IFERROR(CONCATENATE("PEUA",VLOOKUP(ESTADO,REPORTE!AV1564:AW1595,2,0),CLAVE_DISTRITO,CLAVE_CADER,IFERROR(VLOOKUP(DAY(F1564),$BN$3:$BO$11,2,0),DAY(F1564)),IFERROR(VLOOKUP(MONTH(F1564),$BN$3:$BO$11,2,0),MONTH(F1564)),YEAR(F1564),G1564),""))</f>
        <v/>
      </c>
      <c r="L1564" s="4" t="str">
        <f>IFERROR(IF(VLOOKUP(J1564,J$2:L1563,4,0)=0,"",VLOOKUP(J1564,J$2:L1563,4,0)),"")</f>
        <v/>
      </c>
      <c r="M1564" s="4" t="str">
        <f>IFERROR(IF(VLOOKUP(J1564,J$2:M1563,5,0)=0,"",VLOOKUP(J1564,J$2:M1563,5,0)),"")</f>
        <v/>
      </c>
      <c r="AC1564" s="2" t="str">
        <f>IFERROR(IF(INDEX(AC$1:AC1563,MATCH(J1564,J$1:J1563,0),1)=0,"",INDEX(AC$1:AC1563,MATCH(J1564,J$1:J1563,0),1)),"")</f>
        <v/>
      </c>
      <c r="AD1564" s="2" t="str">
        <f>IFERROR(IF(INDEX(AD$1:AD1563,MATCH(J1564,J$1:J1563,0),1)=0,"",INDEX(AD$1:AD1563,MATCH(J1564,J$1:J1563,0),1)),"")</f>
        <v/>
      </c>
      <c r="AE1564" s="2" t="str">
        <f>IFERROR(IF(INDEX(AE$1:AE1563,MATCH(J1564,J$1:J1563,0),1)=0,"",INDEX(AE$1:AE1563,MATCH(J1564,J$1:J1563,0),1)),"")</f>
        <v/>
      </c>
      <c r="BH1564" s="7" t="str">
        <f t="shared" ca="1" si="252"/>
        <v/>
      </c>
      <c r="BI1564" s="4" t="str">
        <f t="shared" si="258"/>
        <v/>
      </c>
      <c r="BJ1564" s="123" t="str">
        <f t="shared" si="253"/>
        <v/>
      </c>
      <c r="BK1564" s="140" t="str">
        <f t="shared" si="257"/>
        <v/>
      </c>
      <c r="BP1564" s="5"/>
      <c r="BR1564" s="4"/>
      <c r="BT1564" s="5"/>
      <c r="BU1564" s="5"/>
      <c r="BV1564" s="5" t="str">
        <f>IF(B1564="","",IF(BQ1564="",1+(MAX(BV$2:BV1563)),""))</f>
        <v/>
      </c>
      <c r="BW1564" s="5" t="str">
        <f t="shared" si="254"/>
        <v/>
      </c>
      <c r="BX1564" s="5" t="str">
        <f t="shared" si="255"/>
        <v/>
      </c>
      <c r="BY1564" s="14" t="str">
        <f t="shared" si="256"/>
        <v/>
      </c>
      <c r="BZ1564" s="28"/>
      <c r="DD1564" s="5" t="e">
        <f>IF(REPORTE!AH$2="si",IF(C1564=VALUE(REPORTE!C$11),IF(SUM(DD1565:DD$1993),CONCATENATE(INT(B1564),", "),INT(B1564)),""),IF(C1564=VALUE(REPORTE!C$10),IF(SUM(DD1565:DD$1993),CONCATENATE(INT(B1564),", "),INT(B1564)),""))</f>
        <v>#VALUE!</v>
      </c>
      <c r="DH1564" s="5"/>
      <c r="DI1564" s="5"/>
      <c r="DJ1564" s="5"/>
      <c r="DK1564" s="5"/>
    </row>
    <row r="1565" spans="1:115">
      <c r="A1565" s="24"/>
      <c r="B1565" s="3"/>
      <c r="H1565" s="5" t="str">
        <f>IF(F1565="","",IFERROR(CONCATENATE("PEUA",VLOOKUP(ESTADO,REPORTE!AV1565:AW1596,2,0),CLAVE_DISTRITO,CLAVE_CADER,IFERROR(VLOOKUP(DAY(F1565),$BN$3:$BO$11,2,0),DAY(F1565)),IFERROR(VLOOKUP(MONTH(F1565),$BN$3:$BO$11,2,0),MONTH(F1565)),YEAR(F1565),G1565),""))</f>
        <v/>
      </c>
      <c r="L1565" s="4" t="str">
        <f>IFERROR(IF(VLOOKUP(J1565,J$2:L1564,4,0)=0,"",VLOOKUP(J1565,J$2:L1564,4,0)),"")</f>
        <v/>
      </c>
      <c r="M1565" s="4" t="str">
        <f>IFERROR(IF(VLOOKUP(J1565,J$2:M1564,5,0)=0,"",VLOOKUP(J1565,J$2:M1564,5,0)),"")</f>
        <v/>
      </c>
      <c r="AC1565" s="2" t="str">
        <f>IFERROR(IF(INDEX(AC$1:AC1564,MATCH(J1565,J$1:J1564,0),1)=0,"",INDEX(AC$1:AC1564,MATCH(J1565,J$1:J1564,0),1)),"")</f>
        <v/>
      </c>
      <c r="AD1565" s="2" t="str">
        <f>IFERROR(IF(INDEX(AD$1:AD1564,MATCH(J1565,J$1:J1564,0),1)=0,"",INDEX(AD$1:AD1564,MATCH(J1565,J$1:J1564,0),1)),"")</f>
        <v/>
      </c>
      <c r="AE1565" s="2" t="str">
        <f>IFERROR(IF(INDEX(AE$1:AE1564,MATCH(J1565,J$1:J1564,0),1)=0,"",INDEX(AE$1:AE1564,MATCH(J1565,J$1:J1564,0),1)),"")</f>
        <v/>
      </c>
      <c r="BH1565" s="7" t="str">
        <f t="shared" ca="1" si="252"/>
        <v/>
      </c>
      <c r="BI1565" s="4" t="str">
        <f t="shared" si="258"/>
        <v/>
      </c>
      <c r="BJ1565" s="123" t="str">
        <f t="shared" si="253"/>
        <v/>
      </c>
      <c r="BK1565" s="140" t="str">
        <f t="shared" si="257"/>
        <v/>
      </c>
      <c r="BP1565" s="5"/>
      <c r="BR1565" s="4"/>
      <c r="BT1565" s="5"/>
      <c r="BU1565" s="5"/>
      <c r="BV1565" s="5" t="str">
        <f>IF(B1565="","",IF(BQ1565="",1+(MAX(BV$2:BV1564)),""))</f>
        <v/>
      </c>
      <c r="BW1565" s="5" t="str">
        <f t="shared" si="254"/>
        <v/>
      </c>
      <c r="BX1565" s="5" t="str">
        <f t="shared" si="255"/>
        <v/>
      </c>
      <c r="BY1565" s="14" t="str">
        <f t="shared" si="256"/>
        <v/>
      </c>
      <c r="BZ1565" s="28"/>
      <c r="DD1565" s="5" t="e">
        <f>IF(REPORTE!AH$2="si",IF(C1565=VALUE(REPORTE!C$11),IF(SUM(DD1566:DD$1993),CONCATENATE(INT(B1565),", "),INT(B1565)),""),IF(C1565=VALUE(REPORTE!C$10),IF(SUM(DD1566:DD$1993),CONCATENATE(INT(B1565),", "),INT(B1565)),""))</f>
        <v>#VALUE!</v>
      </c>
      <c r="DH1565" s="5"/>
      <c r="DI1565" s="5"/>
      <c r="DJ1565" s="5"/>
      <c r="DK1565" s="5"/>
    </row>
    <row r="1566" spans="1:115">
      <c r="A1566" s="24"/>
      <c r="B1566" s="3"/>
      <c r="H1566" s="5" t="str">
        <f>IF(F1566="","",IFERROR(CONCATENATE("PEUA",VLOOKUP(ESTADO,REPORTE!AV1566:AW1597,2,0),CLAVE_DISTRITO,CLAVE_CADER,IFERROR(VLOOKUP(DAY(F1566),$BN$3:$BO$11,2,0),DAY(F1566)),IFERROR(VLOOKUP(MONTH(F1566),$BN$3:$BO$11,2,0),MONTH(F1566)),YEAR(F1566),G1566),""))</f>
        <v/>
      </c>
      <c r="L1566" s="4" t="str">
        <f>IFERROR(IF(VLOOKUP(J1566,J$2:L1565,4,0)=0,"",VLOOKUP(J1566,J$2:L1565,4,0)),"")</f>
        <v/>
      </c>
      <c r="M1566" s="4" t="str">
        <f>IFERROR(IF(VLOOKUP(J1566,J$2:M1565,5,0)=0,"",VLOOKUP(J1566,J$2:M1565,5,0)),"")</f>
        <v/>
      </c>
      <c r="AC1566" s="2" t="str">
        <f>IFERROR(IF(INDEX(AC$1:AC1565,MATCH(J1566,J$1:J1565,0),1)=0,"",INDEX(AC$1:AC1565,MATCH(J1566,J$1:J1565,0),1)),"")</f>
        <v/>
      </c>
      <c r="AD1566" s="2" t="str">
        <f>IFERROR(IF(INDEX(AD$1:AD1565,MATCH(J1566,J$1:J1565,0),1)=0,"",INDEX(AD$1:AD1565,MATCH(J1566,J$1:J1565,0),1)),"")</f>
        <v/>
      </c>
      <c r="AE1566" s="2" t="str">
        <f>IFERROR(IF(INDEX(AE$1:AE1565,MATCH(J1566,J$1:J1565,0),1)=0,"",INDEX(AE$1:AE1565,MATCH(J1566,J$1:J1565,0),1)),"")</f>
        <v/>
      </c>
      <c r="BH1566" s="7" t="str">
        <f t="shared" ca="1" si="252"/>
        <v/>
      </c>
      <c r="BI1566" s="4" t="str">
        <f t="shared" si="258"/>
        <v/>
      </c>
      <c r="BJ1566" s="123" t="str">
        <f t="shared" si="253"/>
        <v/>
      </c>
      <c r="BK1566" s="140" t="str">
        <f t="shared" si="257"/>
        <v/>
      </c>
      <c r="BP1566" s="5"/>
      <c r="BR1566" s="4"/>
      <c r="BT1566" s="5"/>
      <c r="BU1566" s="5"/>
      <c r="BV1566" s="5" t="str">
        <f>IF(B1566="","",IF(BQ1566="",1+(MAX(BV$2:BV1565)),""))</f>
        <v/>
      </c>
      <c r="BW1566" s="5" t="str">
        <f t="shared" si="254"/>
        <v/>
      </c>
      <c r="BX1566" s="5" t="str">
        <f t="shared" si="255"/>
        <v/>
      </c>
      <c r="BY1566" s="14" t="str">
        <f t="shared" si="256"/>
        <v/>
      </c>
      <c r="BZ1566" s="28"/>
      <c r="DD1566" s="5" t="e">
        <f>IF(REPORTE!AH$2="si",IF(C1566=VALUE(REPORTE!C$11),IF(SUM(DD1567:DD$1993),CONCATENATE(INT(B1566),", "),INT(B1566)),""),IF(C1566=VALUE(REPORTE!C$10),IF(SUM(DD1567:DD$1993),CONCATENATE(INT(B1566),", "),INT(B1566)),""))</f>
        <v>#VALUE!</v>
      </c>
      <c r="DH1566" s="5"/>
      <c r="DI1566" s="5"/>
      <c r="DJ1566" s="5"/>
      <c r="DK1566" s="5"/>
    </row>
    <row r="1567" spans="1:115">
      <c r="A1567" s="24"/>
      <c r="B1567" s="3"/>
      <c r="H1567" s="5" t="str">
        <f>IF(F1567="","",IFERROR(CONCATENATE("PEUA",VLOOKUP(ESTADO,REPORTE!AV1567:AW1598,2,0),CLAVE_DISTRITO,CLAVE_CADER,IFERROR(VLOOKUP(DAY(F1567),$BN$3:$BO$11,2,0),DAY(F1567)),IFERROR(VLOOKUP(MONTH(F1567),$BN$3:$BO$11,2,0),MONTH(F1567)),YEAR(F1567),G1567),""))</f>
        <v/>
      </c>
      <c r="L1567" s="4" t="str">
        <f>IFERROR(IF(VLOOKUP(J1567,J$2:L1566,4,0)=0,"",VLOOKUP(J1567,J$2:L1566,4,0)),"")</f>
        <v/>
      </c>
      <c r="M1567" s="4" t="str">
        <f>IFERROR(IF(VLOOKUP(J1567,J$2:M1566,5,0)=0,"",VLOOKUP(J1567,J$2:M1566,5,0)),"")</f>
        <v/>
      </c>
      <c r="AC1567" s="2" t="str">
        <f>IFERROR(IF(INDEX(AC$1:AC1566,MATCH(J1567,J$1:J1566,0),1)=0,"",INDEX(AC$1:AC1566,MATCH(J1567,J$1:J1566,0),1)),"")</f>
        <v/>
      </c>
      <c r="AD1567" s="2" t="str">
        <f>IFERROR(IF(INDEX(AD$1:AD1566,MATCH(J1567,J$1:J1566,0),1)=0,"",INDEX(AD$1:AD1566,MATCH(J1567,J$1:J1566,0),1)),"")</f>
        <v/>
      </c>
      <c r="AE1567" s="2" t="str">
        <f>IFERROR(IF(INDEX(AE$1:AE1566,MATCH(J1567,J$1:J1566,0),1)=0,"",INDEX(AE$1:AE1566,MATCH(J1567,J$1:J1566,0),1)),"")</f>
        <v/>
      </c>
      <c r="BH1567" s="7" t="str">
        <f t="shared" ca="1" si="252"/>
        <v/>
      </c>
      <c r="BI1567" s="4" t="str">
        <f t="shared" si="258"/>
        <v/>
      </c>
      <c r="BJ1567" s="123" t="str">
        <f t="shared" si="253"/>
        <v/>
      </c>
      <c r="BK1567" s="140" t="str">
        <f t="shared" si="257"/>
        <v/>
      </c>
      <c r="BP1567" s="5"/>
      <c r="BR1567" s="4"/>
      <c r="BT1567" s="5"/>
      <c r="BU1567" s="5"/>
      <c r="BV1567" s="5" t="str">
        <f>IF(B1567="","",IF(BQ1567="",1+(MAX(BV$2:BV1566)),""))</f>
        <v/>
      </c>
      <c r="BW1567" s="5" t="str">
        <f t="shared" si="254"/>
        <v/>
      </c>
      <c r="BX1567" s="5" t="str">
        <f t="shared" si="255"/>
        <v/>
      </c>
      <c r="BY1567" s="14" t="str">
        <f t="shared" si="256"/>
        <v/>
      </c>
      <c r="BZ1567" s="28"/>
      <c r="DD1567" s="5" t="e">
        <f>IF(REPORTE!AH$2="si",IF(C1567=VALUE(REPORTE!C$11),IF(SUM(DD1568:DD$1993),CONCATENATE(INT(B1567),", "),INT(B1567)),""),IF(C1567=VALUE(REPORTE!C$10),IF(SUM(DD1568:DD$1993),CONCATENATE(INT(B1567),", "),INT(B1567)),""))</f>
        <v>#VALUE!</v>
      </c>
      <c r="DH1567" s="5"/>
      <c r="DI1567" s="5"/>
      <c r="DJ1567" s="5"/>
      <c r="DK1567" s="5"/>
    </row>
    <row r="1568" spans="1:115">
      <c r="A1568" s="24"/>
      <c r="B1568" s="3"/>
      <c r="H1568" s="5" t="str">
        <f>IF(F1568="","",IFERROR(CONCATENATE("PEUA",VLOOKUP(ESTADO,REPORTE!AV1568:AW1599,2,0),CLAVE_DISTRITO,CLAVE_CADER,IFERROR(VLOOKUP(DAY(F1568),$BN$3:$BO$11,2,0),DAY(F1568)),IFERROR(VLOOKUP(MONTH(F1568),$BN$3:$BO$11,2,0),MONTH(F1568)),YEAR(F1568),G1568),""))</f>
        <v/>
      </c>
      <c r="L1568" s="4" t="str">
        <f>IFERROR(IF(VLOOKUP(J1568,J$2:L1567,4,0)=0,"",VLOOKUP(J1568,J$2:L1567,4,0)),"")</f>
        <v/>
      </c>
      <c r="M1568" s="4" t="str">
        <f>IFERROR(IF(VLOOKUP(J1568,J$2:M1567,5,0)=0,"",VLOOKUP(J1568,J$2:M1567,5,0)),"")</f>
        <v/>
      </c>
      <c r="AC1568" s="2" t="str">
        <f>IFERROR(IF(INDEX(AC$1:AC1567,MATCH(J1568,J$1:J1567,0),1)=0,"",INDEX(AC$1:AC1567,MATCH(J1568,J$1:J1567,0),1)),"")</f>
        <v/>
      </c>
      <c r="AD1568" s="2" t="str">
        <f>IFERROR(IF(INDEX(AD$1:AD1567,MATCH(J1568,J$1:J1567,0),1)=0,"",INDEX(AD$1:AD1567,MATCH(J1568,J$1:J1567,0),1)),"")</f>
        <v/>
      </c>
      <c r="AE1568" s="2" t="str">
        <f>IFERROR(IF(INDEX(AE$1:AE1567,MATCH(J1568,J$1:J1567,0),1)=0,"",INDEX(AE$1:AE1567,MATCH(J1568,J$1:J1567,0),1)),"")</f>
        <v/>
      </c>
      <c r="BH1568" s="7" t="str">
        <f t="shared" ca="1" si="252"/>
        <v/>
      </c>
      <c r="BI1568" s="4" t="str">
        <f t="shared" si="258"/>
        <v/>
      </c>
      <c r="BJ1568" s="123" t="str">
        <f t="shared" si="253"/>
        <v/>
      </c>
      <c r="BK1568" s="140" t="str">
        <f t="shared" si="257"/>
        <v/>
      </c>
      <c r="BP1568" s="5"/>
      <c r="BR1568" s="4"/>
      <c r="BT1568" s="5"/>
      <c r="BU1568" s="5"/>
      <c r="BV1568" s="5" t="str">
        <f>IF(B1568="","",IF(BQ1568="",1+(MAX(BV$2:BV1567)),""))</f>
        <v/>
      </c>
      <c r="BW1568" s="5" t="str">
        <f t="shared" si="254"/>
        <v/>
      </c>
      <c r="BX1568" s="5" t="str">
        <f t="shared" si="255"/>
        <v/>
      </c>
      <c r="BY1568" s="14" t="str">
        <f t="shared" si="256"/>
        <v/>
      </c>
      <c r="BZ1568" s="28"/>
      <c r="DD1568" s="5" t="e">
        <f>IF(REPORTE!AH$2="si",IF(C1568=VALUE(REPORTE!C$11),IF(SUM(DD1569:DD$1993),CONCATENATE(INT(B1568),", "),INT(B1568)),""),IF(C1568=VALUE(REPORTE!C$10),IF(SUM(DD1569:DD$1993),CONCATENATE(INT(B1568),", "),INT(B1568)),""))</f>
        <v>#VALUE!</v>
      </c>
      <c r="DH1568" s="5"/>
      <c r="DI1568" s="5"/>
      <c r="DJ1568" s="5"/>
      <c r="DK1568" s="5"/>
    </row>
    <row r="1569" spans="1:115">
      <c r="A1569" s="24"/>
      <c r="B1569" s="3"/>
      <c r="H1569" s="5" t="str">
        <f>IF(F1569="","",IFERROR(CONCATENATE("PEUA",VLOOKUP(ESTADO,REPORTE!AV1569:AW1600,2,0),CLAVE_DISTRITO,CLAVE_CADER,IFERROR(VLOOKUP(DAY(F1569),$BN$3:$BO$11,2,0),DAY(F1569)),IFERROR(VLOOKUP(MONTH(F1569),$BN$3:$BO$11,2,0),MONTH(F1569)),YEAR(F1569),G1569),""))</f>
        <v/>
      </c>
      <c r="L1569" s="4" t="str">
        <f>IFERROR(IF(VLOOKUP(J1569,J$2:L1568,4,0)=0,"",VLOOKUP(J1569,J$2:L1568,4,0)),"")</f>
        <v/>
      </c>
      <c r="M1569" s="4" t="str">
        <f>IFERROR(IF(VLOOKUP(J1569,J$2:M1568,5,0)=0,"",VLOOKUP(J1569,J$2:M1568,5,0)),"")</f>
        <v/>
      </c>
      <c r="AC1569" s="2" t="str">
        <f>IFERROR(IF(INDEX(AC$1:AC1568,MATCH(J1569,J$1:J1568,0),1)=0,"",INDEX(AC$1:AC1568,MATCH(J1569,J$1:J1568,0),1)),"")</f>
        <v/>
      </c>
      <c r="AD1569" s="2" t="str">
        <f>IFERROR(IF(INDEX(AD$1:AD1568,MATCH(J1569,J$1:J1568,0),1)=0,"",INDEX(AD$1:AD1568,MATCH(J1569,J$1:J1568,0),1)),"")</f>
        <v/>
      </c>
      <c r="AE1569" s="2" t="str">
        <f>IFERROR(IF(INDEX(AE$1:AE1568,MATCH(J1569,J$1:J1568,0),1)=0,"",INDEX(AE$1:AE1568,MATCH(J1569,J$1:J1568,0),1)),"")</f>
        <v/>
      </c>
      <c r="BH1569" s="7" t="str">
        <f t="shared" ca="1" si="252"/>
        <v/>
      </c>
      <c r="BI1569" s="4" t="str">
        <f t="shared" si="258"/>
        <v/>
      </c>
      <c r="BJ1569" s="123" t="str">
        <f t="shared" si="253"/>
        <v/>
      </c>
      <c r="BK1569" s="140" t="str">
        <f t="shared" si="257"/>
        <v/>
      </c>
      <c r="BP1569" s="5"/>
      <c r="BR1569" s="4"/>
      <c r="BT1569" s="5"/>
      <c r="BU1569" s="5"/>
      <c r="BV1569" s="5" t="str">
        <f>IF(B1569="","",IF(BQ1569="",1+(MAX(BV$2:BV1568)),""))</f>
        <v/>
      </c>
      <c r="BW1569" s="5" t="str">
        <f t="shared" si="254"/>
        <v/>
      </c>
      <c r="BX1569" s="5" t="str">
        <f t="shared" si="255"/>
        <v/>
      </c>
      <c r="BY1569" s="14" t="str">
        <f t="shared" si="256"/>
        <v/>
      </c>
      <c r="BZ1569" s="28"/>
      <c r="DD1569" s="5" t="e">
        <f>IF(REPORTE!AH$2="si",IF(C1569=VALUE(REPORTE!C$11),IF(SUM(DD1570:DD$1993),CONCATENATE(INT(B1569),", "),INT(B1569)),""),IF(C1569=VALUE(REPORTE!C$10),IF(SUM(DD1570:DD$1993),CONCATENATE(INT(B1569),", "),INT(B1569)),""))</f>
        <v>#VALUE!</v>
      </c>
      <c r="DH1569" s="5"/>
      <c r="DI1569" s="5"/>
      <c r="DJ1569" s="5"/>
      <c r="DK1569" s="5"/>
    </row>
    <row r="1570" spans="1:115">
      <c r="A1570" s="24"/>
      <c r="B1570" s="3"/>
      <c r="H1570" s="5" t="str">
        <f>IF(F1570="","",IFERROR(CONCATENATE("PEUA",VLOOKUP(ESTADO,REPORTE!AV1570:AW1601,2,0),CLAVE_DISTRITO,CLAVE_CADER,IFERROR(VLOOKUP(DAY(F1570),$BN$3:$BO$11,2,0),DAY(F1570)),IFERROR(VLOOKUP(MONTH(F1570),$BN$3:$BO$11,2,0),MONTH(F1570)),YEAR(F1570),G1570),""))</f>
        <v/>
      </c>
      <c r="L1570" s="4" t="str">
        <f>IFERROR(IF(VLOOKUP(J1570,J$2:L1569,4,0)=0,"",VLOOKUP(J1570,J$2:L1569,4,0)),"")</f>
        <v/>
      </c>
      <c r="M1570" s="4" t="str">
        <f>IFERROR(IF(VLOOKUP(J1570,J$2:M1569,5,0)=0,"",VLOOKUP(J1570,J$2:M1569,5,0)),"")</f>
        <v/>
      </c>
      <c r="AC1570" s="2" t="str">
        <f>IFERROR(IF(INDEX(AC$1:AC1569,MATCH(J1570,J$1:J1569,0),1)=0,"",INDEX(AC$1:AC1569,MATCH(J1570,J$1:J1569,0),1)),"")</f>
        <v/>
      </c>
      <c r="AD1570" s="2" t="str">
        <f>IFERROR(IF(INDEX(AD$1:AD1569,MATCH(J1570,J$1:J1569,0),1)=0,"",INDEX(AD$1:AD1569,MATCH(J1570,J$1:J1569,0),1)),"")</f>
        <v/>
      </c>
      <c r="AE1570" s="2" t="str">
        <f>IFERROR(IF(INDEX(AE$1:AE1569,MATCH(J1570,J$1:J1569,0),1)=0,"",INDEX(AE$1:AE1569,MATCH(J1570,J$1:J1569,0),1)),"")</f>
        <v/>
      </c>
      <c r="BH1570" s="7" t="str">
        <f t="shared" ca="1" si="252"/>
        <v/>
      </c>
      <c r="BI1570" s="4" t="str">
        <f t="shared" si="258"/>
        <v/>
      </c>
      <c r="BJ1570" s="123" t="str">
        <f t="shared" si="253"/>
        <v/>
      </c>
      <c r="BK1570" s="140" t="str">
        <f t="shared" si="257"/>
        <v/>
      </c>
      <c r="BP1570" s="5"/>
      <c r="BR1570" s="4"/>
      <c r="BT1570" s="5"/>
      <c r="BU1570" s="5"/>
      <c r="BV1570" s="5" t="str">
        <f>IF(B1570="","",IF(BQ1570="",1+(MAX(BV$2:BV1569)),""))</f>
        <v/>
      </c>
      <c r="BW1570" s="5" t="str">
        <f t="shared" si="254"/>
        <v/>
      </c>
      <c r="BX1570" s="5" t="str">
        <f t="shared" si="255"/>
        <v/>
      </c>
      <c r="BY1570" s="14" t="str">
        <f t="shared" si="256"/>
        <v/>
      </c>
      <c r="BZ1570" s="28"/>
      <c r="DD1570" s="5" t="e">
        <f>IF(REPORTE!AH$2="si",IF(C1570=VALUE(REPORTE!C$11),IF(SUM(DD1571:DD$1993),CONCATENATE(INT(B1570),", "),INT(B1570)),""),IF(C1570=VALUE(REPORTE!C$10),IF(SUM(DD1571:DD$1993),CONCATENATE(INT(B1570),", "),INT(B1570)),""))</f>
        <v>#VALUE!</v>
      </c>
      <c r="DH1570" s="5"/>
      <c r="DI1570" s="5"/>
      <c r="DJ1570" s="5"/>
      <c r="DK1570" s="5"/>
    </row>
    <row r="1571" spans="1:115">
      <c r="A1571" s="24"/>
      <c r="B1571" s="3"/>
      <c r="H1571" s="5" t="str">
        <f>IF(F1571="","",IFERROR(CONCATENATE("PEUA",VLOOKUP(ESTADO,REPORTE!AV1571:AW1602,2,0),CLAVE_DISTRITO,CLAVE_CADER,IFERROR(VLOOKUP(DAY(F1571),$BN$3:$BO$11,2,0),DAY(F1571)),IFERROR(VLOOKUP(MONTH(F1571),$BN$3:$BO$11,2,0),MONTH(F1571)),YEAR(F1571),G1571),""))</f>
        <v/>
      </c>
      <c r="L1571" s="4" t="str">
        <f>IFERROR(IF(VLOOKUP(J1571,J$2:L1570,4,0)=0,"",VLOOKUP(J1571,J$2:L1570,4,0)),"")</f>
        <v/>
      </c>
      <c r="M1571" s="4" t="str">
        <f>IFERROR(IF(VLOOKUP(J1571,J$2:M1570,5,0)=0,"",VLOOKUP(J1571,J$2:M1570,5,0)),"")</f>
        <v/>
      </c>
      <c r="AC1571" s="2" t="str">
        <f>IFERROR(IF(INDEX(AC$1:AC1570,MATCH(J1571,J$1:J1570,0),1)=0,"",INDEX(AC$1:AC1570,MATCH(J1571,J$1:J1570,0),1)),"")</f>
        <v/>
      </c>
      <c r="AD1571" s="2" t="str">
        <f>IFERROR(IF(INDEX(AD$1:AD1570,MATCH(J1571,J$1:J1570,0),1)=0,"",INDEX(AD$1:AD1570,MATCH(J1571,J$1:J1570,0),1)),"")</f>
        <v/>
      </c>
      <c r="AE1571" s="2" t="str">
        <f>IFERROR(IF(INDEX(AE$1:AE1570,MATCH(J1571,J$1:J1570,0),1)=0,"",INDEX(AE$1:AE1570,MATCH(J1571,J$1:J1570,0),1)),"")</f>
        <v/>
      </c>
      <c r="BH1571" s="7" t="str">
        <f t="shared" ca="1" si="252"/>
        <v/>
      </c>
      <c r="BI1571" s="4" t="str">
        <f t="shared" si="258"/>
        <v/>
      </c>
      <c r="BJ1571" s="123" t="str">
        <f t="shared" si="253"/>
        <v/>
      </c>
      <c r="BK1571" s="140" t="str">
        <f t="shared" si="257"/>
        <v/>
      </c>
      <c r="BP1571" s="5"/>
      <c r="BR1571" s="4"/>
      <c r="BT1571" s="5"/>
      <c r="BU1571" s="5"/>
      <c r="BV1571" s="5" t="str">
        <f>IF(B1571="","",IF(BQ1571="",1+(MAX(BV$2:BV1570)),""))</f>
        <v/>
      </c>
      <c r="BW1571" s="5" t="str">
        <f t="shared" si="254"/>
        <v/>
      </c>
      <c r="BX1571" s="5" t="str">
        <f t="shared" si="255"/>
        <v/>
      </c>
      <c r="BY1571" s="14" t="str">
        <f t="shared" si="256"/>
        <v/>
      </c>
      <c r="BZ1571" s="28"/>
      <c r="DD1571" s="5" t="e">
        <f>IF(REPORTE!AH$2="si",IF(C1571=VALUE(REPORTE!C$11),IF(SUM(DD1572:DD$1993),CONCATENATE(INT(B1571),", "),INT(B1571)),""),IF(C1571=VALUE(REPORTE!C$10),IF(SUM(DD1572:DD$1993),CONCATENATE(INT(B1571),", "),INT(B1571)),""))</f>
        <v>#VALUE!</v>
      </c>
      <c r="DH1571" s="5"/>
      <c r="DI1571" s="5"/>
      <c r="DJ1571" s="5"/>
      <c r="DK1571" s="5"/>
    </row>
    <row r="1572" spans="1:115">
      <c r="A1572" s="24"/>
      <c r="B1572" s="3"/>
      <c r="H1572" s="5" t="str">
        <f>IF(F1572="","",IFERROR(CONCATENATE("PEUA",VLOOKUP(ESTADO,REPORTE!AV1572:AW1603,2,0),CLAVE_DISTRITO,CLAVE_CADER,IFERROR(VLOOKUP(DAY(F1572),$BN$3:$BO$11,2,0),DAY(F1572)),IFERROR(VLOOKUP(MONTH(F1572),$BN$3:$BO$11,2,0),MONTH(F1572)),YEAR(F1572),G1572),""))</f>
        <v/>
      </c>
      <c r="L1572" s="4" t="str">
        <f>IFERROR(IF(VLOOKUP(J1572,J$2:L1571,4,0)=0,"",VLOOKUP(J1572,J$2:L1571,4,0)),"")</f>
        <v/>
      </c>
      <c r="M1572" s="4" t="str">
        <f>IFERROR(IF(VLOOKUP(J1572,J$2:M1571,5,0)=0,"",VLOOKUP(J1572,J$2:M1571,5,0)),"")</f>
        <v/>
      </c>
      <c r="AC1572" s="2" t="str">
        <f>IFERROR(IF(INDEX(AC$1:AC1571,MATCH(J1572,J$1:J1571,0),1)=0,"",INDEX(AC$1:AC1571,MATCH(J1572,J$1:J1571,0),1)),"")</f>
        <v/>
      </c>
      <c r="AD1572" s="2" t="str">
        <f>IFERROR(IF(INDEX(AD$1:AD1571,MATCH(J1572,J$1:J1571,0),1)=0,"",INDEX(AD$1:AD1571,MATCH(J1572,J$1:J1571,0),1)),"")</f>
        <v/>
      </c>
      <c r="AE1572" s="2" t="str">
        <f>IFERROR(IF(INDEX(AE$1:AE1571,MATCH(J1572,J$1:J1571,0),1)=0,"",INDEX(AE$1:AE1571,MATCH(J1572,J$1:J1571,0),1)),"")</f>
        <v/>
      </c>
      <c r="BH1572" s="7" t="str">
        <f t="shared" ca="1" si="252"/>
        <v/>
      </c>
      <c r="BI1572" s="4" t="str">
        <f t="shared" si="258"/>
        <v/>
      </c>
      <c r="BJ1572" s="123" t="str">
        <f t="shared" si="253"/>
        <v/>
      </c>
      <c r="BK1572" s="140" t="str">
        <f t="shared" si="257"/>
        <v/>
      </c>
      <c r="BP1572" s="5"/>
      <c r="BR1572" s="4"/>
      <c r="BT1572" s="5"/>
      <c r="BU1572" s="5"/>
      <c r="BV1572" s="5" t="str">
        <f>IF(B1572="","",IF(BQ1572="",1+(MAX(BV$2:BV1571)),""))</f>
        <v/>
      </c>
      <c r="BW1572" s="5" t="str">
        <f t="shared" si="254"/>
        <v/>
      </c>
      <c r="BX1572" s="5" t="str">
        <f t="shared" si="255"/>
        <v/>
      </c>
      <c r="BY1572" s="14" t="str">
        <f t="shared" si="256"/>
        <v/>
      </c>
      <c r="BZ1572" s="28"/>
      <c r="DD1572" s="5" t="e">
        <f>IF(REPORTE!AH$2="si",IF(C1572=VALUE(REPORTE!C$11),IF(SUM(DD1573:DD$1993),CONCATENATE(INT(B1572),", "),INT(B1572)),""),IF(C1572=VALUE(REPORTE!C$10),IF(SUM(DD1573:DD$1993),CONCATENATE(INT(B1572),", "),INT(B1572)),""))</f>
        <v>#VALUE!</v>
      </c>
      <c r="DH1572" s="5"/>
      <c r="DI1572" s="5"/>
      <c r="DJ1572" s="5"/>
      <c r="DK1572" s="5"/>
    </row>
    <row r="1573" spans="1:115">
      <c r="A1573" s="24"/>
      <c r="B1573" s="3"/>
      <c r="H1573" s="5" t="str">
        <f>IF(F1573="","",IFERROR(CONCATENATE("PEUA",VLOOKUP(ESTADO,REPORTE!AV1573:AW1604,2,0),CLAVE_DISTRITO,CLAVE_CADER,IFERROR(VLOOKUP(DAY(F1573),$BN$3:$BO$11,2,0),DAY(F1573)),IFERROR(VLOOKUP(MONTH(F1573),$BN$3:$BO$11,2,0),MONTH(F1573)),YEAR(F1573),G1573),""))</f>
        <v/>
      </c>
      <c r="L1573" s="4" t="str">
        <f>IFERROR(IF(VLOOKUP(J1573,J$2:L1572,4,0)=0,"",VLOOKUP(J1573,J$2:L1572,4,0)),"")</f>
        <v/>
      </c>
      <c r="M1573" s="4" t="str">
        <f>IFERROR(IF(VLOOKUP(J1573,J$2:M1572,5,0)=0,"",VLOOKUP(J1573,J$2:M1572,5,0)),"")</f>
        <v/>
      </c>
      <c r="AC1573" s="2" t="str">
        <f>IFERROR(IF(INDEX(AC$1:AC1572,MATCH(J1573,J$1:J1572,0),1)=0,"",INDEX(AC$1:AC1572,MATCH(J1573,J$1:J1572,0),1)),"")</f>
        <v/>
      </c>
      <c r="AD1573" s="2" t="str">
        <f>IFERROR(IF(INDEX(AD$1:AD1572,MATCH(J1573,J$1:J1572,0),1)=0,"",INDEX(AD$1:AD1572,MATCH(J1573,J$1:J1572,0),1)),"")</f>
        <v/>
      </c>
      <c r="AE1573" s="2" t="str">
        <f>IFERROR(IF(INDEX(AE$1:AE1572,MATCH(J1573,J$1:J1572,0),1)=0,"",INDEX(AE$1:AE1572,MATCH(J1573,J$1:J1572,0),1)),"")</f>
        <v/>
      </c>
      <c r="BH1573" s="7" t="str">
        <f t="shared" ca="1" si="252"/>
        <v/>
      </c>
      <c r="BI1573" s="4" t="str">
        <f t="shared" si="258"/>
        <v/>
      </c>
      <c r="BJ1573" s="123" t="str">
        <f t="shared" si="253"/>
        <v/>
      </c>
      <c r="BK1573" s="140" t="str">
        <f t="shared" si="257"/>
        <v/>
      </c>
      <c r="BP1573" s="5"/>
      <c r="BR1573" s="4"/>
      <c r="BT1573" s="5"/>
      <c r="BU1573" s="5"/>
      <c r="BV1573" s="5" t="str">
        <f>IF(B1573="","",IF(BQ1573="",1+(MAX(BV$2:BV1572)),""))</f>
        <v/>
      </c>
      <c r="BW1573" s="5" t="str">
        <f t="shared" si="254"/>
        <v/>
      </c>
      <c r="BX1573" s="5" t="str">
        <f t="shared" si="255"/>
        <v/>
      </c>
      <c r="BY1573" s="14" t="str">
        <f t="shared" si="256"/>
        <v/>
      </c>
      <c r="BZ1573" s="28"/>
      <c r="DD1573" s="5" t="e">
        <f>IF(REPORTE!AH$2="si",IF(C1573=VALUE(REPORTE!C$11),IF(SUM(DD1574:DD$1993),CONCATENATE(INT(B1573),", "),INT(B1573)),""),IF(C1573=VALUE(REPORTE!C$10),IF(SUM(DD1574:DD$1993),CONCATENATE(INT(B1573),", "),INT(B1573)),""))</f>
        <v>#VALUE!</v>
      </c>
      <c r="DH1573" s="5"/>
      <c r="DI1573" s="5"/>
      <c r="DJ1573" s="5"/>
      <c r="DK1573" s="5"/>
    </row>
    <row r="1574" spans="1:115">
      <c r="A1574" s="24"/>
      <c r="B1574" s="3"/>
      <c r="H1574" s="5" t="str">
        <f>IF(F1574="","",IFERROR(CONCATENATE("PEUA",VLOOKUP(ESTADO,REPORTE!AV1574:AW1605,2,0),CLAVE_DISTRITO,CLAVE_CADER,IFERROR(VLOOKUP(DAY(F1574),$BN$3:$BO$11,2,0),DAY(F1574)),IFERROR(VLOOKUP(MONTH(F1574),$BN$3:$BO$11,2,0),MONTH(F1574)),YEAR(F1574),G1574),""))</f>
        <v/>
      </c>
      <c r="L1574" s="4" t="str">
        <f>IFERROR(IF(VLOOKUP(J1574,J$2:L1573,4,0)=0,"",VLOOKUP(J1574,J$2:L1573,4,0)),"")</f>
        <v/>
      </c>
      <c r="M1574" s="4" t="str">
        <f>IFERROR(IF(VLOOKUP(J1574,J$2:M1573,5,0)=0,"",VLOOKUP(J1574,J$2:M1573,5,0)),"")</f>
        <v/>
      </c>
      <c r="AC1574" s="2" t="str">
        <f>IFERROR(IF(INDEX(AC$1:AC1573,MATCH(J1574,J$1:J1573,0),1)=0,"",INDEX(AC$1:AC1573,MATCH(J1574,J$1:J1573,0),1)),"")</f>
        <v/>
      </c>
      <c r="AD1574" s="2" t="str">
        <f>IFERROR(IF(INDEX(AD$1:AD1573,MATCH(J1574,J$1:J1573,0),1)=0,"",INDEX(AD$1:AD1573,MATCH(J1574,J$1:J1573,0),1)),"")</f>
        <v/>
      </c>
      <c r="AE1574" s="2" t="str">
        <f>IFERROR(IF(INDEX(AE$1:AE1573,MATCH(J1574,J$1:J1573,0),1)=0,"",INDEX(AE$1:AE1573,MATCH(J1574,J$1:J1573,0),1)),"")</f>
        <v/>
      </c>
      <c r="BH1574" s="7" t="str">
        <f t="shared" ca="1" si="252"/>
        <v/>
      </c>
      <c r="BI1574" s="4" t="str">
        <f t="shared" si="258"/>
        <v/>
      </c>
      <c r="BJ1574" s="123" t="str">
        <f t="shared" si="253"/>
        <v/>
      </c>
      <c r="BK1574" s="140" t="str">
        <f t="shared" si="257"/>
        <v/>
      </c>
      <c r="BP1574" s="5"/>
      <c r="BR1574" s="4"/>
      <c r="BT1574" s="5"/>
      <c r="BU1574" s="5"/>
      <c r="BV1574" s="5" t="str">
        <f>IF(B1574="","",IF(BQ1574="",1+(MAX(BV$2:BV1573)),""))</f>
        <v/>
      </c>
      <c r="BW1574" s="5" t="str">
        <f t="shared" si="254"/>
        <v/>
      </c>
      <c r="BX1574" s="5" t="str">
        <f t="shared" si="255"/>
        <v/>
      </c>
      <c r="BY1574" s="14" t="str">
        <f t="shared" si="256"/>
        <v/>
      </c>
      <c r="BZ1574" s="28"/>
      <c r="DD1574" s="5" t="e">
        <f>IF(REPORTE!AH$2="si",IF(C1574=VALUE(REPORTE!C$11),IF(SUM(DD1575:DD$1993),CONCATENATE(INT(B1574),", "),INT(B1574)),""),IF(C1574=VALUE(REPORTE!C$10),IF(SUM(DD1575:DD$1993),CONCATENATE(INT(B1574),", "),INT(B1574)),""))</f>
        <v>#VALUE!</v>
      </c>
      <c r="DH1574" s="5"/>
      <c r="DI1574" s="5"/>
      <c r="DJ1574" s="5"/>
      <c r="DK1574" s="5"/>
    </row>
    <row r="1575" spans="1:115">
      <c r="A1575" s="24"/>
      <c r="B1575" s="3"/>
      <c r="H1575" s="5" t="str">
        <f>IF(F1575="","",IFERROR(CONCATENATE("PEUA",VLOOKUP(ESTADO,REPORTE!AV1575:AW1606,2,0),CLAVE_DISTRITO,CLAVE_CADER,IFERROR(VLOOKUP(DAY(F1575),$BN$3:$BO$11,2,0),DAY(F1575)),IFERROR(VLOOKUP(MONTH(F1575),$BN$3:$BO$11,2,0),MONTH(F1575)),YEAR(F1575),G1575),""))</f>
        <v/>
      </c>
      <c r="L1575" s="4" t="str">
        <f>IFERROR(IF(VLOOKUP(J1575,J$2:L1574,4,0)=0,"",VLOOKUP(J1575,J$2:L1574,4,0)),"")</f>
        <v/>
      </c>
      <c r="M1575" s="4" t="str">
        <f>IFERROR(IF(VLOOKUP(J1575,J$2:M1574,5,0)=0,"",VLOOKUP(J1575,J$2:M1574,5,0)),"")</f>
        <v/>
      </c>
      <c r="AC1575" s="2" t="str">
        <f>IFERROR(IF(INDEX(AC$1:AC1574,MATCH(J1575,J$1:J1574,0),1)=0,"",INDEX(AC$1:AC1574,MATCH(J1575,J$1:J1574,0),1)),"")</f>
        <v/>
      </c>
      <c r="AD1575" s="2" t="str">
        <f>IFERROR(IF(INDEX(AD$1:AD1574,MATCH(J1575,J$1:J1574,0),1)=0,"",INDEX(AD$1:AD1574,MATCH(J1575,J$1:J1574,0),1)),"")</f>
        <v/>
      </c>
      <c r="AE1575" s="2" t="str">
        <f>IFERROR(IF(INDEX(AE$1:AE1574,MATCH(J1575,J$1:J1574,0),1)=0,"",INDEX(AE$1:AE1574,MATCH(J1575,J$1:J1574,0),1)),"")</f>
        <v/>
      </c>
      <c r="BH1575" s="7" t="str">
        <f t="shared" ca="1" si="252"/>
        <v/>
      </c>
      <c r="BI1575" s="4" t="str">
        <f t="shared" si="258"/>
        <v/>
      </c>
      <c r="BJ1575" s="123" t="str">
        <f t="shared" si="253"/>
        <v/>
      </c>
      <c r="BK1575" s="140" t="str">
        <f t="shared" si="257"/>
        <v/>
      </c>
      <c r="BP1575" s="5"/>
      <c r="BR1575" s="4"/>
      <c r="BT1575" s="5"/>
      <c r="BU1575" s="5"/>
      <c r="BV1575" s="5" t="str">
        <f>IF(B1575="","",IF(BQ1575="",1+(MAX(BV$2:BV1574)),""))</f>
        <v/>
      </c>
      <c r="BW1575" s="5" t="str">
        <f t="shared" si="254"/>
        <v/>
      </c>
      <c r="BX1575" s="5" t="str">
        <f t="shared" si="255"/>
        <v/>
      </c>
      <c r="BY1575" s="14" t="str">
        <f t="shared" si="256"/>
        <v/>
      </c>
      <c r="BZ1575" s="28"/>
      <c r="DD1575" s="5" t="e">
        <f>IF(REPORTE!AH$2="si",IF(C1575=VALUE(REPORTE!C$11),IF(SUM(DD1576:DD$1993),CONCATENATE(INT(B1575),", "),INT(B1575)),""),IF(C1575=VALUE(REPORTE!C$10),IF(SUM(DD1576:DD$1993),CONCATENATE(INT(B1575),", "),INT(B1575)),""))</f>
        <v>#VALUE!</v>
      </c>
      <c r="DH1575" s="5"/>
      <c r="DI1575" s="5"/>
      <c r="DJ1575" s="5"/>
      <c r="DK1575" s="5"/>
    </row>
    <row r="1576" spans="1:115">
      <c r="A1576" s="24"/>
      <c r="B1576" s="3"/>
      <c r="H1576" s="5" t="str">
        <f>IF(F1576="","",IFERROR(CONCATENATE("PEUA",VLOOKUP(ESTADO,REPORTE!AV1576:AW1607,2,0),CLAVE_DISTRITO,CLAVE_CADER,IFERROR(VLOOKUP(DAY(F1576),$BN$3:$BO$11,2,0),DAY(F1576)),IFERROR(VLOOKUP(MONTH(F1576),$BN$3:$BO$11,2,0),MONTH(F1576)),YEAR(F1576),G1576),""))</f>
        <v/>
      </c>
      <c r="L1576" s="4" t="str">
        <f>IFERROR(IF(VLOOKUP(J1576,J$2:L1575,4,0)=0,"",VLOOKUP(J1576,J$2:L1575,4,0)),"")</f>
        <v/>
      </c>
      <c r="M1576" s="4" t="str">
        <f>IFERROR(IF(VLOOKUP(J1576,J$2:M1575,5,0)=0,"",VLOOKUP(J1576,J$2:M1575,5,0)),"")</f>
        <v/>
      </c>
      <c r="AC1576" s="2" t="str">
        <f>IFERROR(IF(INDEX(AC$1:AC1575,MATCH(J1576,J$1:J1575,0),1)=0,"",INDEX(AC$1:AC1575,MATCH(J1576,J$1:J1575,0),1)),"")</f>
        <v/>
      </c>
      <c r="AD1576" s="2" t="str">
        <f>IFERROR(IF(INDEX(AD$1:AD1575,MATCH(J1576,J$1:J1575,0),1)=0,"",INDEX(AD$1:AD1575,MATCH(J1576,J$1:J1575,0),1)),"")</f>
        <v/>
      </c>
      <c r="AE1576" s="2" t="str">
        <f>IFERROR(IF(INDEX(AE$1:AE1575,MATCH(J1576,J$1:J1575,0),1)=0,"",INDEX(AE$1:AE1575,MATCH(J1576,J$1:J1575,0),1)),"")</f>
        <v/>
      </c>
      <c r="BH1576" s="7" t="str">
        <f t="shared" ca="1" si="252"/>
        <v/>
      </c>
      <c r="BI1576" s="4" t="str">
        <f t="shared" si="258"/>
        <v/>
      </c>
      <c r="BJ1576" s="123" t="str">
        <f t="shared" si="253"/>
        <v/>
      </c>
      <c r="BK1576" s="140" t="str">
        <f t="shared" si="257"/>
        <v/>
      </c>
      <c r="BP1576" s="5"/>
      <c r="BR1576" s="4"/>
      <c r="BT1576" s="5"/>
      <c r="BU1576" s="5"/>
      <c r="BV1576" s="5" t="str">
        <f>IF(B1576="","",IF(BQ1576="",1+(MAX(BV$2:BV1575)),""))</f>
        <v/>
      </c>
      <c r="BW1576" s="5" t="str">
        <f t="shared" si="254"/>
        <v/>
      </c>
      <c r="BX1576" s="5" t="str">
        <f t="shared" si="255"/>
        <v/>
      </c>
      <c r="BY1576" s="14" t="str">
        <f t="shared" si="256"/>
        <v/>
      </c>
      <c r="BZ1576" s="28"/>
      <c r="DD1576" s="5" t="e">
        <f>IF(REPORTE!AH$2="si",IF(C1576=VALUE(REPORTE!C$11),IF(SUM(DD1577:DD$1993),CONCATENATE(INT(B1576),", "),INT(B1576)),""),IF(C1576=VALUE(REPORTE!C$10),IF(SUM(DD1577:DD$1993),CONCATENATE(INT(B1576),", "),INT(B1576)),""))</f>
        <v>#VALUE!</v>
      </c>
      <c r="DH1576" s="5"/>
      <c r="DI1576" s="5"/>
      <c r="DJ1576" s="5"/>
      <c r="DK1576" s="5"/>
    </row>
    <row r="1577" spans="1:115">
      <c r="A1577" s="24"/>
      <c r="B1577" s="3"/>
      <c r="H1577" s="5" t="str">
        <f>IF(F1577="","",IFERROR(CONCATENATE("PEUA",VLOOKUP(ESTADO,REPORTE!AV1577:AW1608,2,0),CLAVE_DISTRITO,CLAVE_CADER,IFERROR(VLOOKUP(DAY(F1577),$BN$3:$BO$11,2,0),DAY(F1577)),IFERROR(VLOOKUP(MONTH(F1577),$BN$3:$BO$11,2,0),MONTH(F1577)),YEAR(F1577),G1577),""))</f>
        <v/>
      </c>
      <c r="L1577" s="4" t="str">
        <f>IFERROR(IF(VLOOKUP(J1577,J$2:L1576,4,0)=0,"",VLOOKUP(J1577,J$2:L1576,4,0)),"")</f>
        <v/>
      </c>
      <c r="M1577" s="4" t="str">
        <f>IFERROR(IF(VLOOKUP(J1577,J$2:M1576,5,0)=0,"",VLOOKUP(J1577,J$2:M1576,5,0)),"")</f>
        <v/>
      </c>
      <c r="AC1577" s="2" t="str">
        <f>IFERROR(IF(INDEX(AC$1:AC1576,MATCH(J1577,J$1:J1576,0),1)=0,"",INDEX(AC$1:AC1576,MATCH(J1577,J$1:J1576,0),1)),"")</f>
        <v/>
      </c>
      <c r="AD1577" s="2" t="str">
        <f>IFERROR(IF(INDEX(AD$1:AD1576,MATCH(J1577,J$1:J1576,0),1)=0,"",INDEX(AD$1:AD1576,MATCH(J1577,J$1:J1576,0),1)),"")</f>
        <v/>
      </c>
      <c r="AE1577" s="2" t="str">
        <f>IFERROR(IF(INDEX(AE$1:AE1576,MATCH(J1577,J$1:J1576,0),1)=0,"",INDEX(AE$1:AE1576,MATCH(J1577,J$1:J1576,0),1)),"")</f>
        <v/>
      </c>
      <c r="BH1577" s="7" t="str">
        <f t="shared" ca="1" si="252"/>
        <v/>
      </c>
      <c r="BI1577" s="4" t="str">
        <f t="shared" si="258"/>
        <v/>
      </c>
      <c r="BJ1577" s="123" t="str">
        <f t="shared" si="253"/>
        <v/>
      </c>
      <c r="BK1577" s="140" t="str">
        <f t="shared" si="257"/>
        <v/>
      </c>
      <c r="BP1577" s="5"/>
      <c r="BR1577" s="4"/>
      <c r="BT1577" s="5"/>
      <c r="BU1577" s="5"/>
      <c r="BV1577" s="5" t="str">
        <f>IF(B1577="","",IF(BQ1577="",1+(MAX(BV$2:BV1576)),""))</f>
        <v/>
      </c>
      <c r="BW1577" s="5" t="str">
        <f t="shared" si="254"/>
        <v/>
      </c>
      <c r="BX1577" s="5" t="str">
        <f t="shared" si="255"/>
        <v/>
      </c>
      <c r="BY1577" s="14" t="str">
        <f t="shared" si="256"/>
        <v/>
      </c>
      <c r="BZ1577" s="28"/>
      <c r="DD1577" s="5" t="e">
        <f>IF(REPORTE!AH$2="si",IF(C1577=VALUE(REPORTE!C$11),IF(SUM(DD1578:DD$1993),CONCATENATE(INT(B1577),", "),INT(B1577)),""),IF(C1577=VALUE(REPORTE!C$10),IF(SUM(DD1578:DD$1993),CONCATENATE(INT(B1577),", "),INT(B1577)),""))</f>
        <v>#VALUE!</v>
      </c>
      <c r="DH1577" s="5"/>
      <c r="DI1577" s="5"/>
      <c r="DJ1577" s="5"/>
      <c r="DK1577" s="5"/>
    </row>
    <row r="1578" spans="1:115">
      <c r="A1578" s="24"/>
      <c r="B1578" s="3"/>
      <c r="H1578" s="5" t="str">
        <f>IF(F1578="","",IFERROR(CONCATENATE("PEUA",VLOOKUP(ESTADO,REPORTE!AV1578:AW1609,2,0),CLAVE_DISTRITO,CLAVE_CADER,IFERROR(VLOOKUP(DAY(F1578),$BN$3:$BO$11,2,0),DAY(F1578)),IFERROR(VLOOKUP(MONTH(F1578),$BN$3:$BO$11,2,0),MONTH(F1578)),YEAR(F1578),G1578),""))</f>
        <v/>
      </c>
      <c r="L1578" s="4" t="str">
        <f>IFERROR(IF(VLOOKUP(J1578,J$2:L1577,4,0)=0,"",VLOOKUP(J1578,J$2:L1577,4,0)),"")</f>
        <v/>
      </c>
      <c r="M1578" s="4" t="str">
        <f>IFERROR(IF(VLOOKUP(J1578,J$2:M1577,5,0)=0,"",VLOOKUP(J1578,J$2:M1577,5,0)),"")</f>
        <v/>
      </c>
      <c r="AC1578" s="2" t="str">
        <f>IFERROR(IF(INDEX(AC$1:AC1577,MATCH(J1578,J$1:J1577,0),1)=0,"",INDEX(AC$1:AC1577,MATCH(J1578,J$1:J1577,0),1)),"")</f>
        <v/>
      </c>
      <c r="AD1578" s="2" t="str">
        <f>IFERROR(IF(INDEX(AD$1:AD1577,MATCH(J1578,J$1:J1577,0),1)=0,"",INDEX(AD$1:AD1577,MATCH(J1578,J$1:J1577,0),1)),"")</f>
        <v/>
      </c>
      <c r="AE1578" s="2" t="str">
        <f>IFERROR(IF(INDEX(AE$1:AE1577,MATCH(J1578,J$1:J1577,0),1)=0,"",INDEX(AE$1:AE1577,MATCH(J1578,J$1:J1577,0),1)),"")</f>
        <v/>
      </c>
      <c r="BH1578" s="7" t="str">
        <f t="shared" ca="1" si="252"/>
        <v/>
      </c>
      <c r="BI1578" s="4" t="str">
        <f t="shared" si="258"/>
        <v/>
      </c>
      <c r="BJ1578" s="123" t="str">
        <f t="shared" si="253"/>
        <v/>
      </c>
      <c r="BK1578" s="140" t="str">
        <f t="shared" si="257"/>
        <v/>
      </c>
      <c r="BP1578" s="5"/>
      <c r="BR1578" s="4"/>
      <c r="BT1578" s="5"/>
      <c r="BU1578" s="5"/>
      <c r="BV1578" s="5" t="str">
        <f>IF(B1578="","",IF(BQ1578="",1+(MAX(BV$2:BV1577)),""))</f>
        <v/>
      </c>
      <c r="BW1578" s="5" t="str">
        <f t="shared" si="254"/>
        <v/>
      </c>
      <c r="BX1578" s="5" t="str">
        <f t="shared" si="255"/>
        <v/>
      </c>
      <c r="BY1578" s="14" t="str">
        <f t="shared" si="256"/>
        <v/>
      </c>
      <c r="BZ1578" s="28"/>
      <c r="DD1578" s="5" t="e">
        <f>IF(REPORTE!AH$2="si",IF(C1578=VALUE(REPORTE!C$11),IF(SUM(DD1579:DD$1993),CONCATENATE(INT(B1578),", "),INT(B1578)),""),IF(C1578=VALUE(REPORTE!C$10),IF(SUM(DD1579:DD$1993),CONCATENATE(INT(B1578),", "),INT(B1578)),""))</f>
        <v>#VALUE!</v>
      </c>
      <c r="DH1578" s="5"/>
      <c r="DI1578" s="5"/>
      <c r="DJ1578" s="5"/>
      <c r="DK1578" s="5"/>
    </row>
    <row r="1579" spans="1:115">
      <c r="A1579" s="24"/>
      <c r="B1579" s="3"/>
      <c r="H1579" s="5" t="str">
        <f>IF(F1579="","",IFERROR(CONCATENATE("PEUA",VLOOKUP(ESTADO,REPORTE!AV1579:AW1610,2,0),CLAVE_DISTRITO,CLAVE_CADER,IFERROR(VLOOKUP(DAY(F1579),$BN$3:$BO$11,2,0),DAY(F1579)),IFERROR(VLOOKUP(MONTH(F1579),$BN$3:$BO$11,2,0),MONTH(F1579)),YEAR(F1579),G1579),""))</f>
        <v/>
      </c>
      <c r="L1579" s="4" t="str">
        <f>IFERROR(IF(VLOOKUP(J1579,J$2:L1578,4,0)=0,"",VLOOKUP(J1579,J$2:L1578,4,0)),"")</f>
        <v/>
      </c>
      <c r="M1579" s="4" t="str">
        <f>IFERROR(IF(VLOOKUP(J1579,J$2:M1578,5,0)=0,"",VLOOKUP(J1579,J$2:M1578,5,0)),"")</f>
        <v/>
      </c>
      <c r="AC1579" s="2" t="str">
        <f>IFERROR(IF(INDEX(AC$1:AC1578,MATCH(J1579,J$1:J1578,0),1)=0,"",INDEX(AC$1:AC1578,MATCH(J1579,J$1:J1578,0),1)),"")</f>
        <v/>
      </c>
      <c r="AD1579" s="2" t="str">
        <f>IFERROR(IF(INDEX(AD$1:AD1578,MATCH(J1579,J$1:J1578,0),1)=0,"",INDEX(AD$1:AD1578,MATCH(J1579,J$1:J1578,0),1)),"")</f>
        <v/>
      </c>
      <c r="AE1579" s="2" t="str">
        <f>IFERROR(IF(INDEX(AE$1:AE1578,MATCH(J1579,J$1:J1578,0),1)=0,"",INDEX(AE$1:AE1578,MATCH(J1579,J$1:J1578,0),1)),"")</f>
        <v/>
      </c>
      <c r="BH1579" s="7" t="str">
        <f t="shared" ca="1" si="252"/>
        <v/>
      </c>
      <c r="BI1579" s="4" t="str">
        <f t="shared" si="258"/>
        <v/>
      </c>
      <c r="BJ1579" s="123" t="str">
        <f t="shared" si="253"/>
        <v/>
      </c>
      <c r="BK1579" s="140" t="str">
        <f t="shared" si="257"/>
        <v/>
      </c>
      <c r="BP1579" s="5"/>
      <c r="BR1579" s="4"/>
      <c r="BT1579" s="5"/>
      <c r="BU1579" s="5"/>
      <c r="BV1579" s="5" t="str">
        <f>IF(B1579="","",IF(BQ1579="",1+(MAX(BV$2:BV1578)),""))</f>
        <v/>
      </c>
      <c r="BW1579" s="5" t="str">
        <f t="shared" si="254"/>
        <v/>
      </c>
      <c r="BX1579" s="5" t="str">
        <f t="shared" si="255"/>
        <v/>
      </c>
      <c r="BY1579" s="14" t="str">
        <f t="shared" si="256"/>
        <v/>
      </c>
      <c r="BZ1579" s="28"/>
      <c r="DD1579" s="5" t="e">
        <f>IF(REPORTE!AH$2="si",IF(C1579=VALUE(REPORTE!C$11),IF(SUM(DD1580:DD$1993),CONCATENATE(INT(B1579),", "),INT(B1579)),""),IF(C1579=VALUE(REPORTE!C$10),IF(SUM(DD1580:DD$1993),CONCATENATE(INT(B1579),", "),INT(B1579)),""))</f>
        <v>#VALUE!</v>
      </c>
      <c r="DH1579" s="5"/>
      <c r="DI1579" s="5"/>
      <c r="DJ1579" s="5"/>
      <c r="DK1579" s="5"/>
    </row>
    <row r="1580" spans="1:115">
      <c r="A1580" s="24"/>
      <c r="B1580" s="3"/>
      <c r="H1580" s="5" t="str">
        <f>IF(F1580="","",IFERROR(CONCATENATE("PEUA",VLOOKUP(ESTADO,REPORTE!AV1580:AW1611,2,0),CLAVE_DISTRITO,CLAVE_CADER,IFERROR(VLOOKUP(DAY(F1580),$BN$3:$BO$11,2,0),DAY(F1580)),IFERROR(VLOOKUP(MONTH(F1580),$BN$3:$BO$11,2,0),MONTH(F1580)),YEAR(F1580),G1580),""))</f>
        <v/>
      </c>
      <c r="L1580" s="4" t="str">
        <f>IFERROR(IF(VLOOKUP(J1580,J$2:L1579,4,0)=0,"",VLOOKUP(J1580,J$2:L1579,4,0)),"")</f>
        <v/>
      </c>
      <c r="M1580" s="4" t="str">
        <f>IFERROR(IF(VLOOKUP(J1580,J$2:M1579,5,0)=0,"",VLOOKUP(J1580,J$2:M1579,5,0)),"")</f>
        <v/>
      </c>
      <c r="AC1580" s="2" t="str">
        <f>IFERROR(IF(INDEX(AC$1:AC1579,MATCH(J1580,J$1:J1579,0),1)=0,"",INDEX(AC$1:AC1579,MATCH(J1580,J$1:J1579,0),1)),"")</f>
        <v/>
      </c>
      <c r="AD1580" s="2" t="str">
        <f>IFERROR(IF(INDEX(AD$1:AD1579,MATCH(J1580,J$1:J1579,0),1)=0,"",INDEX(AD$1:AD1579,MATCH(J1580,J$1:J1579,0),1)),"")</f>
        <v/>
      </c>
      <c r="AE1580" s="2" t="str">
        <f>IFERROR(IF(INDEX(AE$1:AE1579,MATCH(J1580,J$1:J1579,0),1)=0,"",INDEX(AE$1:AE1579,MATCH(J1580,J$1:J1579,0),1)),"")</f>
        <v/>
      </c>
      <c r="BH1580" s="7" t="str">
        <f t="shared" ca="1" si="252"/>
        <v/>
      </c>
      <c r="BI1580" s="4" t="str">
        <f t="shared" si="258"/>
        <v/>
      </c>
      <c r="BJ1580" s="123" t="str">
        <f t="shared" si="253"/>
        <v/>
      </c>
      <c r="BK1580" s="140" t="str">
        <f t="shared" si="257"/>
        <v/>
      </c>
      <c r="BP1580" s="5"/>
      <c r="BR1580" s="4"/>
      <c r="BT1580" s="5"/>
      <c r="BU1580" s="5"/>
      <c r="BV1580" s="5" t="str">
        <f>IF(B1580="","",IF(BQ1580="",1+(MAX(BV$2:BV1579)),""))</f>
        <v/>
      </c>
      <c r="BW1580" s="5" t="str">
        <f t="shared" si="254"/>
        <v/>
      </c>
      <c r="BX1580" s="5" t="str">
        <f t="shared" si="255"/>
        <v/>
      </c>
      <c r="BY1580" s="14" t="str">
        <f t="shared" si="256"/>
        <v/>
      </c>
      <c r="BZ1580" s="28"/>
      <c r="DD1580" s="5" t="e">
        <f>IF(REPORTE!AH$2="si",IF(C1580=VALUE(REPORTE!C$11),IF(SUM(DD1581:DD$1993),CONCATENATE(INT(B1580),", "),INT(B1580)),""),IF(C1580=VALUE(REPORTE!C$10),IF(SUM(DD1581:DD$1993),CONCATENATE(INT(B1580),", "),INT(B1580)),""))</f>
        <v>#VALUE!</v>
      </c>
      <c r="DH1580" s="5"/>
      <c r="DI1580" s="5"/>
      <c r="DJ1580" s="5"/>
      <c r="DK1580" s="5"/>
    </row>
    <row r="1581" spans="1:115">
      <c r="A1581" s="24"/>
      <c r="B1581" s="3"/>
      <c r="H1581" s="5" t="str">
        <f>IF(F1581="","",IFERROR(CONCATENATE("PEUA",VLOOKUP(ESTADO,REPORTE!AV1581:AW1612,2,0),CLAVE_DISTRITO,CLAVE_CADER,IFERROR(VLOOKUP(DAY(F1581),$BN$3:$BO$11,2,0),DAY(F1581)),IFERROR(VLOOKUP(MONTH(F1581),$BN$3:$BO$11,2,0),MONTH(F1581)),YEAR(F1581),G1581),""))</f>
        <v/>
      </c>
      <c r="L1581" s="4" t="str">
        <f>IFERROR(IF(VLOOKUP(J1581,J$2:L1580,4,0)=0,"",VLOOKUP(J1581,J$2:L1580,4,0)),"")</f>
        <v/>
      </c>
      <c r="M1581" s="4" t="str">
        <f>IFERROR(IF(VLOOKUP(J1581,J$2:M1580,5,0)=0,"",VLOOKUP(J1581,J$2:M1580,5,0)),"")</f>
        <v/>
      </c>
      <c r="AC1581" s="2" t="str">
        <f>IFERROR(IF(INDEX(AC$1:AC1580,MATCH(J1581,J$1:J1580,0),1)=0,"",INDEX(AC$1:AC1580,MATCH(J1581,J$1:J1580,0),1)),"")</f>
        <v/>
      </c>
      <c r="AD1581" s="2" t="str">
        <f>IFERROR(IF(INDEX(AD$1:AD1580,MATCH(J1581,J$1:J1580,0),1)=0,"",INDEX(AD$1:AD1580,MATCH(J1581,J$1:J1580,0),1)),"")</f>
        <v/>
      </c>
      <c r="AE1581" s="2" t="str">
        <f>IFERROR(IF(INDEX(AE$1:AE1580,MATCH(J1581,J$1:J1580,0),1)=0,"",INDEX(AE$1:AE1580,MATCH(J1581,J$1:J1580,0),1)),"")</f>
        <v/>
      </c>
      <c r="BH1581" s="7" t="str">
        <f t="shared" ca="1" si="252"/>
        <v/>
      </c>
      <c r="BI1581" s="4" t="str">
        <f t="shared" si="258"/>
        <v/>
      </c>
      <c r="BJ1581" s="123" t="str">
        <f t="shared" si="253"/>
        <v/>
      </c>
      <c r="BK1581" s="140" t="str">
        <f t="shared" si="257"/>
        <v/>
      </c>
      <c r="BP1581" s="5"/>
      <c r="BR1581" s="4"/>
      <c r="BT1581" s="5"/>
      <c r="BU1581" s="5"/>
      <c r="BV1581" s="5" t="str">
        <f>IF(B1581="","",IF(BQ1581="",1+(MAX(BV$2:BV1580)),""))</f>
        <v/>
      </c>
      <c r="BW1581" s="5" t="str">
        <f t="shared" si="254"/>
        <v/>
      </c>
      <c r="BX1581" s="5" t="str">
        <f t="shared" si="255"/>
        <v/>
      </c>
      <c r="BY1581" s="14" t="str">
        <f t="shared" si="256"/>
        <v/>
      </c>
      <c r="BZ1581" s="28"/>
      <c r="DD1581" s="5" t="e">
        <f>IF(REPORTE!AH$2="si",IF(C1581=VALUE(REPORTE!C$11),IF(SUM(DD1582:DD$1993),CONCATENATE(INT(B1581),", "),INT(B1581)),""),IF(C1581=VALUE(REPORTE!C$10),IF(SUM(DD1582:DD$1993),CONCATENATE(INT(B1581),", "),INT(B1581)),""))</f>
        <v>#VALUE!</v>
      </c>
      <c r="DH1581" s="5"/>
      <c r="DI1581" s="5"/>
      <c r="DJ1581" s="5"/>
      <c r="DK1581" s="5"/>
    </row>
    <row r="1582" spans="1:115">
      <c r="A1582" s="24"/>
      <c r="B1582" s="3"/>
      <c r="H1582" s="5" t="str">
        <f>IF(F1582="","",IFERROR(CONCATENATE("PEUA",VLOOKUP(ESTADO,REPORTE!AV1582:AW1613,2,0),CLAVE_DISTRITO,CLAVE_CADER,IFERROR(VLOOKUP(DAY(F1582),$BN$3:$BO$11,2,0),DAY(F1582)),IFERROR(VLOOKUP(MONTH(F1582),$BN$3:$BO$11,2,0),MONTH(F1582)),YEAR(F1582),G1582),""))</f>
        <v/>
      </c>
      <c r="L1582" s="4" t="str">
        <f>IFERROR(IF(VLOOKUP(J1582,J$2:L1581,4,0)=0,"",VLOOKUP(J1582,J$2:L1581,4,0)),"")</f>
        <v/>
      </c>
      <c r="M1582" s="4" t="str">
        <f>IFERROR(IF(VLOOKUP(J1582,J$2:M1581,5,0)=0,"",VLOOKUP(J1582,J$2:M1581,5,0)),"")</f>
        <v/>
      </c>
      <c r="AC1582" s="2" t="str">
        <f>IFERROR(IF(INDEX(AC$1:AC1581,MATCH(J1582,J$1:J1581,0),1)=0,"",INDEX(AC$1:AC1581,MATCH(J1582,J$1:J1581,0),1)),"")</f>
        <v/>
      </c>
      <c r="AD1582" s="2" t="str">
        <f>IFERROR(IF(INDEX(AD$1:AD1581,MATCH(J1582,J$1:J1581,0),1)=0,"",INDEX(AD$1:AD1581,MATCH(J1582,J$1:J1581,0),1)),"")</f>
        <v/>
      </c>
      <c r="AE1582" s="2" t="str">
        <f>IFERROR(IF(INDEX(AE$1:AE1581,MATCH(J1582,J$1:J1581,0),1)=0,"",INDEX(AE$1:AE1581,MATCH(J1582,J$1:J1581,0),1)),"")</f>
        <v/>
      </c>
      <c r="BH1582" s="7" t="str">
        <f t="shared" ca="1" si="252"/>
        <v/>
      </c>
      <c r="BI1582" s="4" t="str">
        <f t="shared" si="258"/>
        <v/>
      </c>
      <c r="BJ1582" s="123" t="str">
        <f t="shared" si="253"/>
        <v/>
      </c>
      <c r="BK1582" s="140" t="str">
        <f t="shared" si="257"/>
        <v/>
      </c>
      <c r="BP1582" s="5"/>
      <c r="BR1582" s="4"/>
      <c r="BT1582" s="5"/>
      <c r="BU1582" s="5"/>
      <c r="BV1582" s="5" t="str">
        <f>IF(B1582="","",IF(BQ1582="",1+(MAX(BV$2:BV1581)),""))</f>
        <v/>
      </c>
      <c r="BW1582" s="5" t="str">
        <f t="shared" si="254"/>
        <v/>
      </c>
      <c r="BX1582" s="5" t="str">
        <f t="shared" si="255"/>
        <v/>
      </c>
      <c r="BY1582" s="14" t="str">
        <f t="shared" si="256"/>
        <v/>
      </c>
      <c r="BZ1582" s="28"/>
      <c r="DD1582" s="5" t="e">
        <f>IF(REPORTE!AH$2="si",IF(C1582=VALUE(REPORTE!C$11),IF(SUM(DD1583:DD$1993),CONCATENATE(INT(B1582),", "),INT(B1582)),""),IF(C1582=VALUE(REPORTE!C$10),IF(SUM(DD1583:DD$1993),CONCATENATE(INT(B1582),", "),INT(B1582)),""))</f>
        <v>#VALUE!</v>
      </c>
      <c r="DH1582" s="5"/>
      <c r="DI1582" s="5"/>
      <c r="DJ1582" s="5"/>
      <c r="DK1582" s="5"/>
    </row>
    <row r="1583" spans="1:115">
      <c r="A1583" s="24"/>
      <c r="B1583" s="3"/>
      <c r="H1583" s="5" t="str">
        <f>IF(F1583="","",IFERROR(CONCATENATE("PEUA",VLOOKUP(ESTADO,REPORTE!AV1583:AW1614,2,0),CLAVE_DISTRITO,CLAVE_CADER,IFERROR(VLOOKUP(DAY(F1583),$BN$3:$BO$11,2,0),DAY(F1583)),IFERROR(VLOOKUP(MONTH(F1583),$BN$3:$BO$11,2,0),MONTH(F1583)),YEAR(F1583),G1583),""))</f>
        <v/>
      </c>
      <c r="L1583" s="4" t="str">
        <f>IFERROR(IF(VLOOKUP(J1583,J$2:L1582,4,0)=0,"",VLOOKUP(J1583,J$2:L1582,4,0)),"")</f>
        <v/>
      </c>
      <c r="M1583" s="4" t="str">
        <f>IFERROR(IF(VLOOKUP(J1583,J$2:M1582,5,0)=0,"",VLOOKUP(J1583,J$2:M1582,5,0)),"")</f>
        <v/>
      </c>
      <c r="AC1583" s="2" t="str">
        <f>IFERROR(IF(INDEX(AC$1:AC1582,MATCH(J1583,J$1:J1582,0),1)=0,"",INDEX(AC$1:AC1582,MATCH(J1583,J$1:J1582,0),1)),"")</f>
        <v/>
      </c>
      <c r="AD1583" s="2" t="str">
        <f>IFERROR(IF(INDEX(AD$1:AD1582,MATCH(J1583,J$1:J1582,0),1)=0,"",INDEX(AD$1:AD1582,MATCH(J1583,J$1:J1582,0),1)),"")</f>
        <v/>
      </c>
      <c r="AE1583" s="2" t="str">
        <f>IFERROR(IF(INDEX(AE$1:AE1582,MATCH(J1583,J$1:J1582,0),1)=0,"",INDEX(AE$1:AE1582,MATCH(J1583,J$1:J1582,0),1)),"")</f>
        <v/>
      </c>
      <c r="BH1583" s="7" t="str">
        <f t="shared" ca="1" si="252"/>
        <v/>
      </c>
      <c r="BI1583" s="4" t="str">
        <f t="shared" si="258"/>
        <v/>
      </c>
      <c r="BJ1583" s="123" t="str">
        <f t="shared" si="253"/>
        <v/>
      </c>
      <c r="BK1583" s="140" t="str">
        <f t="shared" si="257"/>
        <v/>
      </c>
      <c r="BP1583" s="5"/>
      <c r="BR1583" s="4"/>
      <c r="BT1583" s="5"/>
      <c r="BU1583" s="5"/>
      <c r="BV1583" s="5" t="str">
        <f>IF(B1583="","",IF(BQ1583="",1+(MAX(BV$2:BV1582)),""))</f>
        <v/>
      </c>
      <c r="BW1583" s="5" t="str">
        <f t="shared" si="254"/>
        <v/>
      </c>
      <c r="BX1583" s="5" t="str">
        <f t="shared" si="255"/>
        <v/>
      </c>
      <c r="BY1583" s="14" t="str">
        <f t="shared" si="256"/>
        <v/>
      </c>
      <c r="BZ1583" s="28"/>
      <c r="DD1583" s="5" t="e">
        <f>IF(REPORTE!AH$2="si",IF(C1583=VALUE(REPORTE!C$11),IF(SUM(DD1584:DD$1993),CONCATENATE(INT(B1583),", "),INT(B1583)),""),IF(C1583=VALUE(REPORTE!C$10),IF(SUM(DD1584:DD$1993),CONCATENATE(INT(B1583),", "),INT(B1583)),""))</f>
        <v>#VALUE!</v>
      </c>
      <c r="DH1583" s="5"/>
      <c r="DI1583" s="5"/>
      <c r="DJ1583" s="5"/>
      <c r="DK1583" s="5"/>
    </row>
    <row r="1584" spans="1:115">
      <c r="A1584" s="24"/>
      <c r="B1584" s="3"/>
      <c r="H1584" s="5" t="str">
        <f>IF(F1584="","",IFERROR(CONCATENATE("PEUA",VLOOKUP(ESTADO,REPORTE!AV1584:AW1615,2,0),CLAVE_DISTRITO,CLAVE_CADER,IFERROR(VLOOKUP(DAY(F1584),$BN$3:$BO$11,2,0),DAY(F1584)),IFERROR(VLOOKUP(MONTH(F1584),$BN$3:$BO$11,2,0),MONTH(F1584)),YEAR(F1584),G1584),""))</f>
        <v/>
      </c>
      <c r="L1584" s="4" t="str">
        <f>IFERROR(IF(VLOOKUP(J1584,J$2:L1583,4,0)=0,"",VLOOKUP(J1584,J$2:L1583,4,0)),"")</f>
        <v/>
      </c>
      <c r="M1584" s="4" t="str">
        <f>IFERROR(IF(VLOOKUP(J1584,J$2:M1583,5,0)=0,"",VLOOKUP(J1584,J$2:M1583,5,0)),"")</f>
        <v/>
      </c>
      <c r="AC1584" s="2" t="str">
        <f>IFERROR(IF(INDEX(AC$1:AC1583,MATCH(J1584,J$1:J1583,0),1)=0,"",INDEX(AC$1:AC1583,MATCH(J1584,J$1:J1583,0),1)),"")</f>
        <v/>
      </c>
      <c r="AD1584" s="2" t="str">
        <f>IFERROR(IF(INDEX(AD$1:AD1583,MATCH(J1584,J$1:J1583,0),1)=0,"",INDEX(AD$1:AD1583,MATCH(J1584,J$1:J1583,0),1)),"")</f>
        <v/>
      </c>
      <c r="AE1584" s="2" t="str">
        <f>IFERROR(IF(INDEX(AE$1:AE1583,MATCH(J1584,J$1:J1583,0),1)=0,"",INDEX(AE$1:AE1583,MATCH(J1584,J$1:J1583,0),1)),"")</f>
        <v/>
      </c>
      <c r="BH1584" s="7" t="str">
        <f t="shared" ca="1" si="252"/>
        <v/>
      </c>
      <c r="BI1584" s="4" t="str">
        <f t="shared" si="258"/>
        <v/>
      </c>
      <c r="BJ1584" s="123" t="str">
        <f t="shared" si="253"/>
        <v/>
      </c>
      <c r="BK1584" s="140" t="str">
        <f t="shared" si="257"/>
        <v/>
      </c>
      <c r="BP1584" s="5"/>
      <c r="BR1584" s="4"/>
      <c r="BT1584" s="5"/>
      <c r="BU1584" s="5"/>
      <c r="BV1584" s="5" t="str">
        <f>IF(B1584="","",IF(BQ1584="",1+(MAX(BV$2:BV1583)),""))</f>
        <v/>
      </c>
      <c r="BW1584" s="5" t="str">
        <f t="shared" si="254"/>
        <v/>
      </c>
      <c r="BX1584" s="5" t="str">
        <f t="shared" si="255"/>
        <v/>
      </c>
      <c r="BY1584" s="14" t="str">
        <f t="shared" si="256"/>
        <v/>
      </c>
      <c r="BZ1584" s="28"/>
      <c r="DD1584" s="5" t="e">
        <f>IF(REPORTE!AH$2="si",IF(C1584=VALUE(REPORTE!C$11),IF(SUM(DD1585:DD$1993),CONCATENATE(INT(B1584),", "),INT(B1584)),""),IF(C1584=VALUE(REPORTE!C$10),IF(SUM(DD1585:DD$1993),CONCATENATE(INT(B1584),", "),INT(B1584)),""))</f>
        <v>#VALUE!</v>
      </c>
      <c r="DH1584" s="5"/>
      <c r="DI1584" s="5"/>
      <c r="DJ1584" s="5"/>
      <c r="DK1584" s="5"/>
    </row>
    <row r="1585" spans="1:115">
      <c r="A1585" s="24"/>
      <c r="B1585" s="3"/>
      <c r="H1585" s="5" t="str">
        <f>IF(F1585="","",IFERROR(CONCATENATE("PEUA",VLOOKUP(ESTADO,REPORTE!AV1585:AW1616,2,0),CLAVE_DISTRITO,CLAVE_CADER,IFERROR(VLOOKUP(DAY(F1585),$BN$3:$BO$11,2,0),DAY(F1585)),IFERROR(VLOOKUP(MONTH(F1585),$BN$3:$BO$11,2,0),MONTH(F1585)),YEAR(F1585),G1585),""))</f>
        <v/>
      </c>
      <c r="L1585" s="4" t="str">
        <f>IFERROR(IF(VLOOKUP(J1585,J$2:L1584,4,0)=0,"",VLOOKUP(J1585,J$2:L1584,4,0)),"")</f>
        <v/>
      </c>
      <c r="M1585" s="4" t="str">
        <f>IFERROR(IF(VLOOKUP(J1585,J$2:M1584,5,0)=0,"",VLOOKUP(J1585,J$2:M1584,5,0)),"")</f>
        <v/>
      </c>
      <c r="AC1585" s="2" t="str">
        <f>IFERROR(IF(INDEX(AC$1:AC1584,MATCH(J1585,J$1:J1584,0),1)=0,"",INDEX(AC$1:AC1584,MATCH(J1585,J$1:J1584,0),1)),"")</f>
        <v/>
      </c>
      <c r="AD1585" s="2" t="str">
        <f>IFERROR(IF(INDEX(AD$1:AD1584,MATCH(J1585,J$1:J1584,0),1)=0,"",INDEX(AD$1:AD1584,MATCH(J1585,J$1:J1584,0),1)),"")</f>
        <v/>
      </c>
      <c r="AE1585" s="2" t="str">
        <f>IFERROR(IF(INDEX(AE$1:AE1584,MATCH(J1585,J$1:J1584,0),1)=0,"",INDEX(AE$1:AE1584,MATCH(J1585,J$1:J1584,0),1)),"")</f>
        <v/>
      </c>
      <c r="BH1585" s="7" t="str">
        <f t="shared" ca="1" si="252"/>
        <v/>
      </c>
      <c r="BI1585" s="4" t="str">
        <f t="shared" si="258"/>
        <v/>
      </c>
      <c r="BJ1585" s="123" t="str">
        <f t="shared" si="253"/>
        <v/>
      </c>
      <c r="BK1585" s="140" t="str">
        <f t="shared" si="257"/>
        <v/>
      </c>
      <c r="BP1585" s="5"/>
      <c r="BR1585" s="4"/>
      <c r="BT1585" s="5"/>
      <c r="BU1585" s="5"/>
      <c r="BV1585" s="5" t="str">
        <f>IF(B1585="","",IF(BQ1585="",1+(MAX(BV$2:BV1584)),""))</f>
        <v/>
      </c>
      <c r="BW1585" s="5" t="str">
        <f t="shared" si="254"/>
        <v/>
      </c>
      <c r="BX1585" s="5" t="str">
        <f t="shared" si="255"/>
        <v/>
      </c>
      <c r="BY1585" s="14" t="str">
        <f t="shared" si="256"/>
        <v/>
      </c>
      <c r="BZ1585" s="28"/>
      <c r="DD1585" s="5" t="e">
        <f>IF(REPORTE!AH$2="si",IF(C1585=VALUE(REPORTE!C$11),IF(SUM(DD1586:DD$1993),CONCATENATE(INT(B1585),", "),INT(B1585)),""),IF(C1585=VALUE(REPORTE!C$10),IF(SUM(DD1586:DD$1993),CONCATENATE(INT(B1585),", "),INT(B1585)),""))</f>
        <v>#VALUE!</v>
      </c>
      <c r="DH1585" s="5"/>
      <c r="DI1585" s="5"/>
      <c r="DJ1585" s="5"/>
      <c r="DK1585" s="5"/>
    </row>
    <row r="1586" spans="1:115">
      <c r="A1586" s="24"/>
      <c r="B1586" s="3"/>
      <c r="H1586" s="5" t="str">
        <f>IF(F1586="","",IFERROR(CONCATENATE("PEUA",VLOOKUP(ESTADO,REPORTE!AV1586:AW1617,2,0),CLAVE_DISTRITO,CLAVE_CADER,IFERROR(VLOOKUP(DAY(F1586),$BN$3:$BO$11,2,0),DAY(F1586)),IFERROR(VLOOKUP(MONTH(F1586),$BN$3:$BO$11,2,0),MONTH(F1586)),YEAR(F1586),G1586),""))</f>
        <v/>
      </c>
      <c r="L1586" s="4" t="str">
        <f>IFERROR(IF(VLOOKUP(J1586,J$2:L1585,4,0)=0,"",VLOOKUP(J1586,J$2:L1585,4,0)),"")</f>
        <v/>
      </c>
      <c r="M1586" s="4" t="str">
        <f>IFERROR(IF(VLOOKUP(J1586,J$2:M1585,5,0)=0,"",VLOOKUP(J1586,J$2:M1585,5,0)),"")</f>
        <v/>
      </c>
      <c r="AC1586" s="2" t="str">
        <f>IFERROR(IF(INDEX(AC$1:AC1585,MATCH(J1586,J$1:J1585,0),1)=0,"",INDEX(AC$1:AC1585,MATCH(J1586,J$1:J1585,0),1)),"")</f>
        <v/>
      </c>
      <c r="AD1586" s="2" t="str">
        <f>IFERROR(IF(INDEX(AD$1:AD1585,MATCH(J1586,J$1:J1585,0),1)=0,"",INDEX(AD$1:AD1585,MATCH(J1586,J$1:J1585,0),1)),"")</f>
        <v/>
      </c>
      <c r="AE1586" s="2" t="str">
        <f>IFERROR(IF(INDEX(AE$1:AE1585,MATCH(J1586,J$1:J1585,0),1)=0,"",INDEX(AE$1:AE1585,MATCH(J1586,J$1:J1585,0),1)),"")</f>
        <v/>
      </c>
      <c r="BH1586" s="7" t="str">
        <f t="shared" ca="1" si="252"/>
        <v/>
      </c>
      <c r="BI1586" s="4" t="str">
        <f t="shared" si="258"/>
        <v/>
      </c>
      <c r="BJ1586" s="123" t="str">
        <f t="shared" si="253"/>
        <v/>
      </c>
      <c r="BK1586" s="140" t="str">
        <f t="shared" si="257"/>
        <v/>
      </c>
      <c r="BP1586" s="5"/>
      <c r="BR1586" s="4"/>
      <c r="BT1586" s="5"/>
      <c r="BU1586" s="5"/>
      <c r="BV1586" s="5" t="str">
        <f>IF(B1586="","",IF(BQ1586="",1+(MAX(BV$2:BV1585)),""))</f>
        <v/>
      </c>
      <c r="BW1586" s="5" t="str">
        <f t="shared" si="254"/>
        <v/>
      </c>
      <c r="BX1586" s="5" t="str">
        <f t="shared" si="255"/>
        <v/>
      </c>
      <c r="BY1586" s="14" t="str">
        <f t="shared" si="256"/>
        <v/>
      </c>
      <c r="BZ1586" s="28"/>
      <c r="DD1586" s="5" t="e">
        <f>IF(REPORTE!AH$2="si",IF(C1586=VALUE(REPORTE!C$11),IF(SUM(DD1587:DD$1993),CONCATENATE(INT(B1586),", "),INT(B1586)),""),IF(C1586=VALUE(REPORTE!C$10),IF(SUM(DD1587:DD$1993),CONCATENATE(INT(B1586),", "),INT(B1586)),""))</f>
        <v>#VALUE!</v>
      </c>
      <c r="DH1586" s="5"/>
      <c r="DI1586" s="5"/>
      <c r="DJ1586" s="5"/>
      <c r="DK1586" s="5"/>
    </row>
    <row r="1587" spans="1:115">
      <c r="A1587" s="24"/>
      <c r="B1587" s="3"/>
      <c r="H1587" s="5" t="str">
        <f>IF(F1587="","",IFERROR(CONCATENATE("PEUA",VLOOKUP(ESTADO,REPORTE!AV1587:AW1618,2,0),CLAVE_DISTRITO,CLAVE_CADER,IFERROR(VLOOKUP(DAY(F1587),$BN$3:$BO$11,2,0),DAY(F1587)),IFERROR(VLOOKUP(MONTH(F1587),$BN$3:$BO$11,2,0),MONTH(F1587)),YEAR(F1587),G1587),""))</f>
        <v/>
      </c>
      <c r="L1587" s="4" t="str">
        <f>IFERROR(IF(VLOOKUP(J1587,J$2:L1586,4,0)=0,"",VLOOKUP(J1587,J$2:L1586,4,0)),"")</f>
        <v/>
      </c>
      <c r="M1587" s="4" t="str">
        <f>IFERROR(IF(VLOOKUP(J1587,J$2:M1586,5,0)=0,"",VLOOKUP(J1587,J$2:M1586,5,0)),"")</f>
        <v/>
      </c>
      <c r="AC1587" s="2" t="str">
        <f>IFERROR(IF(INDEX(AC$1:AC1586,MATCH(J1587,J$1:J1586,0),1)=0,"",INDEX(AC$1:AC1586,MATCH(J1587,J$1:J1586,0),1)),"")</f>
        <v/>
      </c>
      <c r="AD1587" s="2" t="str">
        <f>IFERROR(IF(INDEX(AD$1:AD1586,MATCH(J1587,J$1:J1586,0),1)=0,"",INDEX(AD$1:AD1586,MATCH(J1587,J$1:J1586,0),1)),"")</f>
        <v/>
      </c>
      <c r="AE1587" s="2" t="str">
        <f>IFERROR(IF(INDEX(AE$1:AE1586,MATCH(J1587,J$1:J1586,0),1)=0,"",INDEX(AE$1:AE1586,MATCH(J1587,J$1:J1586,0),1)),"")</f>
        <v/>
      </c>
      <c r="BH1587" s="7" t="str">
        <f t="shared" ca="1" si="252"/>
        <v/>
      </c>
      <c r="BI1587" s="4" t="str">
        <f t="shared" si="258"/>
        <v/>
      </c>
      <c r="BJ1587" s="123" t="str">
        <f t="shared" si="253"/>
        <v/>
      </c>
      <c r="BK1587" s="140" t="str">
        <f t="shared" si="257"/>
        <v/>
      </c>
      <c r="BP1587" s="5"/>
      <c r="BR1587" s="4"/>
      <c r="BT1587" s="5"/>
      <c r="BU1587" s="5"/>
      <c r="BV1587" s="5" t="str">
        <f>IF(B1587="","",IF(BQ1587="",1+(MAX(BV$2:BV1586)),""))</f>
        <v/>
      </c>
      <c r="BW1587" s="5" t="str">
        <f t="shared" si="254"/>
        <v/>
      </c>
      <c r="BX1587" s="5" t="str">
        <f t="shared" si="255"/>
        <v/>
      </c>
      <c r="BY1587" s="14" t="str">
        <f t="shared" si="256"/>
        <v/>
      </c>
      <c r="BZ1587" s="28"/>
      <c r="DD1587" s="5" t="e">
        <f>IF(REPORTE!AH$2="si",IF(C1587=VALUE(REPORTE!C$11),IF(SUM(DD1588:DD$1993),CONCATENATE(INT(B1587),", "),INT(B1587)),""),IF(C1587=VALUE(REPORTE!C$10),IF(SUM(DD1588:DD$1993),CONCATENATE(INT(B1587),", "),INT(B1587)),""))</f>
        <v>#VALUE!</v>
      </c>
      <c r="DH1587" s="5"/>
      <c r="DI1587" s="5"/>
      <c r="DJ1587" s="5"/>
      <c r="DK1587" s="5"/>
    </row>
    <row r="1588" spans="1:115">
      <c r="A1588" s="24"/>
      <c r="B1588" s="3"/>
      <c r="H1588" s="5" t="str">
        <f>IF(F1588="","",IFERROR(CONCATENATE("PEUA",VLOOKUP(ESTADO,REPORTE!AV1588:AW1619,2,0),CLAVE_DISTRITO,CLAVE_CADER,IFERROR(VLOOKUP(DAY(F1588),$BN$3:$BO$11,2,0),DAY(F1588)),IFERROR(VLOOKUP(MONTH(F1588),$BN$3:$BO$11,2,0),MONTH(F1588)),YEAR(F1588),G1588),""))</f>
        <v/>
      </c>
      <c r="L1588" s="4" t="str">
        <f>IFERROR(IF(VLOOKUP(J1588,J$2:L1587,4,0)=0,"",VLOOKUP(J1588,J$2:L1587,4,0)),"")</f>
        <v/>
      </c>
      <c r="M1588" s="4" t="str">
        <f>IFERROR(IF(VLOOKUP(J1588,J$2:M1587,5,0)=0,"",VLOOKUP(J1588,J$2:M1587,5,0)),"")</f>
        <v/>
      </c>
      <c r="AC1588" s="2" t="str">
        <f>IFERROR(IF(INDEX(AC$1:AC1587,MATCH(J1588,J$1:J1587,0),1)=0,"",INDEX(AC$1:AC1587,MATCH(J1588,J$1:J1587,0),1)),"")</f>
        <v/>
      </c>
      <c r="AD1588" s="2" t="str">
        <f>IFERROR(IF(INDEX(AD$1:AD1587,MATCH(J1588,J$1:J1587,0),1)=0,"",INDEX(AD$1:AD1587,MATCH(J1588,J$1:J1587,0),1)),"")</f>
        <v/>
      </c>
      <c r="AE1588" s="2" t="str">
        <f>IFERROR(IF(INDEX(AE$1:AE1587,MATCH(J1588,J$1:J1587,0),1)=0,"",INDEX(AE$1:AE1587,MATCH(J1588,J$1:J1587,0),1)),"")</f>
        <v/>
      </c>
      <c r="BH1588" s="7" t="str">
        <f t="shared" ca="1" si="252"/>
        <v/>
      </c>
      <c r="BI1588" s="4" t="str">
        <f t="shared" si="258"/>
        <v/>
      </c>
      <c r="BJ1588" s="123" t="str">
        <f t="shared" si="253"/>
        <v/>
      </c>
      <c r="BK1588" s="140" t="str">
        <f t="shared" si="257"/>
        <v/>
      </c>
      <c r="BP1588" s="5"/>
      <c r="BR1588" s="4"/>
      <c r="BT1588" s="5"/>
      <c r="BU1588" s="5"/>
      <c r="BV1588" s="5" t="str">
        <f>IF(B1588="","",IF(BQ1588="",1+(MAX(BV$2:BV1587)),""))</f>
        <v/>
      </c>
      <c r="BW1588" s="5" t="str">
        <f t="shared" si="254"/>
        <v/>
      </c>
      <c r="BX1588" s="5" t="str">
        <f t="shared" si="255"/>
        <v/>
      </c>
      <c r="BY1588" s="14" t="str">
        <f t="shared" si="256"/>
        <v/>
      </c>
      <c r="BZ1588" s="28"/>
      <c r="DD1588" s="5" t="e">
        <f>IF(REPORTE!AH$2="si",IF(C1588=VALUE(REPORTE!C$11),IF(SUM(DD1589:DD$1993),CONCATENATE(INT(B1588),", "),INT(B1588)),""),IF(C1588=VALUE(REPORTE!C$10),IF(SUM(DD1589:DD$1993),CONCATENATE(INT(B1588),", "),INT(B1588)),""))</f>
        <v>#VALUE!</v>
      </c>
      <c r="DH1588" s="5"/>
      <c r="DI1588" s="5"/>
      <c r="DJ1588" s="5"/>
      <c r="DK1588" s="5"/>
    </row>
    <row r="1589" spans="1:115">
      <c r="A1589" s="24"/>
      <c r="B1589" s="3"/>
      <c r="H1589" s="5" t="str">
        <f>IF(F1589="","",IFERROR(CONCATENATE("PEUA",VLOOKUP(ESTADO,REPORTE!AV1589:AW1620,2,0),CLAVE_DISTRITO,CLAVE_CADER,IFERROR(VLOOKUP(DAY(F1589),$BN$3:$BO$11,2,0),DAY(F1589)),IFERROR(VLOOKUP(MONTH(F1589),$BN$3:$BO$11,2,0),MONTH(F1589)),YEAR(F1589),G1589),""))</f>
        <v/>
      </c>
      <c r="L1589" s="4" t="str">
        <f>IFERROR(IF(VLOOKUP(J1589,J$2:L1588,4,0)=0,"",VLOOKUP(J1589,J$2:L1588,4,0)),"")</f>
        <v/>
      </c>
      <c r="M1589" s="4" t="str">
        <f>IFERROR(IF(VLOOKUP(J1589,J$2:M1588,5,0)=0,"",VLOOKUP(J1589,J$2:M1588,5,0)),"")</f>
        <v/>
      </c>
      <c r="AC1589" s="2" t="str">
        <f>IFERROR(IF(INDEX(AC$1:AC1588,MATCH(J1589,J$1:J1588,0),1)=0,"",INDEX(AC$1:AC1588,MATCH(J1589,J$1:J1588,0),1)),"")</f>
        <v/>
      </c>
      <c r="AD1589" s="2" t="str">
        <f>IFERROR(IF(INDEX(AD$1:AD1588,MATCH(J1589,J$1:J1588,0),1)=0,"",INDEX(AD$1:AD1588,MATCH(J1589,J$1:J1588,0),1)),"")</f>
        <v/>
      </c>
      <c r="AE1589" s="2" t="str">
        <f>IFERROR(IF(INDEX(AE$1:AE1588,MATCH(J1589,J$1:J1588,0),1)=0,"",INDEX(AE$1:AE1588,MATCH(J1589,J$1:J1588,0),1)),"")</f>
        <v/>
      </c>
      <c r="BH1589" s="7" t="str">
        <f t="shared" ca="1" si="252"/>
        <v/>
      </c>
      <c r="BI1589" s="4" t="str">
        <f t="shared" si="258"/>
        <v/>
      </c>
      <c r="BJ1589" s="123" t="str">
        <f t="shared" si="253"/>
        <v/>
      </c>
      <c r="BK1589" s="140" t="str">
        <f t="shared" si="257"/>
        <v/>
      </c>
      <c r="BP1589" s="5"/>
      <c r="BR1589" s="4"/>
      <c r="BT1589" s="5"/>
      <c r="BU1589" s="5"/>
      <c r="BV1589" s="5" t="str">
        <f>IF(B1589="","",IF(BQ1589="",1+(MAX(BV$2:BV1588)),""))</f>
        <v/>
      </c>
      <c r="BW1589" s="5" t="str">
        <f t="shared" si="254"/>
        <v/>
      </c>
      <c r="BX1589" s="5" t="str">
        <f t="shared" si="255"/>
        <v/>
      </c>
      <c r="BY1589" s="14" t="str">
        <f t="shared" si="256"/>
        <v/>
      </c>
      <c r="BZ1589" s="28"/>
      <c r="DD1589" s="5" t="e">
        <f>IF(REPORTE!AH$2="si",IF(C1589=VALUE(REPORTE!C$11),IF(SUM(DD1590:DD$1993),CONCATENATE(INT(B1589),", "),INT(B1589)),""),IF(C1589=VALUE(REPORTE!C$10),IF(SUM(DD1590:DD$1993),CONCATENATE(INT(B1589),", "),INT(B1589)),""))</f>
        <v>#VALUE!</v>
      </c>
      <c r="DH1589" s="5"/>
      <c r="DI1589" s="5"/>
      <c r="DJ1589" s="5"/>
      <c r="DK1589" s="5"/>
    </row>
    <row r="1590" spans="1:115">
      <c r="A1590" s="24"/>
      <c r="B1590" s="3"/>
      <c r="H1590" s="5" t="str">
        <f>IF(F1590="","",IFERROR(CONCATENATE("PEUA",VLOOKUP(ESTADO,REPORTE!AV1590:AW1621,2,0),CLAVE_DISTRITO,CLAVE_CADER,IFERROR(VLOOKUP(DAY(F1590),$BN$3:$BO$11,2,0),DAY(F1590)),IFERROR(VLOOKUP(MONTH(F1590),$BN$3:$BO$11,2,0),MONTH(F1590)),YEAR(F1590),G1590),""))</f>
        <v/>
      </c>
      <c r="L1590" s="4" t="str">
        <f>IFERROR(IF(VLOOKUP(J1590,J$2:L1589,4,0)=0,"",VLOOKUP(J1590,J$2:L1589,4,0)),"")</f>
        <v/>
      </c>
      <c r="M1590" s="4" t="str">
        <f>IFERROR(IF(VLOOKUP(J1590,J$2:M1589,5,0)=0,"",VLOOKUP(J1590,J$2:M1589,5,0)),"")</f>
        <v/>
      </c>
      <c r="AC1590" s="2" t="str">
        <f>IFERROR(IF(INDEX(AC$1:AC1589,MATCH(J1590,J$1:J1589,0),1)=0,"",INDEX(AC$1:AC1589,MATCH(J1590,J$1:J1589,0),1)),"")</f>
        <v/>
      </c>
      <c r="AD1590" s="2" t="str">
        <f>IFERROR(IF(INDEX(AD$1:AD1589,MATCH(J1590,J$1:J1589,0),1)=0,"",INDEX(AD$1:AD1589,MATCH(J1590,J$1:J1589,0),1)),"")</f>
        <v/>
      </c>
      <c r="AE1590" s="2" t="str">
        <f>IFERROR(IF(INDEX(AE$1:AE1589,MATCH(J1590,J$1:J1589,0),1)=0,"",INDEX(AE$1:AE1589,MATCH(J1590,J$1:J1589,0),1)),"")</f>
        <v/>
      </c>
      <c r="BH1590" s="7" t="str">
        <f t="shared" ca="1" si="252"/>
        <v/>
      </c>
      <c r="BI1590" s="4" t="str">
        <f t="shared" si="258"/>
        <v/>
      </c>
      <c r="BJ1590" s="123" t="str">
        <f t="shared" si="253"/>
        <v/>
      </c>
      <c r="BK1590" s="140" t="str">
        <f t="shared" si="257"/>
        <v/>
      </c>
      <c r="BP1590" s="5"/>
      <c r="BR1590" s="4"/>
      <c r="BT1590" s="5"/>
      <c r="BU1590" s="5"/>
      <c r="BV1590" s="5" t="str">
        <f>IF(B1590="","",IF(BQ1590="",1+(MAX(BV$2:BV1589)),""))</f>
        <v/>
      </c>
      <c r="BW1590" s="5" t="str">
        <f t="shared" si="254"/>
        <v/>
      </c>
      <c r="BX1590" s="5" t="str">
        <f t="shared" si="255"/>
        <v/>
      </c>
      <c r="BY1590" s="14" t="str">
        <f t="shared" si="256"/>
        <v/>
      </c>
      <c r="BZ1590" s="28"/>
      <c r="DD1590" s="5" t="e">
        <f>IF(REPORTE!AH$2="si",IF(C1590=VALUE(REPORTE!C$11),IF(SUM(DD1591:DD$1993),CONCATENATE(INT(B1590),", "),INT(B1590)),""),IF(C1590=VALUE(REPORTE!C$10),IF(SUM(DD1591:DD$1993),CONCATENATE(INT(B1590),", "),INT(B1590)),""))</f>
        <v>#VALUE!</v>
      </c>
      <c r="DH1590" s="5"/>
      <c r="DI1590" s="5"/>
      <c r="DJ1590" s="5"/>
      <c r="DK1590" s="5"/>
    </row>
    <row r="1591" spans="1:115">
      <c r="A1591" s="24"/>
      <c r="B1591" s="3"/>
      <c r="H1591" s="5" t="str">
        <f>IF(F1591="","",IFERROR(CONCATENATE("PEUA",VLOOKUP(ESTADO,REPORTE!AV1591:AW1622,2,0),CLAVE_DISTRITO,CLAVE_CADER,IFERROR(VLOOKUP(DAY(F1591),$BN$3:$BO$11,2,0),DAY(F1591)),IFERROR(VLOOKUP(MONTH(F1591),$BN$3:$BO$11,2,0),MONTH(F1591)),YEAR(F1591),G1591),""))</f>
        <v/>
      </c>
      <c r="L1591" s="4" t="str">
        <f>IFERROR(IF(VLOOKUP(J1591,J$2:L1590,4,0)=0,"",VLOOKUP(J1591,J$2:L1590,4,0)),"")</f>
        <v/>
      </c>
      <c r="M1591" s="4" t="str">
        <f>IFERROR(IF(VLOOKUP(J1591,J$2:M1590,5,0)=0,"",VLOOKUP(J1591,J$2:M1590,5,0)),"")</f>
        <v/>
      </c>
      <c r="AC1591" s="2" t="str">
        <f>IFERROR(IF(INDEX(AC$1:AC1590,MATCH(J1591,J$1:J1590,0),1)=0,"",INDEX(AC$1:AC1590,MATCH(J1591,J$1:J1590,0),1)),"")</f>
        <v/>
      </c>
      <c r="AD1591" s="2" t="str">
        <f>IFERROR(IF(INDEX(AD$1:AD1590,MATCH(J1591,J$1:J1590,0),1)=0,"",INDEX(AD$1:AD1590,MATCH(J1591,J$1:J1590,0),1)),"")</f>
        <v/>
      </c>
      <c r="AE1591" s="2" t="str">
        <f>IFERROR(IF(INDEX(AE$1:AE1590,MATCH(J1591,J$1:J1590,0),1)=0,"",INDEX(AE$1:AE1590,MATCH(J1591,J$1:J1590,0),1)),"")</f>
        <v/>
      </c>
      <c r="BH1591" s="7" t="str">
        <f t="shared" ca="1" si="252"/>
        <v/>
      </c>
      <c r="BI1591" s="4" t="str">
        <f t="shared" si="258"/>
        <v/>
      </c>
      <c r="BJ1591" s="123" t="str">
        <f t="shared" si="253"/>
        <v/>
      </c>
      <c r="BK1591" s="140" t="str">
        <f t="shared" si="257"/>
        <v/>
      </c>
      <c r="BP1591" s="5"/>
      <c r="BR1591" s="4"/>
      <c r="BT1591" s="5"/>
      <c r="BU1591" s="5"/>
      <c r="BV1591" s="5" t="str">
        <f>IF(B1591="","",IF(BQ1591="",1+(MAX(BV$2:BV1590)),""))</f>
        <v/>
      </c>
      <c r="BW1591" s="5" t="str">
        <f t="shared" si="254"/>
        <v/>
      </c>
      <c r="BX1591" s="5" t="str">
        <f t="shared" si="255"/>
        <v/>
      </c>
      <c r="BY1591" s="14" t="str">
        <f t="shared" si="256"/>
        <v/>
      </c>
      <c r="BZ1591" s="28"/>
      <c r="DD1591" s="5" t="e">
        <f>IF(REPORTE!AH$2="si",IF(C1591=VALUE(REPORTE!C$11),IF(SUM(DD1592:DD$1993),CONCATENATE(INT(B1591),", "),INT(B1591)),""),IF(C1591=VALUE(REPORTE!C$10),IF(SUM(DD1592:DD$1993),CONCATENATE(INT(B1591),", "),INT(B1591)),""))</f>
        <v>#VALUE!</v>
      </c>
      <c r="DH1591" s="5"/>
      <c r="DI1591" s="5"/>
      <c r="DJ1591" s="5"/>
      <c r="DK1591" s="5"/>
    </row>
    <row r="1592" spans="1:115">
      <c r="A1592" s="24"/>
      <c r="B1592" s="3"/>
      <c r="H1592" s="5" t="str">
        <f>IF(F1592="","",IFERROR(CONCATENATE("PEUA",VLOOKUP(ESTADO,REPORTE!AV1592:AW1623,2,0),CLAVE_DISTRITO,CLAVE_CADER,IFERROR(VLOOKUP(DAY(F1592),$BN$3:$BO$11,2,0),DAY(F1592)),IFERROR(VLOOKUP(MONTH(F1592),$BN$3:$BO$11,2,0),MONTH(F1592)),YEAR(F1592),G1592),""))</f>
        <v/>
      </c>
      <c r="L1592" s="4" t="str">
        <f>IFERROR(IF(VLOOKUP(J1592,J$2:L1591,4,0)=0,"",VLOOKUP(J1592,J$2:L1591,4,0)),"")</f>
        <v/>
      </c>
      <c r="M1592" s="4" t="str">
        <f>IFERROR(IF(VLOOKUP(J1592,J$2:M1591,5,0)=0,"",VLOOKUP(J1592,J$2:M1591,5,0)),"")</f>
        <v/>
      </c>
      <c r="AC1592" s="2" t="str">
        <f>IFERROR(IF(INDEX(AC$1:AC1591,MATCH(J1592,J$1:J1591,0),1)=0,"",INDEX(AC$1:AC1591,MATCH(J1592,J$1:J1591,0),1)),"")</f>
        <v/>
      </c>
      <c r="AD1592" s="2" t="str">
        <f>IFERROR(IF(INDEX(AD$1:AD1591,MATCH(J1592,J$1:J1591,0),1)=0,"",INDEX(AD$1:AD1591,MATCH(J1592,J$1:J1591,0),1)),"")</f>
        <v/>
      </c>
      <c r="AE1592" s="2" t="str">
        <f>IFERROR(IF(INDEX(AE$1:AE1591,MATCH(J1592,J$1:J1591,0),1)=0,"",INDEX(AE$1:AE1591,MATCH(J1592,J$1:J1591,0),1)),"")</f>
        <v/>
      </c>
      <c r="BH1592" s="7" t="str">
        <f t="shared" ca="1" si="252"/>
        <v/>
      </c>
      <c r="BI1592" s="4" t="str">
        <f t="shared" si="258"/>
        <v/>
      </c>
      <c r="BJ1592" s="123" t="str">
        <f t="shared" si="253"/>
        <v/>
      </c>
      <c r="BK1592" s="140" t="str">
        <f t="shared" si="257"/>
        <v/>
      </c>
      <c r="BP1592" s="5"/>
      <c r="BR1592" s="4"/>
      <c r="BT1592" s="5"/>
      <c r="BU1592" s="5"/>
      <c r="BV1592" s="5" t="str">
        <f>IF(B1592="","",IF(BQ1592="",1+(MAX(BV$2:BV1591)),""))</f>
        <v/>
      </c>
      <c r="BW1592" s="5" t="str">
        <f t="shared" si="254"/>
        <v/>
      </c>
      <c r="BX1592" s="5" t="str">
        <f t="shared" si="255"/>
        <v/>
      </c>
      <c r="BY1592" s="14" t="str">
        <f t="shared" si="256"/>
        <v/>
      </c>
      <c r="BZ1592" s="28"/>
      <c r="DD1592" s="5" t="e">
        <f>IF(REPORTE!AH$2="si",IF(C1592=VALUE(REPORTE!C$11),IF(SUM(DD1593:DD$1993),CONCATENATE(INT(B1592),", "),INT(B1592)),""),IF(C1592=VALUE(REPORTE!C$10),IF(SUM(DD1593:DD$1993),CONCATENATE(INT(B1592),", "),INT(B1592)),""))</f>
        <v>#VALUE!</v>
      </c>
      <c r="DH1592" s="5"/>
      <c r="DI1592" s="5"/>
      <c r="DJ1592" s="5"/>
      <c r="DK1592" s="5"/>
    </row>
    <row r="1593" spans="1:115">
      <c r="A1593" s="24"/>
      <c r="B1593" s="3"/>
      <c r="H1593" s="5" t="str">
        <f>IF(F1593="","",IFERROR(CONCATENATE("PEUA",VLOOKUP(ESTADO,REPORTE!AV1593:AW1624,2,0),CLAVE_DISTRITO,CLAVE_CADER,IFERROR(VLOOKUP(DAY(F1593),$BN$3:$BO$11,2,0),DAY(F1593)),IFERROR(VLOOKUP(MONTH(F1593),$BN$3:$BO$11,2,0),MONTH(F1593)),YEAR(F1593),G1593),""))</f>
        <v/>
      </c>
      <c r="L1593" s="4" t="str">
        <f>IFERROR(IF(VLOOKUP(J1593,J$2:L1592,4,0)=0,"",VLOOKUP(J1593,J$2:L1592,4,0)),"")</f>
        <v/>
      </c>
      <c r="M1593" s="4" t="str">
        <f>IFERROR(IF(VLOOKUP(J1593,J$2:M1592,5,0)=0,"",VLOOKUP(J1593,J$2:M1592,5,0)),"")</f>
        <v/>
      </c>
      <c r="AC1593" s="2" t="str">
        <f>IFERROR(IF(INDEX(AC$1:AC1592,MATCH(J1593,J$1:J1592,0),1)=0,"",INDEX(AC$1:AC1592,MATCH(J1593,J$1:J1592,0),1)),"")</f>
        <v/>
      </c>
      <c r="AD1593" s="2" t="str">
        <f>IFERROR(IF(INDEX(AD$1:AD1592,MATCH(J1593,J$1:J1592,0),1)=0,"",INDEX(AD$1:AD1592,MATCH(J1593,J$1:J1592,0),1)),"")</f>
        <v/>
      </c>
      <c r="AE1593" s="2" t="str">
        <f>IFERROR(IF(INDEX(AE$1:AE1592,MATCH(J1593,J$1:J1592,0),1)=0,"",INDEX(AE$1:AE1592,MATCH(J1593,J$1:J1592,0),1)),"")</f>
        <v/>
      </c>
      <c r="BH1593" s="7" t="str">
        <f t="shared" ca="1" si="252"/>
        <v/>
      </c>
      <c r="BI1593" s="4" t="str">
        <f t="shared" si="258"/>
        <v/>
      </c>
      <c r="BJ1593" s="123" t="str">
        <f t="shared" si="253"/>
        <v/>
      </c>
      <c r="BK1593" s="140" t="str">
        <f t="shared" si="257"/>
        <v/>
      </c>
      <c r="BP1593" s="5"/>
      <c r="BR1593" s="4"/>
      <c r="BT1593" s="5"/>
      <c r="BU1593" s="5"/>
      <c r="BV1593" s="5" t="str">
        <f>IF(B1593="","",IF(BQ1593="",1+(MAX(BV$2:BV1592)),""))</f>
        <v/>
      </c>
      <c r="BW1593" s="5" t="str">
        <f t="shared" si="254"/>
        <v/>
      </c>
      <c r="BX1593" s="5" t="str">
        <f t="shared" si="255"/>
        <v/>
      </c>
      <c r="BY1593" s="14" t="str">
        <f t="shared" si="256"/>
        <v/>
      </c>
      <c r="BZ1593" s="28"/>
      <c r="DD1593" s="5" t="e">
        <f>IF(REPORTE!AH$2="si",IF(C1593=VALUE(REPORTE!C$11),IF(SUM(DD1594:DD$1993),CONCATENATE(INT(B1593),", "),INT(B1593)),""),IF(C1593=VALUE(REPORTE!C$10),IF(SUM(DD1594:DD$1993),CONCATENATE(INT(B1593),", "),INT(B1593)),""))</f>
        <v>#VALUE!</v>
      </c>
      <c r="DH1593" s="5"/>
      <c r="DI1593" s="5"/>
      <c r="DJ1593" s="5"/>
      <c r="DK1593" s="5"/>
    </row>
    <row r="1594" spans="1:115">
      <c r="A1594" s="24"/>
      <c r="B1594" s="3"/>
      <c r="H1594" s="5" t="str">
        <f>IF(F1594="","",IFERROR(CONCATENATE("PEUA",VLOOKUP(ESTADO,REPORTE!AV1594:AW1625,2,0),CLAVE_DISTRITO,CLAVE_CADER,IFERROR(VLOOKUP(DAY(F1594),$BN$3:$BO$11,2,0),DAY(F1594)),IFERROR(VLOOKUP(MONTH(F1594),$BN$3:$BO$11,2,0),MONTH(F1594)),YEAR(F1594),G1594),""))</f>
        <v/>
      </c>
      <c r="L1594" s="4" t="str">
        <f>IFERROR(IF(VLOOKUP(J1594,J$2:L1593,4,0)=0,"",VLOOKUP(J1594,J$2:L1593,4,0)),"")</f>
        <v/>
      </c>
      <c r="M1594" s="4" t="str">
        <f>IFERROR(IF(VLOOKUP(J1594,J$2:M1593,5,0)=0,"",VLOOKUP(J1594,J$2:M1593,5,0)),"")</f>
        <v/>
      </c>
      <c r="AC1594" s="2" t="str">
        <f>IFERROR(IF(INDEX(AC$1:AC1593,MATCH(J1594,J$1:J1593,0),1)=0,"",INDEX(AC$1:AC1593,MATCH(J1594,J$1:J1593,0),1)),"")</f>
        <v/>
      </c>
      <c r="AD1594" s="2" t="str">
        <f>IFERROR(IF(INDEX(AD$1:AD1593,MATCH(J1594,J$1:J1593,0),1)=0,"",INDEX(AD$1:AD1593,MATCH(J1594,J$1:J1593,0),1)),"")</f>
        <v/>
      </c>
      <c r="AE1594" s="2" t="str">
        <f>IFERROR(IF(INDEX(AE$1:AE1593,MATCH(J1594,J$1:J1593,0),1)=0,"",INDEX(AE$1:AE1593,MATCH(J1594,J$1:J1593,0),1)),"")</f>
        <v/>
      </c>
      <c r="BH1594" s="7" t="str">
        <f t="shared" ca="1" si="252"/>
        <v/>
      </c>
      <c r="BI1594" s="4" t="str">
        <f t="shared" si="258"/>
        <v/>
      </c>
      <c r="BJ1594" s="123" t="str">
        <f t="shared" si="253"/>
        <v/>
      </c>
      <c r="BK1594" s="140" t="str">
        <f t="shared" si="257"/>
        <v/>
      </c>
      <c r="BP1594" s="5"/>
      <c r="BR1594" s="4"/>
      <c r="BT1594" s="5"/>
      <c r="BU1594" s="5"/>
      <c r="BV1594" s="5" t="str">
        <f>IF(B1594="","",IF(BQ1594="",1+(MAX(BV$2:BV1593)),""))</f>
        <v/>
      </c>
      <c r="BW1594" s="5" t="str">
        <f t="shared" si="254"/>
        <v/>
      </c>
      <c r="BX1594" s="5" t="str">
        <f t="shared" si="255"/>
        <v/>
      </c>
      <c r="BY1594" s="14" t="str">
        <f t="shared" si="256"/>
        <v/>
      </c>
      <c r="BZ1594" s="28"/>
      <c r="DD1594" s="5" t="e">
        <f>IF(REPORTE!AH$2="si",IF(C1594=VALUE(REPORTE!C$11),IF(SUM(DD1595:DD$1993),CONCATENATE(INT(B1594),", "),INT(B1594)),""),IF(C1594=VALUE(REPORTE!C$10),IF(SUM(DD1595:DD$1993),CONCATENATE(INT(B1594),", "),INT(B1594)),""))</f>
        <v>#VALUE!</v>
      </c>
      <c r="DH1594" s="5"/>
      <c r="DI1594" s="5"/>
      <c r="DJ1594" s="5"/>
      <c r="DK1594" s="5"/>
    </row>
    <row r="1595" spans="1:115">
      <c r="A1595" s="24"/>
      <c r="B1595" s="3"/>
      <c r="H1595" s="5" t="str">
        <f>IF(F1595="","",IFERROR(CONCATENATE("PEUA",VLOOKUP(ESTADO,REPORTE!AV1595:AW1626,2,0),CLAVE_DISTRITO,CLAVE_CADER,IFERROR(VLOOKUP(DAY(F1595),$BN$3:$BO$11,2,0),DAY(F1595)),IFERROR(VLOOKUP(MONTH(F1595),$BN$3:$BO$11,2,0),MONTH(F1595)),YEAR(F1595),G1595),""))</f>
        <v/>
      </c>
      <c r="L1595" s="4" t="str">
        <f>IFERROR(IF(VLOOKUP(J1595,J$2:L1594,4,0)=0,"",VLOOKUP(J1595,J$2:L1594,4,0)),"")</f>
        <v/>
      </c>
      <c r="M1595" s="4" t="str">
        <f>IFERROR(IF(VLOOKUP(J1595,J$2:M1594,5,0)=0,"",VLOOKUP(J1595,J$2:M1594,5,0)),"")</f>
        <v/>
      </c>
      <c r="AC1595" s="2" t="str">
        <f>IFERROR(IF(INDEX(AC$1:AC1594,MATCH(J1595,J$1:J1594,0),1)=0,"",INDEX(AC$1:AC1594,MATCH(J1595,J$1:J1594,0),1)),"")</f>
        <v/>
      </c>
      <c r="AD1595" s="2" t="str">
        <f>IFERROR(IF(INDEX(AD$1:AD1594,MATCH(J1595,J$1:J1594,0),1)=0,"",INDEX(AD$1:AD1594,MATCH(J1595,J$1:J1594,0),1)),"")</f>
        <v/>
      </c>
      <c r="AE1595" s="2" t="str">
        <f>IFERROR(IF(INDEX(AE$1:AE1594,MATCH(J1595,J$1:J1594,0),1)=0,"",INDEX(AE$1:AE1594,MATCH(J1595,J$1:J1594,0),1)),"")</f>
        <v/>
      </c>
      <c r="BH1595" s="7" t="str">
        <f t="shared" ca="1" si="252"/>
        <v/>
      </c>
      <c r="BI1595" s="4" t="str">
        <f t="shared" si="258"/>
        <v/>
      </c>
      <c r="BJ1595" s="123" t="str">
        <f t="shared" si="253"/>
        <v/>
      </c>
      <c r="BK1595" s="140" t="str">
        <f t="shared" si="257"/>
        <v/>
      </c>
      <c r="BP1595" s="5"/>
      <c r="BR1595" s="4"/>
      <c r="BT1595" s="5"/>
      <c r="BU1595" s="5"/>
      <c r="BV1595" s="5" t="str">
        <f>IF(B1595="","",IF(BQ1595="",1+(MAX(BV$2:BV1594)),""))</f>
        <v/>
      </c>
      <c r="BW1595" s="5" t="str">
        <f t="shared" si="254"/>
        <v/>
      </c>
      <c r="BX1595" s="5" t="str">
        <f t="shared" si="255"/>
        <v/>
      </c>
      <c r="BY1595" s="14" t="str">
        <f t="shared" si="256"/>
        <v/>
      </c>
      <c r="BZ1595" s="28"/>
      <c r="DD1595" s="5" t="e">
        <f>IF(REPORTE!AH$2="si",IF(C1595=VALUE(REPORTE!C$11),IF(SUM(DD1596:DD$1993),CONCATENATE(INT(B1595),", "),INT(B1595)),""),IF(C1595=VALUE(REPORTE!C$10),IF(SUM(DD1596:DD$1993),CONCATENATE(INT(B1595),", "),INT(B1595)),""))</f>
        <v>#VALUE!</v>
      </c>
      <c r="DH1595" s="5"/>
      <c r="DI1595" s="5"/>
      <c r="DJ1595" s="5"/>
      <c r="DK1595" s="5"/>
    </row>
    <row r="1596" spans="1:115">
      <c r="A1596" s="24"/>
      <c r="B1596" s="3"/>
      <c r="H1596" s="5" t="str">
        <f>IF(F1596="","",IFERROR(CONCATENATE("PEUA",VLOOKUP(ESTADO,REPORTE!AV1596:AW1627,2,0),CLAVE_DISTRITO,CLAVE_CADER,IFERROR(VLOOKUP(DAY(F1596),$BN$3:$BO$11,2,0),DAY(F1596)),IFERROR(VLOOKUP(MONTH(F1596),$BN$3:$BO$11,2,0),MONTH(F1596)),YEAR(F1596),G1596),""))</f>
        <v/>
      </c>
      <c r="L1596" s="4" t="str">
        <f>IFERROR(IF(VLOOKUP(J1596,J$2:L1595,4,0)=0,"",VLOOKUP(J1596,J$2:L1595,4,0)),"")</f>
        <v/>
      </c>
      <c r="M1596" s="4" t="str">
        <f>IFERROR(IF(VLOOKUP(J1596,J$2:M1595,5,0)=0,"",VLOOKUP(J1596,J$2:M1595,5,0)),"")</f>
        <v/>
      </c>
      <c r="AC1596" s="2" t="str">
        <f>IFERROR(IF(INDEX(AC$1:AC1595,MATCH(J1596,J$1:J1595,0),1)=0,"",INDEX(AC$1:AC1595,MATCH(J1596,J$1:J1595,0),1)),"")</f>
        <v/>
      </c>
      <c r="AD1596" s="2" t="str">
        <f>IFERROR(IF(INDEX(AD$1:AD1595,MATCH(J1596,J$1:J1595,0),1)=0,"",INDEX(AD$1:AD1595,MATCH(J1596,J$1:J1595,0),1)),"")</f>
        <v/>
      </c>
      <c r="AE1596" s="2" t="str">
        <f>IFERROR(IF(INDEX(AE$1:AE1595,MATCH(J1596,J$1:J1595,0),1)=0,"",INDEX(AE$1:AE1595,MATCH(J1596,J$1:J1595,0),1)),"")</f>
        <v/>
      </c>
      <c r="BH1596" s="7" t="str">
        <f t="shared" ca="1" si="252"/>
        <v/>
      </c>
      <c r="BI1596" s="4" t="str">
        <f t="shared" si="258"/>
        <v/>
      </c>
      <c r="BJ1596" s="123" t="str">
        <f t="shared" si="253"/>
        <v/>
      </c>
      <c r="BK1596" s="140" t="str">
        <f t="shared" si="257"/>
        <v/>
      </c>
      <c r="BP1596" s="5"/>
      <c r="BR1596" s="4"/>
      <c r="BT1596" s="5"/>
      <c r="BU1596" s="5"/>
      <c r="BV1596" s="5" t="str">
        <f>IF(B1596="","",IF(BQ1596="",1+(MAX(BV$2:BV1595)),""))</f>
        <v/>
      </c>
      <c r="BW1596" s="5" t="str">
        <f t="shared" si="254"/>
        <v/>
      </c>
      <c r="BX1596" s="5" t="str">
        <f t="shared" si="255"/>
        <v/>
      </c>
      <c r="BY1596" s="14" t="str">
        <f t="shared" si="256"/>
        <v/>
      </c>
      <c r="BZ1596" s="28"/>
      <c r="DD1596" s="5" t="e">
        <f>IF(REPORTE!AH$2="si",IF(C1596=VALUE(REPORTE!C$11),IF(SUM(DD1597:DD$1993),CONCATENATE(INT(B1596),", "),INT(B1596)),""),IF(C1596=VALUE(REPORTE!C$10),IF(SUM(DD1597:DD$1993),CONCATENATE(INT(B1596),", "),INT(B1596)),""))</f>
        <v>#VALUE!</v>
      </c>
      <c r="DH1596" s="5"/>
      <c r="DI1596" s="5"/>
      <c r="DJ1596" s="5"/>
      <c r="DK1596" s="5"/>
    </row>
    <row r="1597" spans="1:115">
      <c r="A1597" s="24"/>
      <c r="B1597" s="3"/>
      <c r="H1597" s="5" t="str">
        <f>IF(F1597="","",IFERROR(CONCATENATE("PEUA",VLOOKUP(ESTADO,REPORTE!AV1597:AW1628,2,0),CLAVE_DISTRITO,CLAVE_CADER,IFERROR(VLOOKUP(DAY(F1597),$BN$3:$BO$11,2,0),DAY(F1597)),IFERROR(VLOOKUP(MONTH(F1597),$BN$3:$BO$11,2,0),MONTH(F1597)),YEAR(F1597),G1597),""))</f>
        <v/>
      </c>
      <c r="L1597" s="4" t="str">
        <f>IFERROR(IF(VLOOKUP(J1597,J$2:L1596,4,0)=0,"",VLOOKUP(J1597,J$2:L1596,4,0)),"")</f>
        <v/>
      </c>
      <c r="M1597" s="4" t="str">
        <f>IFERROR(IF(VLOOKUP(J1597,J$2:M1596,5,0)=0,"",VLOOKUP(J1597,J$2:M1596,5,0)),"")</f>
        <v/>
      </c>
      <c r="AC1597" s="2" t="str">
        <f>IFERROR(IF(INDEX(AC$1:AC1596,MATCH(J1597,J$1:J1596,0),1)=0,"",INDEX(AC$1:AC1596,MATCH(J1597,J$1:J1596,0),1)),"")</f>
        <v/>
      </c>
      <c r="AD1597" s="2" t="str">
        <f>IFERROR(IF(INDEX(AD$1:AD1596,MATCH(J1597,J$1:J1596,0),1)=0,"",INDEX(AD$1:AD1596,MATCH(J1597,J$1:J1596,0),1)),"")</f>
        <v/>
      </c>
      <c r="AE1597" s="2" t="str">
        <f>IFERROR(IF(INDEX(AE$1:AE1596,MATCH(J1597,J$1:J1596,0),1)=0,"",INDEX(AE$1:AE1596,MATCH(J1597,J$1:J1596,0),1)),"")</f>
        <v/>
      </c>
      <c r="BH1597" s="7" t="str">
        <f t="shared" ca="1" si="252"/>
        <v/>
      </c>
      <c r="BI1597" s="4" t="str">
        <f t="shared" si="258"/>
        <v/>
      </c>
      <c r="BJ1597" s="123" t="str">
        <f t="shared" si="253"/>
        <v/>
      </c>
      <c r="BK1597" s="140" t="str">
        <f t="shared" si="257"/>
        <v/>
      </c>
      <c r="BP1597" s="5"/>
      <c r="BR1597" s="4"/>
      <c r="BT1597" s="5"/>
      <c r="BU1597" s="5"/>
      <c r="BV1597" s="5" t="str">
        <f>IF(B1597="","",IF(BQ1597="",1+(MAX(BV$2:BV1596)),""))</f>
        <v/>
      </c>
      <c r="BW1597" s="5" t="str">
        <f t="shared" si="254"/>
        <v/>
      </c>
      <c r="BX1597" s="5" t="str">
        <f t="shared" si="255"/>
        <v/>
      </c>
      <c r="BY1597" s="14" t="str">
        <f t="shared" si="256"/>
        <v/>
      </c>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c r="A1598" s="24"/>
      <c r="B1598" s="3"/>
      <c r="H1598" s="5" t="str">
        <f>IF(F1598="","",IFERROR(CONCATENATE("PEUA",VLOOKUP(ESTADO,REPORTE!AV1598:AW1629,2,0),CLAVE_DISTRITO,CLAVE_CADER,IFERROR(VLOOKUP(DAY(F1598),$BN$3:$BO$11,2,0),DAY(F1598)),IFERROR(VLOOKUP(MONTH(F1598),$BN$3:$BO$11,2,0),MONTH(F1598)),YEAR(F1598),G1598),""))</f>
        <v/>
      </c>
      <c r="L1598" s="4" t="str">
        <f>IFERROR(IF(VLOOKUP(J1598,J$2:L1597,4,0)=0,"",VLOOKUP(J1598,J$2:L1597,4,0)),"")</f>
        <v/>
      </c>
      <c r="M1598" s="4" t="str">
        <f>IFERROR(IF(VLOOKUP(J1598,J$2:M1597,5,0)=0,"",VLOOKUP(J1598,J$2:M1597,5,0)),"")</f>
        <v/>
      </c>
      <c r="AC1598" s="2" t="str">
        <f>IFERROR(IF(INDEX(AC$1:AC1597,MATCH(J1598,J$1:J1597,0),1)=0,"",INDEX(AC$1:AC1597,MATCH(J1598,J$1:J1597,0),1)),"")</f>
        <v/>
      </c>
      <c r="AD1598" s="2" t="str">
        <f>IFERROR(IF(INDEX(AD$1:AD1597,MATCH(J1598,J$1:J1597,0),1)=0,"",INDEX(AD$1:AD1597,MATCH(J1598,J$1:J1597,0),1)),"")</f>
        <v/>
      </c>
      <c r="AE1598" s="2" t="str">
        <f>IFERROR(IF(INDEX(AE$1:AE1597,MATCH(J1598,J$1:J1597,0),1)=0,"",INDEX(AE$1:AE1597,MATCH(J1598,J$1:J1597,0),1)),"")</f>
        <v/>
      </c>
      <c r="BH1598" s="7" t="str">
        <f t="shared" ca="1" si="252"/>
        <v/>
      </c>
      <c r="BI1598" s="4" t="str">
        <f t="shared" si="258"/>
        <v/>
      </c>
      <c r="BJ1598" s="123" t="str">
        <f t="shared" si="253"/>
        <v/>
      </c>
      <c r="BK1598" s="140" t="str">
        <f t="shared" si="257"/>
        <v/>
      </c>
      <c r="BP1598" s="5"/>
      <c r="BR1598" s="4"/>
      <c r="BT1598" s="5"/>
      <c r="BU1598" s="5"/>
      <c r="BV1598" s="5" t="str">
        <f>IF(B1598="","",IF(BQ1598="",1+(MAX(BV$2:BV1597)),""))</f>
        <v/>
      </c>
      <c r="BW1598" s="5" t="str">
        <f t="shared" si="254"/>
        <v/>
      </c>
      <c r="BX1598" s="5" t="str">
        <f t="shared" si="255"/>
        <v/>
      </c>
      <c r="BY1598" s="14" t="str">
        <f t="shared" si="256"/>
        <v/>
      </c>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c r="A1599" s="24"/>
      <c r="B1599" s="3"/>
      <c r="H1599" s="5" t="str">
        <f>IF(F1599="","",IFERROR(CONCATENATE("PEUA",VLOOKUP(ESTADO,REPORTE!AV1599:AW1630,2,0),CLAVE_DISTRITO,CLAVE_CADER,IFERROR(VLOOKUP(DAY(F1599),$BN$3:$BO$11,2,0),DAY(F1599)),IFERROR(VLOOKUP(MONTH(F1599),$BN$3:$BO$11,2,0),MONTH(F1599)),YEAR(F1599),G1599),""))</f>
        <v/>
      </c>
      <c r="L1599" s="4" t="str">
        <f>IFERROR(IF(VLOOKUP(J1599,J$2:L1598,4,0)=0,"",VLOOKUP(J1599,J$2:L1598,4,0)),"")</f>
        <v/>
      </c>
      <c r="M1599" s="4" t="str">
        <f>IFERROR(IF(VLOOKUP(J1599,J$2:M1598,5,0)=0,"",VLOOKUP(J1599,J$2:M1598,5,0)),"")</f>
        <v/>
      </c>
      <c r="AC1599" s="2" t="str">
        <f>IFERROR(IF(INDEX(AC$1:AC1598,MATCH(J1599,J$1:J1598,0),1)=0,"",INDEX(AC$1:AC1598,MATCH(J1599,J$1:J1598,0),1)),"")</f>
        <v/>
      </c>
      <c r="AD1599" s="2" t="str">
        <f>IFERROR(IF(INDEX(AD$1:AD1598,MATCH(J1599,J$1:J1598,0),1)=0,"",INDEX(AD$1:AD1598,MATCH(J1599,J$1:J1598,0),1)),"")</f>
        <v/>
      </c>
      <c r="AE1599" s="2" t="str">
        <f>IFERROR(IF(INDEX(AE$1:AE1598,MATCH(J1599,J$1:J1598,0),1)=0,"",INDEX(AE$1:AE1598,MATCH(J1599,J$1:J1598,0),1)),"")</f>
        <v/>
      </c>
      <c r="BH1599" s="7" t="str">
        <f t="shared" ca="1" si="252"/>
        <v/>
      </c>
      <c r="BI1599" s="4" t="str">
        <f t="shared" si="258"/>
        <v/>
      </c>
      <c r="BJ1599" s="123" t="str">
        <f t="shared" si="253"/>
        <v/>
      </c>
      <c r="BK1599" s="140" t="str">
        <f t="shared" si="257"/>
        <v/>
      </c>
      <c r="BP1599" s="5"/>
      <c r="BR1599" s="4"/>
      <c r="BT1599" s="5"/>
      <c r="BU1599" s="5"/>
      <c r="BV1599" s="5" t="str">
        <f>IF(B1599="","",IF(BQ1599="",1+(MAX(BV$2:BV1598)),""))</f>
        <v/>
      </c>
      <c r="BW1599" s="5" t="str">
        <f t="shared" si="254"/>
        <v/>
      </c>
      <c r="BX1599" s="5" t="str">
        <f t="shared" si="255"/>
        <v/>
      </c>
      <c r="BY1599" s="14" t="str">
        <f t="shared" si="256"/>
        <v/>
      </c>
      <c r="BZ1599" s="28"/>
      <c r="DD1599" s="5" t="e">
        <f>IF(REPORTE!AH$2="si",IF(C1599=VALUE(REPORTE!C$11),IF(SUM(DD1600:DD$1993),CONCATENATE(INT(B1599),", "),INT(B1599)),""),IF(C1599=VALUE(REPORTE!C$10),IF(SUM(DD1600:DD$1993),CONCATENATE(INT(B1599),", "),INT(B1599)),""))</f>
        <v>#VALUE!</v>
      </c>
      <c r="DH1599" s="5"/>
      <c r="DI1599" s="5"/>
      <c r="DJ1599" s="5"/>
      <c r="DK1599" s="5"/>
    </row>
    <row r="1600" spans="1:115">
      <c r="A1600" s="24"/>
      <c r="B1600" s="3"/>
      <c r="H1600" s="5" t="str">
        <f>IF(F1600="","",IFERROR(CONCATENATE("PEUA",VLOOKUP(ESTADO,REPORTE!AV1600:AW1631,2,0),CLAVE_DISTRITO,CLAVE_CADER,IFERROR(VLOOKUP(DAY(F1600),$BN$3:$BO$11,2,0),DAY(F1600)),IFERROR(VLOOKUP(MONTH(F1600),$BN$3:$BO$11,2,0),MONTH(F1600)),YEAR(F1600),G1600),""))</f>
        <v/>
      </c>
      <c r="L1600" s="4" t="str">
        <f>IFERROR(IF(VLOOKUP(J1600,J$2:L1599,4,0)=0,"",VLOOKUP(J1600,J$2:L1599,4,0)),"")</f>
        <v/>
      </c>
      <c r="M1600" s="4" t="str">
        <f>IFERROR(IF(VLOOKUP(J1600,J$2:M1599,5,0)=0,"",VLOOKUP(J1600,J$2:M1599,5,0)),"")</f>
        <v/>
      </c>
      <c r="AC1600" s="2" t="str">
        <f>IFERROR(IF(INDEX(AC$1:AC1599,MATCH(J1600,J$1:J1599,0),1)=0,"",INDEX(AC$1:AC1599,MATCH(J1600,J$1:J1599,0),1)),"")</f>
        <v/>
      </c>
      <c r="AD1600" s="2" t="str">
        <f>IFERROR(IF(INDEX(AD$1:AD1599,MATCH(J1600,J$1:J1599,0),1)=0,"",INDEX(AD$1:AD1599,MATCH(J1600,J$1:J1599,0),1)),"")</f>
        <v/>
      </c>
      <c r="AE1600" s="2" t="str">
        <f>IFERROR(IF(INDEX(AE$1:AE1599,MATCH(J1600,J$1:J1599,0),1)=0,"",INDEX(AE$1:AE1599,MATCH(J1600,J$1:J1599,0),1)),"")</f>
        <v/>
      </c>
      <c r="BH1600" s="7" t="str">
        <f t="shared" ca="1" si="252"/>
        <v/>
      </c>
      <c r="BI1600" s="4" t="str">
        <f t="shared" si="258"/>
        <v/>
      </c>
      <c r="BJ1600" s="123" t="str">
        <f t="shared" si="253"/>
        <v/>
      </c>
      <c r="BK1600" s="140" t="str">
        <f t="shared" si="257"/>
        <v/>
      </c>
      <c r="BP1600" s="5"/>
      <c r="BR1600" s="4"/>
      <c r="BT1600" s="5"/>
      <c r="BU1600" s="5"/>
      <c r="BV1600" s="5" t="str">
        <f>IF(B1600="","",IF(BQ1600="",1+(MAX(BV$2:BV1599)),""))</f>
        <v/>
      </c>
      <c r="BW1600" s="5" t="str">
        <f t="shared" si="254"/>
        <v/>
      </c>
      <c r="BX1600" s="5" t="str">
        <f t="shared" si="255"/>
        <v/>
      </c>
      <c r="BY1600" s="14" t="str">
        <f t="shared" si="256"/>
        <v/>
      </c>
      <c r="BZ1600" s="28"/>
      <c r="DD1600" s="5" t="e">
        <f>IF(REPORTE!AH$2="si",IF(C1600=VALUE(REPORTE!C$11),IF(SUM(DD1601:DD$1993),CONCATENATE(INT(B1600),", "),INT(B1600)),""),IF(C1600=VALUE(REPORTE!C$10),IF(SUM(DD1601:DD$1993),CONCATENATE(INT(B1600),", "),INT(B1600)),""))</f>
        <v>#VALUE!</v>
      </c>
      <c r="DH1600" s="5"/>
      <c r="DI1600" s="5"/>
      <c r="DJ1600" s="5"/>
      <c r="DK1600" s="5"/>
    </row>
    <row r="1601" spans="1:115">
      <c r="A1601" s="24"/>
      <c r="B1601" s="3"/>
      <c r="H1601" s="5" t="str">
        <f>IF(F1601="","",IFERROR(CONCATENATE("PEUA",VLOOKUP(ESTADO,REPORTE!AV1601:AW1632,2,0),CLAVE_DISTRITO,CLAVE_CADER,IFERROR(VLOOKUP(DAY(F1601),$BN$3:$BO$11,2,0),DAY(F1601)),IFERROR(VLOOKUP(MONTH(F1601),$BN$3:$BO$11,2,0),MONTH(F1601)),YEAR(F1601),G1601),""))</f>
        <v/>
      </c>
      <c r="L1601" s="4" t="str">
        <f>IFERROR(IF(VLOOKUP(J1601,J$2:L1600,4,0)=0,"",VLOOKUP(J1601,J$2:L1600,4,0)),"")</f>
        <v/>
      </c>
      <c r="M1601" s="4" t="str">
        <f>IFERROR(IF(VLOOKUP(J1601,J$2:M1600,5,0)=0,"",VLOOKUP(J1601,J$2:M1600,5,0)),"")</f>
        <v/>
      </c>
      <c r="AC1601" s="2" t="str">
        <f>IFERROR(IF(INDEX(AC$1:AC1600,MATCH(J1601,J$1:J1600,0),1)=0,"",INDEX(AC$1:AC1600,MATCH(J1601,J$1:J1600,0),1)),"")</f>
        <v/>
      </c>
      <c r="AD1601" s="2" t="str">
        <f>IFERROR(IF(INDEX(AD$1:AD1600,MATCH(J1601,J$1:J1600,0),1)=0,"",INDEX(AD$1:AD1600,MATCH(J1601,J$1:J1600,0),1)),"")</f>
        <v/>
      </c>
      <c r="AE1601" s="2" t="str">
        <f>IFERROR(IF(INDEX(AE$1:AE1600,MATCH(J1601,J$1:J1600,0),1)=0,"",INDEX(AE$1:AE1600,MATCH(J1601,J$1:J1600,0),1)),"")</f>
        <v/>
      </c>
      <c r="BH1601" s="7" t="str">
        <f t="shared" ca="1" si="252"/>
        <v/>
      </c>
      <c r="BI1601" s="4" t="str">
        <f t="shared" si="258"/>
        <v/>
      </c>
      <c r="BJ1601" s="123" t="str">
        <f t="shared" si="253"/>
        <v/>
      </c>
      <c r="BK1601" s="140" t="str">
        <f t="shared" si="257"/>
        <v/>
      </c>
      <c r="BP1601" s="5"/>
      <c r="BR1601" s="4"/>
      <c r="BT1601" s="5"/>
      <c r="BU1601" s="5"/>
      <c r="BV1601" s="5" t="str">
        <f>IF(B1601="","",IF(BQ1601="",1+(MAX(BV$2:BV1600)),""))</f>
        <v/>
      </c>
      <c r="BW1601" s="5" t="str">
        <f t="shared" si="254"/>
        <v/>
      </c>
      <c r="BX1601" s="5" t="str">
        <f t="shared" si="255"/>
        <v/>
      </c>
      <c r="BY1601" s="14" t="str">
        <f t="shared" si="256"/>
        <v/>
      </c>
      <c r="BZ1601" s="28"/>
      <c r="DD1601" s="5" t="e">
        <f>IF(REPORTE!AH$2="si",IF(C1601=VALUE(REPORTE!C$11),IF(SUM(DD1602:DD$1993),CONCATENATE(INT(B1601),", "),INT(B1601)),""),IF(C1601=VALUE(REPORTE!C$10),IF(SUM(DD1602:DD$1993),CONCATENATE(INT(B1601),", "),INT(B1601)),""))</f>
        <v>#VALUE!</v>
      </c>
      <c r="DH1601" s="5"/>
      <c r="DI1601" s="5"/>
      <c r="DJ1601" s="5"/>
      <c r="DK1601" s="5"/>
    </row>
    <row r="1602" spans="1:115">
      <c r="A1602" s="24"/>
      <c r="B1602" s="3"/>
      <c r="H1602" s="5" t="str">
        <f>IF(F1602="","",IFERROR(CONCATENATE("PEUA",VLOOKUP(ESTADO,REPORTE!AV1602:AW1633,2,0),CLAVE_DISTRITO,CLAVE_CADER,IFERROR(VLOOKUP(DAY(F1602),$BN$3:$BO$11,2,0),DAY(F1602)),IFERROR(VLOOKUP(MONTH(F1602),$BN$3:$BO$11,2,0),MONTH(F1602)),YEAR(F1602),G1602),""))</f>
        <v/>
      </c>
      <c r="L1602" s="4" t="str">
        <f>IFERROR(IF(VLOOKUP(J1602,J$2:L1601,4,0)=0,"",VLOOKUP(J1602,J$2:L1601,4,0)),"")</f>
        <v/>
      </c>
      <c r="M1602" s="4" t="str">
        <f>IFERROR(IF(VLOOKUP(J1602,J$2:M1601,5,0)=0,"",VLOOKUP(J1602,J$2:M1601,5,0)),"")</f>
        <v/>
      </c>
      <c r="AC1602" s="2" t="str">
        <f>IFERROR(IF(INDEX(AC$1:AC1601,MATCH(J1602,J$1:J1601,0),1)=0,"",INDEX(AC$1:AC1601,MATCH(J1602,J$1:J1601,0),1)),"")</f>
        <v/>
      </c>
      <c r="AD1602" s="2" t="str">
        <f>IFERROR(IF(INDEX(AD$1:AD1601,MATCH(J1602,J$1:J1601,0),1)=0,"",INDEX(AD$1:AD1601,MATCH(J1602,J$1:J1601,0),1)),"")</f>
        <v/>
      </c>
      <c r="AE1602" s="2" t="str">
        <f>IFERROR(IF(INDEX(AE$1:AE1601,MATCH(J1602,J$1:J1601,0),1)=0,"",INDEX(AE$1:AE1601,MATCH(J1602,J$1:J1601,0),1)),"")</f>
        <v/>
      </c>
      <c r="BH1602" s="7" t="str">
        <f t="shared" ref="BH1602:BH1665" ca="1" si="259">IFERROR(IF(BE1602="","",IF(BA1602=5,"",IF(BE1602-TODAY()&gt;0,"VIGENTE","VENCIDO"))),"")</f>
        <v/>
      </c>
      <c r="BI1602" s="4" t="str">
        <f t="shared" si="258"/>
        <v/>
      </c>
      <c r="BJ1602" s="123" t="str">
        <f t="shared" ref="BJ1602:BJ1665" si="260">IFERROR(IF(AA1602="","",AA1602/V1602),"")</f>
        <v/>
      </c>
      <c r="BK1602" s="140" t="str">
        <f t="shared" si="257"/>
        <v/>
      </c>
      <c r="BP1602" s="5"/>
      <c r="BR1602" s="4"/>
      <c r="BT1602" s="5"/>
      <c r="BU1602" s="5"/>
      <c r="BV1602" s="5" t="str">
        <f>IF(B1602="","",IF(BQ1602="",1+(MAX(BV$2:BV1601)),""))</f>
        <v/>
      </c>
      <c r="BW1602" s="5" t="str">
        <f t="shared" ref="BW1602:BW1665" si="261">IF(BV1602="","",Z1602)</f>
        <v/>
      </c>
      <c r="BX1602" s="5" t="str">
        <f t="shared" ref="BX1602:BX1658" si="262">IF(BV1602="","",H1602)</f>
        <v/>
      </c>
      <c r="BY1602" s="14" t="str">
        <f t="shared" ref="BY1602:BY1665" si="263">IF(BV1602="","",C1602)</f>
        <v/>
      </c>
      <c r="BZ1602" s="28"/>
      <c r="DD1602" s="5" t="e">
        <f>IF(REPORTE!AH$2="si",IF(C1602=VALUE(REPORTE!C$11),IF(SUM(DD1603:DD$1993),CONCATENATE(INT(B1602),", "),INT(B1602)),""),IF(C1602=VALUE(REPORTE!C$10),IF(SUM(DD1603:DD$1993),CONCATENATE(INT(B1602),", "),INT(B1602)),""))</f>
        <v>#VALUE!</v>
      </c>
      <c r="DH1602" s="5"/>
      <c r="DI1602" s="5"/>
      <c r="DJ1602" s="5"/>
      <c r="DK1602" s="5"/>
    </row>
    <row r="1603" spans="1:115">
      <c r="A1603" s="24"/>
      <c r="B1603" s="3"/>
      <c r="H1603" s="5" t="str">
        <f>IF(F1603="","",IFERROR(CONCATENATE("PEUA",VLOOKUP(ESTADO,REPORTE!AV1603:AW1634,2,0),CLAVE_DISTRITO,CLAVE_CADER,IFERROR(VLOOKUP(DAY(F1603),$BN$3:$BO$11,2,0),DAY(F1603)),IFERROR(VLOOKUP(MONTH(F1603),$BN$3:$BO$11,2,0),MONTH(F1603)),YEAR(F1603),G1603),""))</f>
        <v/>
      </c>
      <c r="L1603" s="4" t="str">
        <f>IFERROR(IF(VLOOKUP(J1603,J$2:L1602,4,0)=0,"",VLOOKUP(J1603,J$2:L1602,4,0)),"")</f>
        <v/>
      </c>
      <c r="M1603" s="4" t="str">
        <f>IFERROR(IF(VLOOKUP(J1603,J$2:M1602,5,0)=0,"",VLOOKUP(J1603,J$2:M1602,5,0)),"")</f>
        <v/>
      </c>
      <c r="AC1603" s="2" t="str">
        <f>IFERROR(IF(INDEX(AC$1:AC1602,MATCH(J1603,J$1:J1602,0),1)=0,"",INDEX(AC$1:AC1602,MATCH(J1603,J$1:J1602,0),1)),"")</f>
        <v/>
      </c>
      <c r="AD1603" s="2" t="str">
        <f>IFERROR(IF(INDEX(AD$1:AD1602,MATCH(J1603,J$1:J1602,0),1)=0,"",INDEX(AD$1:AD1602,MATCH(J1603,J$1:J1602,0),1)),"")</f>
        <v/>
      </c>
      <c r="AE1603" s="2" t="str">
        <f>IFERROR(IF(INDEX(AE$1:AE1602,MATCH(J1603,J$1:J1602,0),1)=0,"",INDEX(AE$1:AE1602,MATCH(J1603,J$1:J1602,0),1)),"")</f>
        <v/>
      </c>
      <c r="BH1603" s="7" t="str">
        <f t="shared" ca="1" si="259"/>
        <v/>
      </c>
      <c r="BI1603" s="4" t="str">
        <f t="shared" si="258"/>
        <v/>
      </c>
      <c r="BJ1603" s="123" t="str">
        <f t="shared" si="260"/>
        <v/>
      </c>
      <c r="BK1603" s="140" t="str">
        <f t="shared" ref="BK1603:BK1666" si="264">IFERROR(IF(AA1603/Z1603=0,"",AA1603/Z1603),"")</f>
        <v/>
      </c>
      <c r="BP1603" s="5"/>
      <c r="BR1603" s="4"/>
      <c r="BT1603" s="5"/>
      <c r="BU1603" s="5"/>
      <c r="BV1603" s="5" t="str">
        <f>IF(B1603="","",IF(BQ1603="",1+(MAX(BV$2:BV1602)),""))</f>
        <v/>
      </c>
      <c r="BW1603" s="5" t="str">
        <f t="shared" si="261"/>
        <v/>
      </c>
      <c r="BX1603" s="5" t="str">
        <f t="shared" si="262"/>
        <v/>
      </c>
      <c r="BY1603" s="14" t="str">
        <f t="shared" si="263"/>
        <v/>
      </c>
      <c r="BZ1603" s="28"/>
      <c r="DD1603" s="5" t="e">
        <f>IF(REPORTE!AH$2="si",IF(C1603=VALUE(REPORTE!C$11),IF(SUM(DD1604:DD$1993),CONCATENATE(INT(B1603),", "),INT(B1603)),""),IF(C1603=VALUE(REPORTE!C$10),IF(SUM(DD1604:DD$1993),CONCATENATE(INT(B1603),", "),INT(B1603)),""))</f>
        <v>#VALUE!</v>
      </c>
      <c r="DH1603" s="5"/>
      <c r="DI1603" s="5"/>
      <c r="DJ1603" s="5"/>
      <c r="DK1603" s="5"/>
    </row>
    <row r="1604" spans="1:115">
      <c r="A1604" s="24"/>
      <c r="B1604" s="3"/>
      <c r="H1604" s="5" t="str">
        <f>IF(F1604="","",IFERROR(CONCATENATE("PEUA",VLOOKUP(ESTADO,REPORTE!AV1604:AW1635,2,0),CLAVE_DISTRITO,CLAVE_CADER,IFERROR(VLOOKUP(DAY(F1604),$BN$3:$BO$11,2,0),DAY(F1604)),IFERROR(VLOOKUP(MONTH(F1604),$BN$3:$BO$11,2,0),MONTH(F1604)),YEAR(F1604),G1604),""))</f>
        <v/>
      </c>
      <c r="L1604" s="4" t="str">
        <f>IFERROR(IF(VLOOKUP(J1604,J$2:L1603,4,0)=0,"",VLOOKUP(J1604,J$2:L1603,4,0)),"")</f>
        <v/>
      </c>
      <c r="M1604" s="4" t="str">
        <f>IFERROR(IF(VLOOKUP(J1604,J$2:M1603,5,0)=0,"",VLOOKUP(J1604,J$2:M1603,5,0)),"")</f>
        <v/>
      </c>
      <c r="AC1604" s="2" t="str">
        <f>IFERROR(IF(INDEX(AC$1:AC1603,MATCH(J1604,J$1:J1603,0),1)=0,"",INDEX(AC$1:AC1603,MATCH(J1604,J$1:J1603,0),1)),"")</f>
        <v/>
      </c>
      <c r="AD1604" s="2" t="str">
        <f>IFERROR(IF(INDEX(AD$1:AD1603,MATCH(J1604,J$1:J1603,0),1)=0,"",INDEX(AD$1:AD1603,MATCH(J1604,J$1:J1603,0),1)),"")</f>
        <v/>
      </c>
      <c r="AE1604" s="2" t="str">
        <f>IFERROR(IF(INDEX(AE$1:AE1603,MATCH(J1604,J$1:J1603,0),1)=0,"",INDEX(AE$1:AE1603,MATCH(J1604,J$1:J1603,0),1)),"")</f>
        <v/>
      </c>
      <c r="BH1604" s="7" t="str">
        <f t="shared" ca="1" si="259"/>
        <v/>
      </c>
      <c r="BI1604" s="4" t="str">
        <f t="shared" si="258"/>
        <v/>
      </c>
      <c r="BJ1604" s="123" t="str">
        <f t="shared" si="260"/>
        <v/>
      </c>
      <c r="BK1604" s="140" t="str">
        <f t="shared" si="264"/>
        <v/>
      </c>
      <c r="BP1604" s="5"/>
      <c r="BR1604" s="4"/>
      <c r="BT1604" s="5"/>
      <c r="BU1604" s="5"/>
      <c r="BV1604" s="5" t="str">
        <f>IF(B1604="","",IF(BQ1604="",1+(MAX(BV$2:BV1603)),""))</f>
        <v/>
      </c>
      <c r="BW1604" s="5" t="str">
        <f t="shared" si="261"/>
        <v/>
      </c>
      <c r="BX1604" s="5" t="str">
        <f t="shared" si="262"/>
        <v/>
      </c>
      <c r="BY1604" s="14" t="str">
        <f t="shared" si="263"/>
        <v/>
      </c>
      <c r="BZ1604" s="28"/>
      <c r="DD1604" s="5" t="e">
        <f>IF(REPORTE!AH$2="si",IF(C1604=VALUE(REPORTE!C$11),IF(SUM(DD1605:DD$1993),CONCATENATE(INT(B1604),", "),INT(B1604)),""),IF(C1604=VALUE(REPORTE!C$10),IF(SUM(DD1605:DD$1993),CONCATENATE(INT(B1604),", "),INT(B1604)),""))</f>
        <v>#VALUE!</v>
      </c>
      <c r="DH1604" s="5"/>
      <c r="DI1604" s="5"/>
      <c r="DJ1604" s="5"/>
      <c r="DK1604" s="5"/>
    </row>
    <row r="1605" spans="1:115">
      <c r="A1605" s="24"/>
      <c r="B1605" s="3"/>
      <c r="H1605" s="5" t="str">
        <f>IF(F1605="","",IFERROR(CONCATENATE("PEUA",VLOOKUP(ESTADO,REPORTE!AV1605:AW1636,2,0),CLAVE_DISTRITO,CLAVE_CADER,IFERROR(VLOOKUP(DAY(F1605),$BN$3:$BO$11,2,0),DAY(F1605)),IFERROR(VLOOKUP(MONTH(F1605),$BN$3:$BO$11,2,0),MONTH(F1605)),YEAR(F1605),G1605),""))</f>
        <v/>
      </c>
      <c r="L1605" s="4" t="str">
        <f>IFERROR(IF(VLOOKUP(J1605,J$2:L1604,4,0)=0,"",VLOOKUP(J1605,J$2:L1604,4,0)),"")</f>
        <v/>
      </c>
      <c r="M1605" s="4" t="str">
        <f>IFERROR(IF(VLOOKUP(J1605,J$2:M1604,5,0)=0,"",VLOOKUP(J1605,J$2:M1604,5,0)),"")</f>
        <v/>
      </c>
      <c r="AC1605" s="2" t="str">
        <f>IFERROR(IF(INDEX(AC$1:AC1604,MATCH(J1605,J$1:J1604,0),1)=0,"",INDEX(AC$1:AC1604,MATCH(J1605,J$1:J1604,0),1)),"")</f>
        <v/>
      </c>
      <c r="AD1605" s="2" t="str">
        <f>IFERROR(IF(INDEX(AD$1:AD1604,MATCH(J1605,J$1:J1604,0),1)=0,"",INDEX(AD$1:AD1604,MATCH(J1605,J$1:J1604,0),1)),"")</f>
        <v/>
      </c>
      <c r="AE1605" s="2" t="str">
        <f>IFERROR(IF(INDEX(AE$1:AE1604,MATCH(J1605,J$1:J1604,0),1)=0,"",INDEX(AE$1:AE1604,MATCH(J1605,J$1:J1604,0),1)),"")</f>
        <v/>
      </c>
      <c r="BH1605" s="7" t="str">
        <f t="shared" ca="1" si="259"/>
        <v/>
      </c>
      <c r="BI1605" s="4" t="str">
        <f t="shared" si="258"/>
        <v/>
      </c>
      <c r="BJ1605" s="123" t="str">
        <f t="shared" si="260"/>
        <v/>
      </c>
      <c r="BK1605" s="140" t="str">
        <f t="shared" si="264"/>
        <v/>
      </c>
      <c r="BP1605" s="5"/>
      <c r="BR1605" s="4"/>
      <c r="BT1605" s="5"/>
      <c r="BU1605" s="5"/>
      <c r="BV1605" s="5" t="str">
        <f>IF(B1605="","",IF(BQ1605="",1+(MAX(BV$2:BV1604)),""))</f>
        <v/>
      </c>
      <c r="BW1605" s="5" t="str">
        <f t="shared" si="261"/>
        <v/>
      </c>
      <c r="BX1605" s="5" t="str">
        <f t="shared" si="262"/>
        <v/>
      </c>
      <c r="BY1605" s="14" t="str">
        <f t="shared" si="263"/>
        <v/>
      </c>
      <c r="BZ1605" s="28"/>
      <c r="DD1605" s="5" t="e">
        <f>IF(REPORTE!AH$2="si",IF(C1605=VALUE(REPORTE!C$11),IF(SUM(DD1606:DD$1993),CONCATENATE(INT(B1605),", "),INT(B1605)),""),IF(C1605=VALUE(REPORTE!C$10),IF(SUM(DD1606:DD$1993),CONCATENATE(INT(B1605),", "),INT(B1605)),""))</f>
        <v>#VALUE!</v>
      </c>
      <c r="DH1605" s="5"/>
      <c r="DI1605" s="5"/>
      <c r="DJ1605" s="5"/>
      <c r="DK1605" s="5"/>
    </row>
    <row r="1606" spans="1:115">
      <c r="A1606" s="24"/>
      <c r="B1606" s="3"/>
      <c r="H1606" s="5" t="str">
        <f>IF(F1606="","",IFERROR(CONCATENATE("PEUA",VLOOKUP(ESTADO,REPORTE!AV1606:AW1637,2,0),CLAVE_DISTRITO,CLAVE_CADER,IFERROR(VLOOKUP(DAY(F1606),$BN$3:$BO$11,2,0),DAY(F1606)),IFERROR(VLOOKUP(MONTH(F1606),$BN$3:$BO$11,2,0),MONTH(F1606)),YEAR(F1606),G1606),""))</f>
        <v/>
      </c>
      <c r="L1606" s="4" t="str">
        <f>IFERROR(IF(VLOOKUP(J1606,J$2:L1605,4,0)=0,"",VLOOKUP(J1606,J$2:L1605,4,0)),"")</f>
        <v/>
      </c>
      <c r="M1606" s="4" t="str">
        <f>IFERROR(IF(VLOOKUP(J1606,J$2:M1605,5,0)=0,"",VLOOKUP(J1606,J$2:M1605,5,0)),"")</f>
        <v/>
      </c>
      <c r="AC1606" s="2" t="str">
        <f>IFERROR(IF(INDEX(AC$1:AC1605,MATCH(J1606,J$1:J1605,0),1)=0,"",INDEX(AC$1:AC1605,MATCH(J1606,J$1:J1605,0),1)),"")</f>
        <v/>
      </c>
      <c r="AD1606" s="2" t="str">
        <f>IFERROR(IF(INDEX(AD$1:AD1605,MATCH(J1606,J$1:J1605,0),1)=0,"",INDEX(AD$1:AD1605,MATCH(J1606,J$1:J1605,0),1)),"")</f>
        <v/>
      </c>
      <c r="AE1606" s="2" t="str">
        <f>IFERROR(IF(INDEX(AE$1:AE1605,MATCH(J1606,J$1:J1605,0),1)=0,"",INDEX(AE$1:AE1605,MATCH(J1606,J$1:J1605,0),1)),"")</f>
        <v/>
      </c>
      <c r="BH1606" s="7" t="str">
        <f t="shared" ca="1" si="259"/>
        <v/>
      </c>
      <c r="BI1606" s="4" t="str">
        <f t="shared" si="258"/>
        <v/>
      </c>
      <c r="BJ1606" s="123" t="str">
        <f t="shared" si="260"/>
        <v/>
      </c>
      <c r="BK1606" s="140" t="str">
        <f t="shared" si="264"/>
        <v/>
      </c>
      <c r="BP1606" s="5"/>
      <c r="BR1606" s="4"/>
      <c r="BT1606" s="5"/>
      <c r="BU1606" s="5"/>
      <c r="BV1606" s="5" t="str">
        <f>IF(B1606="","",IF(BQ1606="",1+(MAX(BV$2:BV1605)),""))</f>
        <v/>
      </c>
      <c r="BW1606" s="5" t="str">
        <f t="shared" si="261"/>
        <v/>
      </c>
      <c r="BX1606" s="5" t="str">
        <f t="shared" si="262"/>
        <v/>
      </c>
      <c r="BY1606" s="14" t="str">
        <f t="shared" si="263"/>
        <v/>
      </c>
      <c r="BZ1606" s="28"/>
      <c r="DD1606" s="5" t="e">
        <f>IF(REPORTE!AH$2="si",IF(C1606=VALUE(REPORTE!C$11),IF(SUM(DD1607:DD$1993),CONCATENATE(INT(B1606),", "),INT(B1606)),""),IF(C1606=VALUE(REPORTE!C$10),IF(SUM(DD1607:DD$1993),CONCATENATE(INT(B1606),", "),INT(B1606)),""))</f>
        <v>#VALUE!</v>
      </c>
      <c r="DH1606" s="5"/>
      <c r="DI1606" s="5"/>
      <c r="DJ1606" s="5"/>
      <c r="DK1606" s="5"/>
    </row>
    <row r="1607" spans="1:115">
      <c r="A1607" s="24"/>
      <c r="B1607" s="3"/>
      <c r="H1607" s="5" t="str">
        <f>IF(F1607="","",IFERROR(CONCATENATE("PEUA",VLOOKUP(ESTADO,REPORTE!AV1607:AW1638,2,0),CLAVE_DISTRITO,CLAVE_CADER,IFERROR(VLOOKUP(DAY(F1607),$BN$3:$BO$11,2,0),DAY(F1607)),IFERROR(VLOOKUP(MONTH(F1607),$BN$3:$BO$11,2,0),MONTH(F1607)),YEAR(F1607),G1607),""))</f>
        <v/>
      </c>
      <c r="L1607" s="4" t="str">
        <f>IFERROR(IF(VLOOKUP(J1607,J$2:L1606,4,0)=0,"",VLOOKUP(J1607,J$2:L1606,4,0)),"")</f>
        <v/>
      </c>
      <c r="M1607" s="4" t="str">
        <f>IFERROR(IF(VLOOKUP(J1607,J$2:M1606,5,0)=0,"",VLOOKUP(J1607,J$2:M1606,5,0)),"")</f>
        <v/>
      </c>
      <c r="AC1607" s="2" t="str">
        <f>IFERROR(IF(INDEX(AC$1:AC1606,MATCH(J1607,J$1:J1606,0),1)=0,"",INDEX(AC$1:AC1606,MATCH(J1607,J$1:J1606,0),1)),"")</f>
        <v/>
      </c>
      <c r="AD1607" s="2" t="str">
        <f>IFERROR(IF(INDEX(AD$1:AD1606,MATCH(J1607,J$1:J1606,0),1)=0,"",INDEX(AD$1:AD1606,MATCH(J1607,J$1:J1606,0),1)),"")</f>
        <v/>
      </c>
      <c r="AE1607" s="2" t="str">
        <f>IFERROR(IF(INDEX(AE$1:AE1606,MATCH(J1607,J$1:J1606,0),1)=0,"",INDEX(AE$1:AE1606,MATCH(J1607,J$1:J1606,0),1)),"")</f>
        <v/>
      </c>
      <c r="BH1607" s="7" t="str">
        <f t="shared" ca="1" si="259"/>
        <v/>
      </c>
      <c r="BI1607" s="4" t="str">
        <f t="shared" si="258"/>
        <v/>
      </c>
      <c r="BJ1607" s="123" t="str">
        <f t="shared" si="260"/>
        <v/>
      </c>
      <c r="BK1607" s="140" t="str">
        <f t="shared" si="264"/>
        <v/>
      </c>
      <c r="BP1607" s="5"/>
      <c r="BR1607" s="4"/>
      <c r="BT1607" s="5"/>
      <c r="BU1607" s="5"/>
      <c r="BV1607" s="5" t="str">
        <f>IF(B1607="","",IF(BQ1607="",1+(MAX(BV$2:BV1606)),""))</f>
        <v/>
      </c>
      <c r="BW1607" s="5" t="str">
        <f t="shared" si="261"/>
        <v/>
      </c>
      <c r="BX1607" s="5" t="str">
        <f t="shared" si="262"/>
        <v/>
      </c>
      <c r="BY1607" s="14" t="str">
        <f t="shared" si="263"/>
        <v/>
      </c>
      <c r="BZ1607" s="28"/>
      <c r="DD1607" s="5" t="e">
        <f>IF(REPORTE!AH$2="si",IF(C1607=VALUE(REPORTE!C$11),IF(SUM(DD1608:DD$1993),CONCATENATE(INT(B1607),", "),INT(B1607)),""),IF(C1607=VALUE(REPORTE!C$10),IF(SUM(DD1608:DD$1993),CONCATENATE(INT(B1607),", "),INT(B1607)),""))</f>
        <v>#VALUE!</v>
      </c>
      <c r="DH1607" s="5"/>
      <c r="DI1607" s="5"/>
      <c r="DJ1607" s="5"/>
      <c r="DK1607" s="5"/>
    </row>
    <row r="1608" spans="1:115">
      <c r="A1608" s="24"/>
      <c r="B1608" s="3"/>
      <c r="H1608" s="5" t="str">
        <f>IF(F1608="","",IFERROR(CONCATENATE("PEUA",VLOOKUP(ESTADO,REPORTE!AV1608:AW1639,2,0),CLAVE_DISTRITO,CLAVE_CADER,IFERROR(VLOOKUP(DAY(F1608),$BN$3:$BO$11,2,0),DAY(F1608)),IFERROR(VLOOKUP(MONTH(F1608),$BN$3:$BO$11,2,0),MONTH(F1608)),YEAR(F1608),G1608),""))</f>
        <v/>
      </c>
      <c r="L1608" s="4" t="str">
        <f>IFERROR(IF(VLOOKUP(J1608,J$2:L1607,4,0)=0,"",VLOOKUP(J1608,J$2:L1607,4,0)),"")</f>
        <v/>
      </c>
      <c r="M1608" s="4" t="str">
        <f>IFERROR(IF(VLOOKUP(J1608,J$2:M1607,5,0)=0,"",VLOOKUP(J1608,J$2:M1607,5,0)),"")</f>
        <v/>
      </c>
      <c r="AC1608" s="2" t="str">
        <f>IFERROR(IF(INDEX(AC$1:AC1607,MATCH(J1608,J$1:J1607,0),1)=0,"",INDEX(AC$1:AC1607,MATCH(J1608,J$1:J1607,0),1)),"")</f>
        <v/>
      </c>
      <c r="AD1608" s="2" t="str">
        <f>IFERROR(IF(INDEX(AD$1:AD1607,MATCH(J1608,J$1:J1607,0),1)=0,"",INDEX(AD$1:AD1607,MATCH(J1608,J$1:J1607,0),1)),"")</f>
        <v/>
      </c>
      <c r="AE1608" s="2" t="str">
        <f>IFERROR(IF(INDEX(AE$1:AE1607,MATCH(J1608,J$1:J1607,0),1)=0,"",INDEX(AE$1:AE1607,MATCH(J1608,J$1:J1607,0),1)),"")</f>
        <v/>
      </c>
      <c r="BH1608" s="7" t="str">
        <f t="shared" ca="1" si="259"/>
        <v/>
      </c>
      <c r="BI1608" s="4" t="str">
        <f t="shared" si="258"/>
        <v/>
      </c>
      <c r="BJ1608" s="123" t="str">
        <f t="shared" si="260"/>
        <v/>
      </c>
      <c r="BK1608" s="140" t="str">
        <f t="shared" si="264"/>
        <v/>
      </c>
      <c r="BP1608" s="5"/>
      <c r="BR1608" s="4"/>
      <c r="BT1608" s="5"/>
      <c r="BU1608" s="5"/>
      <c r="BV1608" s="5" t="str">
        <f>IF(B1608="","",IF(BQ1608="",1+(MAX(BV$2:BV1607)),""))</f>
        <v/>
      </c>
      <c r="BW1608" s="5" t="str">
        <f t="shared" si="261"/>
        <v/>
      </c>
      <c r="BX1608" s="5" t="str">
        <f t="shared" si="262"/>
        <v/>
      </c>
      <c r="BY1608" s="14" t="str">
        <f t="shared" si="263"/>
        <v/>
      </c>
      <c r="BZ1608" s="28"/>
      <c r="DD1608" s="5" t="e">
        <f>IF(REPORTE!AH$2="si",IF(C1608=VALUE(REPORTE!C$11),IF(SUM(DD1609:DD$1993),CONCATENATE(INT(B1608),", "),INT(B1608)),""),IF(C1608=VALUE(REPORTE!C$10),IF(SUM(DD1609:DD$1993),CONCATENATE(INT(B1608),", "),INT(B1608)),""))</f>
        <v>#VALUE!</v>
      </c>
      <c r="DH1608" s="5"/>
      <c r="DI1608" s="5"/>
      <c r="DJ1608" s="5"/>
      <c r="DK1608" s="5"/>
    </row>
    <row r="1609" spans="1:115">
      <c r="A1609" s="24"/>
      <c r="B1609" s="3"/>
      <c r="H1609" s="5" t="str">
        <f>IF(F1609="","",IFERROR(CONCATENATE("PEUA",VLOOKUP(ESTADO,REPORTE!AV1609:AW1640,2,0),CLAVE_DISTRITO,CLAVE_CADER,IFERROR(VLOOKUP(DAY(F1609),$BN$3:$BO$11,2,0),DAY(F1609)),IFERROR(VLOOKUP(MONTH(F1609),$BN$3:$BO$11,2,0),MONTH(F1609)),YEAR(F1609),G1609),""))</f>
        <v/>
      </c>
      <c r="L1609" s="4" t="str">
        <f>IFERROR(IF(VLOOKUP(J1609,J$2:L1608,4,0)=0,"",VLOOKUP(J1609,J$2:L1608,4,0)),"")</f>
        <v/>
      </c>
      <c r="M1609" s="4" t="str">
        <f>IFERROR(IF(VLOOKUP(J1609,J$2:M1608,5,0)=0,"",VLOOKUP(J1609,J$2:M1608,5,0)),"")</f>
        <v/>
      </c>
      <c r="AC1609" s="2" t="str">
        <f>IFERROR(IF(INDEX(AC$1:AC1608,MATCH(J1609,J$1:J1608,0),1)=0,"",INDEX(AC$1:AC1608,MATCH(J1609,J$1:J1608,0),1)),"")</f>
        <v/>
      </c>
      <c r="AD1609" s="2" t="str">
        <f>IFERROR(IF(INDEX(AD$1:AD1608,MATCH(J1609,J$1:J1608,0),1)=0,"",INDEX(AD$1:AD1608,MATCH(J1609,J$1:J1608,0),1)),"")</f>
        <v/>
      </c>
      <c r="AE1609" s="2" t="str">
        <f>IFERROR(IF(INDEX(AE$1:AE1608,MATCH(J1609,J$1:J1608,0),1)=0,"",INDEX(AE$1:AE1608,MATCH(J1609,J$1:J1608,0),1)),"")</f>
        <v/>
      </c>
      <c r="BH1609" s="7" t="str">
        <f t="shared" ca="1" si="259"/>
        <v/>
      </c>
      <c r="BI1609" s="4" t="str">
        <f t="shared" si="258"/>
        <v/>
      </c>
      <c r="BJ1609" s="123" t="str">
        <f t="shared" si="260"/>
        <v/>
      </c>
      <c r="BK1609" s="140" t="str">
        <f t="shared" si="264"/>
        <v/>
      </c>
      <c r="BP1609" s="5"/>
      <c r="BR1609" s="4"/>
      <c r="BT1609" s="5"/>
      <c r="BU1609" s="5"/>
      <c r="BV1609" s="5" t="str">
        <f>IF(B1609="","",IF(BQ1609="",1+(MAX(BV$2:BV1608)),""))</f>
        <v/>
      </c>
      <c r="BW1609" s="5" t="str">
        <f t="shared" si="261"/>
        <v/>
      </c>
      <c r="BX1609" s="5" t="str">
        <f t="shared" si="262"/>
        <v/>
      </c>
      <c r="BY1609" s="14" t="str">
        <f t="shared" si="263"/>
        <v/>
      </c>
      <c r="BZ1609" s="28"/>
      <c r="DD1609" s="5" t="e">
        <f>IF(REPORTE!AH$2="si",IF(C1609=VALUE(REPORTE!C$11),IF(SUM(DD1610:DD$1993),CONCATENATE(INT(B1609),", "),INT(B1609)),""),IF(C1609=VALUE(REPORTE!C$10),IF(SUM(DD1610:DD$1993),CONCATENATE(INT(B1609),", "),INT(B1609)),""))</f>
        <v>#VALUE!</v>
      </c>
      <c r="DH1609" s="5"/>
      <c r="DI1609" s="5"/>
      <c r="DJ1609" s="5"/>
      <c r="DK1609" s="5"/>
    </row>
    <row r="1610" spans="1:115">
      <c r="A1610" s="24"/>
      <c r="B1610" s="3"/>
      <c r="H1610" s="5" t="str">
        <f>IF(F1610="","",IFERROR(CONCATENATE("PEUA",VLOOKUP(ESTADO,REPORTE!AV1610:AW1641,2,0),CLAVE_DISTRITO,CLAVE_CADER,IFERROR(VLOOKUP(DAY(F1610),$BN$3:$BO$11,2,0),DAY(F1610)),IFERROR(VLOOKUP(MONTH(F1610),$BN$3:$BO$11,2,0),MONTH(F1610)),YEAR(F1610),G1610),""))</f>
        <v/>
      </c>
      <c r="L1610" s="4" t="str">
        <f>IFERROR(IF(VLOOKUP(J1610,J$2:L1609,4,0)=0,"",VLOOKUP(J1610,J$2:L1609,4,0)),"")</f>
        <v/>
      </c>
      <c r="M1610" s="4" t="str">
        <f>IFERROR(IF(VLOOKUP(J1610,J$2:M1609,5,0)=0,"",VLOOKUP(J1610,J$2:M1609,5,0)),"")</f>
        <v/>
      </c>
      <c r="AC1610" s="2" t="str">
        <f>IFERROR(IF(INDEX(AC$1:AC1609,MATCH(J1610,J$1:J1609,0),1)=0,"",INDEX(AC$1:AC1609,MATCH(J1610,J$1:J1609,0),1)),"")</f>
        <v/>
      </c>
      <c r="AD1610" s="2" t="str">
        <f>IFERROR(IF(INDEX(AD$1:AD1609,MATCH(J1610,J$1:J1609,0),1)=0,"",INDEX(AD$1:AD1609,MATCH(J1610,J$1:J1609,0),1)),"")</f>
        <v/>
      </c>
      <c r="AE1610" s="2" t="str">
        <f>IFERROR(IF(INDEX(AE$1:AE1609,MATCH(J1610,J$1:J1609,0),1)=0,"",INDEX(AE$1:AE1609,MATCH(J1610,J$1:J1609,0),1)),"")</f>
        <v/>
      </c>
      <c r="BH1610" s="7" t="str">
        <f t="shared" ca="1" si="259"/>
        <v/>
      </c>
      <c r="BI1610" s="4" t="str">
        <f t="shared" si="258"/>
        <v/>
      </c>
      <c r="BJ1610" s="123" t="str">
        <f t="shared" si="260"/>
        <v/>
      </c>
      <c r="BK1610" s="140" t="str">
        <f t="shared" si="264"/>
        <v/>
      </c>
      <c r="BP1610" s="5"/>
      <c r="BR1610" s="4"/>
      <c r="BT1610" s="5"/>
      <c r="BU1610" s="5"/>
      <c r="BV1610" s="5" t="str">
        <f>IF(B1610="","",IF(BQ1610="",1+(MAX(BV$2:BV1609)),""))</f>
        <v/>
      </c>
      <c r="BW1610" s="5" t="str">
        <f t="shared" si="261"/>
        <v/>
      </c>
      <c r="BX1610" s="5" t="str">
        <f t="shared" si="262"/>
        <v/>
      </c>
      <c r="BY1610" s="14" t="str">
        <f t="shared" si="263"/>
        <v/>
      </c>
      <c r="BZ1610" s="28"/>
      <c r="DD1610" s="5" t="e">
        <f>IF(REPORTE!AH$2="si",IF(C1610=VALUE(REPORTE!C$11),IF(SUM(DD1611:DD$1993),CONCATENATE(INT(B1610),", "),INT(B1610)),""),IF(C1610=VALUE(REPORTE!C$10),IF(SUM(DD1611:DD$1993),CONCATENATE(INT(B1610),", "),INT(B1610)),""))</f>
        <v>#VALUE!</v>
      </c>
      <c r="DH1610" s="5"/>
      <c r="DI1610" s="5"/>
      <c r="DJ1610" s="5"/>
      <c r="DK1610" s="5"/>
    </row>
    <row r="1611" spans="1:115">
      <c r="A1611" s="24"/>
      <c r="B1611" s="3"/>
      <c r="H1611" s="5" t="str">
        <f>IF(F1611="","",IFERROR(CONCATENATE("PEUA",VLOOKUP(ESTADO,REPORTE!AV1611:AW1642,2,0),CLAVE_DISTRITO,CLAVE_CADER,IFERROR(VLOOKUP(DAY(F1611),$BN$3:$BO$11,2,0),DAY(F1611)),IFERROR(VLOOKUP(MONTH(F1611),$BN$3:$BO$11,2,0),MONTH(F1611)),YEAR(F1611),G1611),""))</f>
        <v/>
      </c>
      <c r="L1611" s="4" t="str">
        <f>IFERROR(IF(VLOOKUP(J1611,J$2:L1610,4,0)=0,"",VLOOKUP(J1611,J$2:L1610,4,0)),"")</f>
        <v/>
      </c>
      <c r="M1611" s="4" t="str">
        <f>IFERROR(IF(VLOOKUP(J1611,J$2:M1610,5,0)=0,"",VLOOKUP(J1611,J$2:M1610,5,0)),"")</f>
        <v/>
      </c>
      <c r="AC1611" s="2" t="str">
        <f>IFERROR(IF(INDEX(AC$1:AC1610,MATCH(J1611,J$1:J1610,0),1)=0,"",INDEX(AC$1:AC1610,MATCH(J1611,J$1:J1610,0),1)),"")</f>
        <v/>
      </c>
      <c r="AD1611" s="2" t="str">
        <f>IFERROR(IF(INDEX(AD$1:AD1610,MATCH(J1611,J$1:J1610,0),1)=0,"",INDEX(AD$1:AD1610,MATCH(J1611,J$1:J1610,0),1)),"")</f>
        <v/>
      </c>
      <c r="AE1611" s="2" t="str">
        <f>IFERROR(IF(INDEX(AE$1:AE1610,MATCH(J1611,J$1:J1610,0),1)=0,"",INDEX(AE$1:AE1610,MATCH(J1611,J$1:J1610,0),1)),"")</f>
        <v/>
      </c>
      <c r="BH1611" s="7" t="str">
        <f t="shared" ca="1" si="259"/>
        <v/>
      </c>
      <c r="BI1611" s="4" t="str">
        <f t="shared" si="258"/>
        <v/>
      </c>
      <c r="BJ1611" s="123" t="str">
        <f t="shared" si="260"/>
        <v/>
      </c>
      <c r="BK1611" s="140" t="str">
        <f t="shared" si="264"/>
        <v/>
      </c>
      <c r="BP1611" s="5"/>
      <c r="BR1611" s="4"/>
      <c r="BT1611" s="5"/>
      <c r="BU1611" s="5"/>
      <c r="BV1611" s="5" t="str">
        <f>IF(B1611="","",IF(BQ1611="",1+(MAX(BV$2:BV1610)),""))</f>
        <v/>
      </c>
      <c r="BW1611" s="5" t="str">
        <f t="shared" si="261"/>
        <v/>
      </c>
      <c r="BX1611" s="5" t="str">
        <f t="shared" si="262"/>
        <v/>
      </c>
      <c r="BY1611" s="14" t="str">
        <f t="shared" si="263"/>
        <v/>
      </c>
      <c r="BZ1611" s="28"/>
      <c r="DD1611" s="5" t="e">
        <f>IF(REPORTE!AH$2="si",IF(C1611=VALUE(REPORTE!C$11),IF(SUM(DD1612:DD$1993),CONCATENATE(INT(B1611),", "),INT(B1611)),""),IF(C1611=VALUE(REPORTE!C$10),IF(SUM(DD1612:DD$1993),CONCATENATE(INT(B1611),", "),INT(B1611)),""))</f>
        <v>#VALUE!</v>
      </c>
      <c r="DH1611" s="5"/>
      <c r="DI1611" s="5"/>
      <c r="DJ1611" s="5"/>
      <c r="DK1611" s="5"/>
    </row>
    <row r="1612" spans="1:115">
      <c r="A1612" s="24"/>
      <c r="B1612" s="3"/>
      <c r="H1612" s="5" t="str">
        <f>IF(F1612="","",IFERROR(CONCATENATE("PEUA",VLOOKUP(ESTADO,REPORTE!AV1612:AW1643,2,0),CLAVE_DISTRITO,CLAVE_CADER,IFERROR(VLOOKUP(DAY(F1612),$BN$3:$BO$11,2,0),DAY(F1612)),IFERROR(VLOOKUP(MONTH(F1612),$BN$3:$BO$11,2,0),MONTH(F1612)),YEAR(F1612),G1612),""))</f>
        <v/>
      </c>
      <c r="L1612" s="4" t="str">
        <f>IFERROR(IF(VLOOKUP(J1612,J$2:L1611,4,0)=0,"",VLOOKUP(J1612,J$2:L1611,4,0)),"")</f>
        <v/>
      </c>
      <c r="M1612" s="4" t="str">
        <f>IFERROR(IF(VLOOKUP(J1612,J$2:M1611,5,0)=0,"",VLOOKUP(J1612,J$2:M1611,5,0)),"")</f>
        <v/>
      </c>
      <c r="AC1612" s="2" t="str">
        <f>IFERROR(IF(INDEX(AC$1:AC1611,MATCH(J1612,J$1:J1611,0),1)=0,"",INDEX(AC$1:AC1611,MATCH(J1612,J$1:J1611,0),1)),"")</f>
        <v/>
      </c>
      <c r="AD1612" s="2" t="str">
        <f>IFERROR(IF(INDEX(AD$1:AD1611,MATCH(J1612,J$1:J1611,0),1)=0,"",INDEX(AD$1:AD1611,MATCH(J1612,J$1:J1611,0),1)),"")</f>
        <v/>
      </c>
      <c r="AE1612" s="2" t="str">
        <f>IFERROR(IF(INDEX(AE$1:AE1611,MATCH(J1612,J$1:J1611,0),1)=0,"",INDEX(AE$1:AE1611,MATCH(J1612,J$1:J1611,0),1)),"")</f>
        <v/>
      </c>
      <c r="BH1612" s="7" t="str">
        <f t="shared" ca="1" si="259"/>
        <v/>
      </c>
      <c r="BI1612" s="4" t="str">
        <f t="shared" si="258"/>
        <v/>
      </c>
      <c r="BJ1612" s="123" t="str">
        <f t="shared" si="260"/>
        <v/>
      </c>
      <c r="BK1612" s="140" t="str">
        <f t="shared" si="264"/>
        <v/>
      </c>
      <c r="BP1612" s="5"/>
      <c r="BR1612" s="4"/>
      <c r="BT1612" s="5"/>
      <c r="BU1612" s="5"/>
      <c r="BV1612" s="5" t="str">
        <f>IF(B1612="","",IF(BQ1612="",1+(MAX(BV$2:BV1611)),""))</f>
        <v/>
      </c>
      <c r="BW1612" s="5" t="str">
        <f t="shared" si="261"/>
        <v/>
      </c>
      <c r="BX1612" s="5" t="str">
        <f t="shared" si="262"/>
        <v/>
      </c>
      <c r="BY1612" s="14" t="str">
        <f t="shared" si="263"/>
        <v/>
      </c>
      <c r="BZ1612" s="28"/>
      <c r="DD1612" s="5" t="e">
        <f>IF(REPORTE!AH$2="si",IF(C1612=VALUE(REPORTE!C$11),IF(SUM(DD1613:DD$1993),CONCATENATE(INT(B1612),", "),INT(B1612)),""),IF(C1612=VALUE(REPORTE!C$10),IF(SUM(DD1613:DD$1993),CONCATENATE(INT(B1612),", "),INT(B1612)),""))</f>
        <v>#VALUE!</v>
      </c>
      <c r="DH1612" s="5"/>
      <c r="DI1612" s="5"/>
      <c r="DJ1612" s="5"/>
      <c r="DK1612" s="5"/>
    </row>
    <row r="1613" spans="1:115">
      <c r="A1613" s="24"/>
      <c r="B1613" s="3"/>
      <c r="H1613" s="5" t="str">
        <f>IF(F1613="","",IFERROR(CONCATENATE("PEUA",VLOOKUP(ESTADO,REPORTE!AV1613:AW1644,2,0),CLAVE_DISTRITO,CLAVE_CADER,IFERROR(VLOOKUP(DAY(F1613),$BN$3:$BO$11,2,0),DAY(F1613)),IFERROR(VLOOKUP(MONTH(F1613),$BN$3:$BO$11,2,0),MONTH(F1613)),YEAR(F1613),G1613),""))</f>
        <v/>
      </c>
      <c r="L1613" s="4" t="str">
        <f>IFERROR(IF(VLOOKUP(J1613,J$2:L1612,4,0)=0,"",VLOOKUP(J1613,J$2:L1612,4,0)),"")</f>
        <v/>
      </c>
      <c r="M1613" s="4" t="str">
        <f>IFERROR(IF(VLOOKUP(J1613,J$2:M1612,5,0)=0,"",VLOOKUP(J1613,J$2:M1612,5,0)),"")</f>
        <v/>
      </c>
      <c r="AC1613" s="2" t="str">
        <f>IFERROR(IF(INDEX(AC$1:AC1612,MATCH(J1613,J$1:J1612,0),1)=0,"",INDEX(AC$1:AC1612,MATCH(J1613,J$1:J1612,0),1)),"")</f>
        <v/>
      </c>
      <c r="AD1613" s="2" t="str">
        <f>IFERROR(IF(INDEX(AD$1:AD1612,MATCH(J1613,J$1:J1612,0),1)=0,"",INDEX(AD$1:AD1612,MATCH(J1613,J$1:J1612,0),1)),"")</f>
        <v/>
      </c>
      <c r="AE1613" s="2" t="str">
        <f>IFERROR(IF(INDEX(AE$1:AE1612,MATCH(J1613,J$1:J1612,0),1)=0,"",INDEX(AE$1:AE1612,MATCH(J1613,J$1:J1612,0),1)),"")</f>
        <v/>
      </c>
      <c r="BH1613" s="7" t="str">
        <f t="shared" ca="1" si="259"/>
        <v/>
      </c>
      <c r="BI1613" s="4" t="str">
        <f t="shared" si="258"/>
        <v/>
      </c>
      <c r="BJ1613" s="123" t="str">
        <f t="shared" si="260"/>
        <v/>
      </c>
      <c r="BK1613" s="140" t="str">
        <f t="shared" si="264"/>
        <v/>
      </c>
      <c r="BP1613" s="5"/>
      <c r="BR1613" s="4"/>
      <c r="BT1613" s="5"/>
      <c r="BU1613" s="5"/>
      <c r="BV1613" s="5" t="str">
        <f>IF(B1613="","",IF(BQ1613="",1+(MAX(BV$2:BV1612)),""))</f>
        <v/>
      </c>
      <c r="BW1613" s="5" t="str">
        <f t="shared" si="261"/>
        <v/>
      </c>
      <c r="BX1613" s="5" t="str">
        <f t="shared" si="262"/>
        <v/>
      </c>
      <c r="BY1613" s="14" t="str">
        <f t="shared" si="263"/>
        <v/>
      </c>
      <c r="BZ1613" s="28"/>
      <c r="DD1613" s="5" t="e">
        <f>IF(REPORTE!AH$2="si",IF(C1613=VALUE(REPORTE!C$11),IF(SUM(DD1614:DD$1993),CONCATENATE(INT(B1613),", "),INT(B1613)),""),IF(C1613=VALUE(REPORTE!C$10),IF(SUM(DD1614:DD$1993),CONCATENATE(INT(B1613),", "),INT(B1613)),""))</f>
        <v>#VALUE!</v>
      </c>
      <c r="DH1613" s="5"/>
      <c r="DI1613" s="5"/>
      <c r="DJ1613" s="5"/>
      <c r="DK1613" s="5"/>
    </row>
    <row r="1614" spans="1:115">
      <c r="A1614" s="24"/>
      <c r="B1614" s="3"/>
      <c r="H1614" s="5" t="str">
        <f>IF(F1614="","",IFERROR(CONCATENATE("PEUA",VLOOKUP(ESTADO,REPORTE!AV1614:AW1645,2,0),CLAVE_DISTRITO,CLAVE_CADER,IFERROR(VLOOKUP(DAY(F1614),$BN$3:$BO$11,2,0),DAY(F1614)),IFERROR(VLOOKUP(MONTH(F1614),$BN$3:$BO$11,2,0),MONTH(F1614)),YEAR(F1614),G1614),""))</f>
        <v/>
      </c>
      <c r="L1614" s="4" t="str">
        <f>IFERROR(IF(VLOOKUP(J1614,J$2:L1613,4,0)=0,"",VLOOKUP(J1614,J$2:L1613,4,0)),"")</f>
        <v/>
      </c>
      <c r="M1614" s="4" t="str">
        <f>IFERROR(IF(VLOOKUP(J1614,J$2:M1613,5,0)=0,"",VLOOKUP(J1614,J$2:M1613,5,0)),"")</f>
        <v/>
      </c>
      <c r="AC1614" s="2" t="str">
        <f>IFERROR(IF(INDEX(AC$1:AC1613,MATCH(J1614,J$1:J1613,0),1)=0,"",INDEX(AC$1:AC1613,MATCH(J1614,J$1:J1613,0),1)),"")</f>
        <v/>
      </c>
      <c r="AD1614" s="2" t="str">
        <f>IFERROR(IF(INDEX(AD$1:AD1613,MATCH(J1614,J$1:J1613,0),1)=0,"",INDEX(AD$1:AD1613,MATCH(J1614,J$1:J1613,0),1)),"")</f>
        <v/>
      </c>
      <c r="AE1614" s="2" t="str">
        <f>IFERROR(IF(INDEX(AE$1:AE1613,MATCH(J1614,J$1:J1613,0),1)=0,"",INDEX(AE$1:AE1613,MATCH(J1614,J$1:J1613,0),1)),"")</f>
        <v/>
      </c>
      <c r="BH1614" s="7" t="str">
        <f t="shared" ca="1" si="259"/>
        <v/>
      </c>
      <c r="BI1614" s="4" t="str">
        <f t="shared" si="258"/>
        <v/>
      </c>
      <c r="BJ1614" s="123" t="str">
        <f t="shared" si="260"/>
        <v/>
      </c>
      <c r="BK1614" s="140" t="str">
        <f t="shared" si="264"/>
        <v/>
      </c>
      <c r="BP1614" s="5"/>
      <c r="BR1614" s="4"/>
      <c r="BT1614" s="5"/>
      <c r="BU1614" s="5"/>
      <c r="BV1614" s="5" t="str">
        <f>IF(B1614="","",IF(BQ1614="",1+(MAX(BV$2:BV1613)),""))</f>
        <v/>
      </c>
      <c r="BW1614" s="5" t="str">
        <f t="shared" si="261"/>
        <v/>
      </c>
      <c r="BX1614" s="5" t="str">
        <f t="shared" si="262"/>
        <v/>
      </c>
      <c r="BY1614" s="14" t="str">
        <f t="shared" si="263"/>
        <v/>
      </c>
      <c r="BZ1614" s="28"/>
      <c r="DD1614" s="5" t="e">
        <f>IF(REPORTE!AH$2="si",IF(C1614=VALUE(REPORTE!C$11),IF(SUM(DD1615:DD$1993),CONCATENATE(INT(B1614),", "),INT(B1614)),""),IF(C1614=VALUE(REPORTE!C$10),IF(SUM(DD1615:DD$1993),CONCATENATE(INT(B1614),", "),INT(B1614)),""))</f>
        <v>#VALUE!</v>
      </c>
      <c r="DH1614" s="5"/>
      <c r="DI1614" s="5"/>
      <c r="DJ1614" s="5"/>
      <c r="DK1614" s="5"/>
    </row>
    <row r="1615" spans="1:115">
      <c r="A1615" s="24"/>
      <c r="B1615" s="3"/>
      <c r="H1615" s="5" t="str">
        <f>IF(F1615="","",IFERROR(CONCATENATE("PEUA",VLOOKUP(ESTADO,REPORTE!AV1615:AW1646,2,0),CLAVE_DISTRITO,CLAVE_CADER,IFERROR(VLOOKUP(DAY(F1615),$BN$3:$BO$11,2,0),DAY(F1615)),IFERROR(VLOOKUP(MONTH(F1615),$BN$3:$BO$11,2,0),MONTH(F1615)),YEAR(F1615),G1615),""))</f>
        <v/>
      </c>
      <c r="L1615" s="4" t="str">
        <f>IFERROR(IF(VLOOKUP(J1615,J$2:L1614,4,0)=0,"",VLOOKUP(J1615,J$2:L1614,4,0)),"")</f>
        <v/>
      </c>
      <c r="M1615" s="4" t="str">
        <f>IFERROR(IF(VLOOKUP(J1615,J$2:M1614,5,0)=0,"",VLOOKUP(J1615,J$2:M1614,5,0)),"")</f>
        <v/>
      </c>
      <c r="AC1615" s="2" t="str">
        <f>IFERROR(IF(INDEX(AC$1:AC1614,MATCH(J1615,J$1:J1614,0),1)=0,"",INDEX(AC$1:AC1614,MATCH(J1615,J$1:J1614,0),1)),"")</f>
        <v/>
      </c>
      <c r="AD1615" s="2" t="str">
        <f>IFERROR(IF(INDEX(AD$1:AD1614,MATCH(J1615,J$1:J1614,0),1)=0,"",INDEX(AD$1:AD1614,MATCH(J1615,J$1:J1614,0),1)),"")</f>
        <v/>
      </c>
      <c r="AE1615" s="2" t="str">
        <f>IFERROR(IF(INDEX(AE$1:AE1614,MATCH(J1615,J$1:J1614,0),1)=0,"",INDEX(AE$1:AE1614,MATCH(J1615,J$1:J1614,0),1)),"")</f>
        <v/>
      </c>
      <c r="BH1615" s="7" t="str">
        <f t="shared" ca="1" si="259"/>
        <v/>
      </c>
      <c r="BI1615" s="4" t="str">
        <f t="shared" si="258"/>
        <v/>
      </c>
      <c r="BJ1615" s="123" t="str">
        <f t="shared" si="260"/>
        <v/>
      </c>
      <c r="BK1615" s="140" t="str">
        <f t="shared" si="264"/>
        <v/>
      </c>
      <c r="BP1615" s="5"/>
      <c r="BR1615" s="4"/>
      <c r="BT1615" s="5"/>
      <c r="BU1615" s="5"/>
      <c r="BV1615" s="5" t="str">
        <f>IF(B1615="","",IF(BQ1615="",1+(MAX(BV$2:BV1614)),""))</f>
        <v/>
      </c>
      <c r="BW1615" s="5" t="str">
        <f t="shared" si="261"/>
        <v/>
      </c>
      <c r="BX1615" s="5" t="str">
        <f t="shared" si="262"/>
        <v/>
      </c>
      <c r="BY1615" s="14" t="str">
        <f t="shared" si="263"/>
        <v/>
      </c>
      <c r="BZ1615" s="28"/>
      <c r="DD1615" s="5" t="e">
        <f>IF(REPORTE!AH$2="si",IF(C1615=VALUE(REPORTE!C$11),IF(SUM(DD1616:DD$1993),CONCATENATE(INT(B1615),", "),INT(B1615)),""),IF(C1615=VALUE(REPORTE!C$10),IF(SUM(DD1616:DD$1993),CONCATENATE(INT(B1615),", "),INT(B1615)),""))</f>
        <v>#VALUE!</v>
      </c>
      <c r="DH1615" s="5"/>
      <c r="DI1615" s="5"/>
      <c r="DJ1615" s="5"/>
      <c r="DK1615" s="5"/>
    </row>
    <row r="1616" spans="1:115">
      <c r="A1616" s="24"/>
      <c r="B1616" s="3"/>
      <c r="H1616" s="5" t="str">
        <f>IF(F1616="","",IFERROR(CONCATENATE("PEUA",VLOOKUP(ESTADO,REPORTE!AV1616:AW1647,2,0),CLAVE_DISTRITO,CLAVE_CADER,IFERROR(VLOOKUP(DAY(F1616),$BN$3:$BO$11,2,0),DAY(F1616)),IFERROR(VLOOKUP(MONTH(F1616),$BN$3:$BO$11,2,0),MONTH(F1616)),YEAR(F1616),G1616),""))</f>
        <v/>
      </c>
      <c r="L1616" s="4" t="str">
        <f>IFERROR(IF(VLOOKUP(J1616,J$2:L1615,4,0)=0,"",VLOOKUP(J1616,J$2:L1615,4,0)),"")</f>
        <v/>
      </c>
      <c r="M1616" s="4" t="str">
        <f>IFERROR(IF(VLOOKUP(J1616,J$2:M1615,5,0)=0,"",VLOOKUP(J1616,J$2:M1615,5,0)),"")</f>
        <v/>
      </c>
      <c r="AC1616" s="2" t="str">
        <f>IFERROR(IF(INDEX(AC$1:AC1615,MATCH(J1616,J$1:J1615,0),1)=0,"",INDEX(AC$1:AC1615,MATCH(J1616,J$1:J1615,0),1)),"")</f>
        <v/>
      </c>
      <c r="AD1616" s="2" t="str">
        <f>IFERROR(IF(INDEX(AD$1:AD1615,MATCH(J1616,J$1:J1615,0),1)=0,"",INDEX(AD$1:AD1615,MATCH(J1616,J$1:J1615,0),1)),"")</f>
        <v/>
      </c>
      <c r="AE1616" s="2" t="str">
        <f>IFERROR(IF(INDEX(AE$1:AE1615,MATCH(J1616,J$1:J1615,0),1)=0,"",INDEX(AE$1:AE1615,MATCH(J1616,J$1:J1615,0),1)),"")</f>
        <v/>
      </c>
      <c r="BH1616" s="7" t="str">
        <f t="shared" ca="1" si="259"/>
        <v/>
      </c>
      <c r="BI1616" s="4" t="str">
        <f t="shared" si="258"/>
        <v/>
      </c>
      <c r="BJ1616" s="123" t="str">
        <f t="shared" si="260"/>
        <v/>
      </c>
      <c r="BK1616" s="140" t="str">
        <f t="shared" si="264"/>
        <v/>
      </c>
      <c r="BP1616" s="5"/>
      <c r="BR1616" s="4"/>
      <c r="BT1616" s="5"/>
      <c r="BU1616" s="5"/>
      <c r="BV1616" s="5" t="str">
        <f>IF(B1616="","",IF(BQ1616="",1+(MAX(BV$2:BV1615)),""))</f>
        <v/>
      </c>
      <c r="BW1616" s="5" t="str">
        <f t="shared" si="261"/>
        <v/>
      </c>
      <c r="BX1616" s="5" t="str">
        <f t="shared" si="262"/>
        <v/>
      </c>
      <c r="BY1616" s="14" t="str">
        <f t="shared" si="263"/>
        <v/>
      </c>
      <c r="BZ1616" s="28"/>
      <c r="DD1616" s="5" t="e">
        <f>IF(REPORTE!AH$2="si",IF(C1616=VALUE(REPORTE!C$11),IF(SUM(DD1617:DD$1993),CONCATENATE(INT(B1616),", "),INT(B1616)),""),IF(C1616=VALUE(REPORTE!C$10),IF(SUM(DD1617:DD$1993),CONCATENATE(INT(B1616),", "),INT(B1616)),""))</f>
        <v>#VALUE!</v>
      </c>
      <c r="DH1616" s="5"/>
      <c r="DI1616" s="5"/>
      <c r="DJ1616" s="5"/>
      <c r="DK1616" s="5"/>
    </row>
    <row r="1617" spans="1:115">
      <c r="A1617" s="24"/>
      <c r="B1617" s="3"/>
      <c r="H1617" s="5" t="str">
        <f>IF(F1617="","",IFERROR(CONCATENATE("PEUA",VLOOKUP(ESTADO,REPORTE!AV1617:AW1648,2,0),CLAVE_DISTRITO,CLAVE_CADER,IFERROR(VLOOKUP(DAY(F1617),$BN$3:$BO$11,2,0),DAY(F1617)),IFERROR(VLOOKUP(MONTH(F1617),$BN$3:$BO$11,2,0),MONTH(F1617)),YEAR(F1617),G1617),""))</f>
        <v/>
      </c>
      <c r="L1617" s="4" t="str">
        <f>IFERROR(IF(VLOOKUP(J1617,J$2:L1616,4,0)=0,"",VLOOKUP(J1617,J$2:L1616,4,0)),"")</f>
        <v/>
      </c>
      <c r="M1617" s="4" t="str">
        <f>IFERROR(IF(VLOOKUP(J1617,J$2:M1616,5,0)=0,"",VLOOKUP(J1617,J$2:M1616,5,0)),"")</f>
        <v/>
      </c>
      <c r="AC1617" s="2" t="str">
        <f>IFERROR(IF(INDEX(AC$1:AC1616,MATCH(J1617,J$1:J1616,0),1)=0,"",INDEX(AC$1:AC1616,MATCH(J1617,J$1:J1616,0),1)),"")</f>
        <v/>
      </c>
      <c r="AD1617" s="2" t="str">
        <f>IFERROR(IF(INDEX(AD$1:AD1616,MATCH(J1617,J$1:J1616,0),1)=0,"",INDEX(AD$1:AD1616,MATCH(J1617,J$1:J1616,0),1)),"")</f>
        <v/>
      </c>
      <c r="AE1617" s="2" t="str">
        <f>IFERROR(IF(INDEX(AE$1:AE1616,MATCH(J1617,J$1:J1616,0),1)=0,"",INDEX(AE$1:AE1616,MATCH(J1617,J$1:J1616,0),1)),"")</f>
        <v/>
      </c>
      <c r="BH1617" s="7" t="str">
        <f t="shared" ca="1" si="259"/>
        <v/>
      </c>
      <c r="BI1617" s="4" t="str">
        <f t="shared" si="258"/>
        <v/>
      </c>
      <c r="BJ1617" s="123" t="str">
        <f t="shared" si="260"/>
        <v/>
      </c>
      <c r="BK1617" s="140" t="str">
        <f t="shared" si="264"/>
        <v/>
      </c>
      <c r="BP1617" s="5"/>
      <c r="BR1617" s="4"/>
      <c r="BT1617" s="5"/>
      <c r="BU1617" s="5"/>
      <c r="BV1617" s="5" t="str">
        <f>IF(B1617="","",IF(BQ1617="",1+(MAX(BV$2:BV1616)),""))</f>
        <v/>
      </c>
      <c r="BW1617" s="5" t="str">
        <f t="shared" si="261"/>
        <v/>
      </c>
      <c r="BX1617" s="5" t="str">
        <f t="shared" si="262"/>
        <v/>
      </c>
      <c r="BY1617" s="14" t="str">
        <f t="shared" si="263"/>
        <v/>
      </c>
      <c r="BZ1617" s="28"/>
      <c r="DD1617" s="5" t="e">
        <f>IF(REPORTE!AH$2="si",IF(C1617=VALUE(REPORTE!C$11),IF(SUM(DD1618:DD$1993),CONCATENATE(INT(B1617),", "),INT(B1617)),""),IF(C1617=VALUE(REPORTE!C$10),IF(SUM(DD1618:DD$1993),CONCATENATE(INT(B1617),", "),INT(B1617)),""))</f>
        <v>#VALUE!</v>
      </c>
      <c r="DH1617" s="5"/>
      <c r="DI1617" s="5"/>
      <c r="DJ1617" s="5"/>
      <c r="DK1617" s="5"/>
    </row>
    <row r="1618" spans="1:115">
      <c r="A1618" s="24"/>
      <c r="B1618" s="3"/>
      <c r="H1618" s="5" t="str">
        <f>IF(F1618="","",IFERROR(CONCATENATE("PEUA",VLOOKUP(ESTADO,REPORTE!AV1618:AW1649,2,0),CLAVE_DISTRITO,CLAVE_CADER,IFERROR(VLOOKUP(DAY(F1618),$BN$3:$BO$11,2,0),DAY(F1618)),IFERROR(VLOOKUP(MONTH(F1618),$BN$3:$BO$11,2,0),MONTH(F1618)),YEAR(F1618),G1618),""))</f>
        <v/>
      </c>
      <c r="L1618" s="4" t="str">
        <f>IFERROR(IF(VLOOKUP(J1618,J$2:L1617,4,0)=0,"",VLOOKUP(J1618,J$2:L1617,4,0)),"")</f>
        <v/>
      </c>
      <c r="M1618" s="4" t="str">
        <f>IFERROR(IF(VLOOKUP(J1618,J$2:M1617,5,0)=0,"",VLOOKUP(J1618,J$2:M1617,5,0)),"")</f>
        <v/>
      </c>
      <c r="AC1618" s="2" t="str">
        <f>IFERROR(IF(INDEX(AC$1:AC1617,MATCH(J1618,J$1:J1617,0),1)=0,"",INDEX(AC$1:AC1617,MATCH(J1618,J$1:J1617,0),1)),"")</f>
        <v/>
      </c>
      <c r="AD1618" s="2" t="str">
        <f>IFERROR(IF(INDEX(AD$1:AD1617,MATCH(J1618,J$1:J1617,0),1)=0,"",INDEX(AD$1:AD1617,MATCH(J1618,J$1:J1617,0),1)),"")</f>
        <v/>
      </c>
      <c r="AE1618" s="2" t="str">
        <f>IFERROR(IF(INDEX(AE$1:AE1617,MATCH(J1618,J$1:J1617,0),1)=0,"",INDEX(AE$1:AE1617,MATCH(J1618,J$1:J1617,0),1)),"")</f>
        <v/>
      </c>
      <c r="BH1618" s="7" t="str">
        <f t="shared" ca="1" si="259"/>
        <v/>
      </c>
      <c r="BI1618" s="4" t="str">
        <f t="shared" si="258"/>
        <v/>
      </c>
      <c r="BJ1618" s="123" t="str">
        <f t="shared" si="260"/>
        <v/>
      </c>
      <c r="BK1618" s="140" t="str">
        <f t="shared" si="264"/>
        <v/>
      </c>
      <c r="BP1618" s="5"/>
      <c r="BR1618" s="4"/>
      <c r="BT1618" s="5"/>
      <c r="BU1618" s="5"/>
      <c r="BV1618" s="5" t="str">
        <f>IF(B1618="","",IF(BQ1618="",1+(MAX(BV$2:BV1617)),""))</f>
        <v/>
      </c>
      <c r="BW1618" s="5" t="str">
        <f t="shared" si="261"/>
        <v/>
      </c>
      <c r="BX1618" s="5" t="str">
        <f t="shared" si="262"/>
        <v/>
      </c>
      <c r="BY1618" s="14" t="str">
        <f t="shared" si="263"/>
        <v/>
      </c>
      <c r="BZ1618" s="28"/>
      <c r="DD1618" s="5" t="e">
        <f>IF(REPORTE!AH$2="si",IF(C1618=VALUE(REPORTE!C$11),IF(SUM(DD1619:DD$1993),CONCATENATE(INT(B1618),", "),INT(B1618)),""),IF(C1618=VALUE(REPORTE!C$10),IF(SUM(DD1619:DD$1993),CONCATENATE(INT(B1618),", "),INT(B1618)),""))</f>
        <v>#VALUE!</v>
      </c>
      <c r="DH1618" s="5"/>
      <c r="DI1618" s="5"/>
      <c r="DJ1618" s="5"/>
      <c r="DK1618" s="5"/>
    </row>
    <row r="1619" spans="1:115">
      <c r="A1619" s="24"/>
      <c r="B1619" s="3"/>
      <c r="H1619" s="5" t="str">
        <f>IF(F1619="","",IFERROR(CONCATENATE("PEUA",VLOOKUP(ESTADO,REPORTE!AV1619:AW1650,2,0),CLAVE_DISTRITO,CLAVE_CADER,IFERROR(VLOOKUP(DAY(F1619),$BN$3:$BO$11,2,0),DAY(F1619)),IFERROR(VLOOKUP(MONTH(F1619),$BN$3:$BO$11,2,0),MONTH(F1619)),YEAR(F1619),G1619),""))</f>
        <v/>
      </c>
      <c r="L1619" s="4" t="str">
        <f>IFERROR(IF(VLOOKUP(J1619,J$2:L1618,4,0)=0,"",VLOOKUP(J1619,J$2:L1618,4,0)),"")</f>
        <v/>
      </c>
      <c r="M1619" s="4" t="str">
        <f>IFERROR(IF(VLOOKUP(J1619,J$2:M1618,5,0)=0,"",VLOOKUP(J1619,J$2:M1618,5,0)),"")</f>
        <v/>
      </c>
      <c r="AC1619" s="2" t="str">
        <f>IFERROR(IF(INDEX(AC$1:AC1618,MATCH(J1619,J$1:J1618,0),1)=0,"",INDEX(AC$1:AC1618,MATCH(J1619,J$1:J1618,0),1)),"")</f>
        <v/>
      </c>
      <c r="AD1619" s="2" t="str">
        <f>IFERROR(IF(INDEX(AD$1:AD1618,MATCH(J1619,J$1:J1618,0),1)=0,"",INDEX(AD$1:AD1618,MATCH(J1619,J$1:J1618,0),1)),"")</f>
        <v/>
      </c>
      <c r="AE1619" s="2" t="str">
        <f>IFERROR(IF(INDEX(AE$1:AE1618,MATCH(J1619,J$1:J1618,0),1)=0,"",INDEX(AE$1:AE1618,MATCH(J1619,J$1:J1618,0),1)),"")</f>
        <v/>
      </c>
      <c r="BH1619" s="7" t="str">
        <f t="shared" ca="1" si="259"/>
        <v/>
      </c>
      <c r="BI1619" s="4" t="str">
        <f t="shared" ref="BI1619:BI1682" si="265">IFERROR(IF(AA1619=0,"",AA1619/BB1619),"")</f>
        <v/>
      </c>
      <c r="BJ1619" s="123" t="str">
        <f t="shared" si="260"/>
        <v/>
      </c>
      <c r="BK1619" s="140" t="str">
        <f t="shared" si="264"/>
        <v/>
      </c>
      <c r="BP1619" s="5"/>
      <c r="BR1619" s="4"/>
      <c r="BT1619" s="5"/>
      <c r="BU1619" s="5"/>
      <c r="BV1619" s="5" t="str">
        <f>IF(B1619="","",IF(BQ1619="",1+(MAX(BV$2:BV1618)),""))</f>
        <v/>
      </c>
      <c r="BW1619" s="5" t="str">
        <f t="shared" si="261"/>
        <v/>
      </c>
      <c r="BX1619" s="5" t="str">
        <f t="shared" si="262"/>
        <v/>
      </c>
      <c r="BY1619" s="14" t="str">
        <f t="shared" si="263"/>
        <v/>
      </c>
      <c r="BZ1619" s="28"/>
      <c r="DD1619" s="5" t="e">
        <f>IF(REPORTE!AH$2="si",IF(C1619=VALUE(REPORTE!C$11),IF(SUM(DD1620:DD$1993),CONCATENATE(INT(B1619),", "),INT(B1619)),""),IF(C1619=VALUE(REPORTE!C$10),IF(SUM(DD1620:DD$1993),CONCATENATE(INT(B1619),", "),INT(B1619)),""))</f>
        <v>#VALUE!</v>
      </c>
      <c r="DH1619" s="5"/>
      <c r="DI1619" s="5"/>
      <c r="DJ1619" s="5"/>
      <c r="DK1619" s="5"/>
    </row>
    <row r="1620" spans="1:115">
      <c r="A1620" s="24"/>
      <c r="B1620" s="3"/>
      <c r="H1620" s="5" t="str">
        <f>IF(F1620="","",IFERROR(CONCATENATE("PEUA",VLOOKUP(ESTADO,REPORTE!AV1620:AW1651,2,0),CLAVE_DISTRITO,CLAVE_CADER,IFERROR(VLOOKUP(DAY(F1620),$BN$3:$BO$11,2,0),DAY(F1620)),IFERROR(VLOOKUP(MONTH(F1620),$BN$3:$BO$11,2,0),MONTH(F1620)),YEAR(F1620),G1620),""))</f>
        <v/>
      </c>
      <c r="L1620" s="4" t="str">
        <f>IFERROR(IF(VLOOKUP(J1620,J$2:L1619,4,0)=0,"",VLOOKUP(J1620,J$2:L1619,4,0)),"")</f>
        <v/>
      </c>
      <c r="M1620" s="4" t="str">
        <f>IFERROR(IF(VLOOKUP(J1620,J$2:M1619,5,0)=0,"",VLOOKUP(J1620,J$2:M1619,5,0)),"")</f>
        <v/>
      </c>
      <c r="AC1620" s="2" t="str">
        <f>IFERROR(IF(INDEX(AC$1:AC1619,MATCH(J1620,J$1:J1619,0),1)=0,"",INDEX(AC$1:AC1619,MATCH(J1620,J$1:J1619,0),1)),"")</f>
        <v/>
      </c>
      <c r="AD1620" s="2" t="str">
        <f>IFERROR(IF(INDEX(AD$1:AD1619,MATCH(J1620,J$1:J1619,0),1)=0,"",INDEX(AD$1:AD1619,MATCH(J1620,J$1:J1619,0),1)),"")</f>
        <v/>
      </c>
      <c r="AE1620" s="2" t="str">
        <f>IFERROR(IF(INDEX(AE$1:AE1619,MATCH(J1620,J$1:J1619,0),1)=0,"",INDEX(AE$1:AE1619,MATCH(J1620,J$1:J1619,0),1)),"")</f>
        <v/>
      </c>
      <c r="BH1620" s="7" t="str">
        <f t="shared" ca="1" si="259"/>
        <v/>
      </c>
      <c r="BI1620" s="4" t="str">
        <f t="shared" si="265"/>
        <v/>
      </c>
      <c r="BJ1620" s="123" t="str">
        <f t="shared" si="260"/>
        <v/>
      </c>
      <c r="BK1620" s="140" t="str">
        <f t="shared" si="264"/>
        <v/>
      </c>
      <c r="BP1620" s="5"/>
      <c r="BR1620" s="4"/>
      <c r="BT1620" s="5"/>
      <c r="BU1620" s="5"/>
      <c r="BV1620" s="5" t="str">
        <f>IF(B1620="","",IF(BQ1620="",1+(MAX(BV$2:BV1619)),""))</f>
        <v/>
      </c>
      <c r="BW1620" s="5" t="str">
        <f t="shared" si="261"/>
        <v/>
      </c>
      <c r="BX1620" s="5" t="str">
        <f t="shared" si="262"/>
        <v/>
      </c>
      <c r="BY1620" s="14" t="str">
        <f t="shared" si="263"/>
        <v/>
      </c>
      <c r="BZ1620" s="28"/>
      <c r="DD1620" s="5" t="e">
        <f>IF(REPORTE!AH$2="si",IF(C1620=VALUE(REPORTE!C$11),IF(SUM(DD1621:DD$1993),CONCATENATE(INT(B1620),", "),INT(B1620)),""),IF(C1620=VALUE(REPORTE!C$10),IF(SUM(DD1621:DD$1993),CONCATENATE(INT(B1620),", "),INT(B1620)),""))</f>
        <v>#VALUE!</v>
      </c>
      <c r="DH1620" s="5"/>
      <c r="DI1620" s="5"/>
      <c r="DJ1620" s="5"/>
      <c r="DK1620" s="5"/>
    </row>
    <row r="1621" spans="1:115">
      <c r="A1621" s="24"/>
      <c r="B1621" s="3"/>
      <c r="H1621" s="5" t="str">
        <f>IF(F1621="","",IFERROR(CONCATENATE("PEUA",VLOOKUP(ESTADO,REPORTE!AV1621:AW1652,2,0),CLAVE_DISTRITO,CLAVE_CADER,IFERROR(VLOOKUP(DAY(F1621),$BN$3:$BO$11,2,0),DAY(F1621)),IFERROR(VLOOKUP(MONTH(F1621),$BN$3:$BO$11,2,0),MONTH(F1621)),YEAR(F1621),G1621),""))</f>
        <v/>
      </c>
      <c r="L1621" s="4" t="str">
        <f>IFERROR(IF(VLOOKUP(J1621,J$2:L1620,4,0)=0,"",VLOOKUP(J1621,J$2:L1620,4,0)),"")</f>
        <v/>
      </c>
      <c r="M1621" s="4" t="str">
        <f>IFERROR(IF(VLOOKUP(J1621,J$2:M1620,5,0)=0,"",VLOOKUP(J1621,J$2:M1620,5,0)),"")</f>
        <v/>
      </c>
      <c r="AC1621" s="2" t="str">
        <f>IFERROR(IF(INDEX(AC$1:AC1620,MATCH(J1621,J$1:J1620,0),1)=0,"",INDEX(AC$1:AC1620,MATCH(J1621,J$1:J1620,0),1)),"")</f>
        <v/>
      </c>
      <c r="AD1621" s="2" t="str">
        <f>IFERROR(IF(INDEX(AD$1:AD1620,MATCH(J1621,J$1:J1620,0),1)=0,"",INDEX(AD$1:AD1620,MATCH(J1621,J$1:J1620,0),1)),"")</f>
        <v/>
      </c>
      <c r="AE1621" s="2" t="str">
        <f>IFERROR(IF(INDEX(AE$1:AE1620,MATCH(J1621,J$1:J1620,0),1)=0,"",INDEX(AE$1:AE1620,MATCH(J1621,J$1:J1620,0),1)),"")</f>
        <v/>
      </c>
      <c r="BH1621" s="7" t="str">
        <f t="shared" ca="1" si="259"/>
        <v/>
      </c>
      <c r="BI1621" s="4" t="str">
        <f t="shared" si="265"/>
        <v/>
      </c>
      <c r="BJ1621" s="123" t="str">
        <f t="shared" si="260"/>
        <v/>
      </c>
      <c r="BK1621" s="140" t="str">
        <f t="shared" si="264"/>
        <v/>
      </c>
      <c r="BP1621" s="5"/>
      <c r="BR1621" s="4"/>
      <c r="BT1621" s="5"/>
      <c r="BU1621" s="5"/>
      <c r="BV1621" s="5" t="str">
        <f>IF(B1621="","",IF(BQ1621="",1+(MAX(BV$2:BV1620)),""))</f>
        <v/>
      </c>
      <c r="BW1621" s="5" t="str">
        <f t="shared" si="261"/>
        <v/>
      </c>
      <c r="BX1621" s="5" t="str">
        <f t="shared" si="262"/>
        <v/>
      </c>
      <c r="BY1621" s="14" t="str">
        <f t="shared" si="263"/>
        <v/>
      </c>
      <c r="BZ1621" s="28"/>
      <c r="DD1621" s="5" t="e">
        <f>IF(REPORTE!AH$2="si",IF(C1621=VALUE(REPORTE!C$11),IF(SUM(DD1622:DD$1993),CONCATENATE(INT(B1621),", "),INT(B1621)),""),IF(C1621=VALUE(REPORTE!C$10),IF(SUM(DD1622:DD$1993),CONCATENATE(INT(B1621),", "),INT(B1621)),""))</f>
        <v>#VALUE!</v>
      </c>
      <c r="DH1621" s="5"/>
      <c r="DI1621" s="5"/>
      <c r="DJ1621" s="5"/>
      <c r="DK1621" s="5"/>
    </row>
    <row r="1622" spans="1:115">
      <c r="A1622" s="24"/>
      <c r="B1622" s="3"/>
      <c r="H1622" s="5" t="str">
        <f>IF(F1622="","",IFERROR(CONCATENATE("PEUA",VLOOKUP(ESTADO,REPORTE!AV1622:AW1653,2,0),CLAVE_DISTRITO,CLAVE_CADER,IFERROR(VLOOKUP(DAY(F1622),$BN$3:$BO$11,2,0),DAY(F1622)),IFERROR(VLOOKUP(MONTH(F1622),$BN$3:$BO$11,2,0),MONTH(F1622)),YEAR(F1622),G1622),""))</f>
        <v/>
      </c>
      <c r="L1622" s="4" t="str">
        <f>IFERROR(IF(VLOOKUP(J1622,J$2:L1621,4,0)=0,"",VLOOKUP(J1622,J$2:L1621,4,0)),"")</f>
        <v/>
      </c>
      <c r="M1622" s="4" t="str">
        <f>IFERROR(IF(VLOOKUP(J1622,J$2:M1621,5,0)=0,"",VLOOKUP(J1622,J$2:M1621,5,0)),"")</f>
        <v/>
      </c>
      <c r="AC1622" s="2" t="str">
        <f>IFERROR(IF(INDEX(AC$1:AC1621,MATCH(J1622,J$1:J1621,0),1)=0,"",INDEX(AC$1:AC1621,MATCH(J1622,J$1:J1621,0),1)),"")</f>
        <v/>
      </c>
      <c r="AD1622" s="2" t="str">
        <f>IFERROR(IF(INDEX(AD$1:AD1621,MATCH(J1622,J$1:J1621,0),1)=0,"",INDEX(AD$1:AD1621,MATCH(J1622,J$1:J1621,0),1)),"")</f>
        <v/>
      </c>
      <c r="AE1622" s="2" t="str">
        <f>IFERROR(IF(INDEX(AE$1:AE1621,MATCH(J1622,J$1:J1621,0),1)=0,"",INDEX(AE$1:AE1621,MATCH(J1622,J$1:J1621,0),1)),"")</f>
        <v/>
      </c>
      <c r="BH1622" s="7" t="str">
        <f t="shared" ca="1" si="259"/>
        <v/>
      </c>
      <c r="BI1622" s="4" t="str">
        <f t="shared" si="265"/>
        <v/>
      </c>
      <c r="BJ1622" s="123" t="str">
        <f t="shared" si="260"/>
        <v/>
      </c>
      <c r="BK1622" s="140" t="str">
        <f t="shared" si="264"/>
        <v/>
      </c>
      <c r="BP1622" s="5"/>
      <c r="BR1622" s="4"/>
      <c r="BT1622" s="5"/>
      <c r="BU1622" s="5"/>
      <c r="BV1622" s="5" t="str">
        <f>IF(B1622="","",IF(BQ1622="",1+(MAX(BV$2:BV1621)),""))</f>
        <v/>
      </c>
      <c r="BW1622" s="5" t="str">
        <f t="shared" si="261"/>
        <v/>
      </c>
      <c r="BX1622" s="5" t="str">
        <f t="shared" si="262"/>
        <v/>
      </c>
      <c r="BY1622" s="14" t="str">
        <f t="shared" si="263"/>
        <v/>
      </c>
      <c r="BZ1622" s="28"/>
      <c r="DD1622" s="5" t="e">
        <f>IF(REPORTE!AH$2="si",IF(C1622=VALUE(REPORTE!C$11),IF(SUM(DD1623:DD$1993),CONCATENATE(INT(B1622),", "),INT(B1622)),""),IF(C1622=VALUE(REPORTE!C$10),IF(SUM(DD1623:DD$1993),CONCATENATE(INT(B1622),", "),INT(B1622)),""))</f>
        <v>#VALUE!</v>
      </c>
      <c r="DH1622" s="5"/>
      <c r="DI1622" s="5"/>
      <c r="DJ1622" s="5"/>
      <c r="DK1622" s="5"/>
    </row>
    <row r="1623" spans="1:115">
      <c r="A1623" s="24"/>
      <c r="B1623" s="3"/>
      <c r="H1623" s="5" t="str">
        <f>IF(F1623="","",IFERROR(CONCATENATE("PEUA",VLOOKUP(ESTADO,REPORTE!AV1623:AW1654,2,0),CLAVE_DISTRITO,CLAVE_CADER,IFERROR(VLOOKUP(DAY(F1623),$BN$3:$BO$11,2,0),DAY(F1623)),IFERROR(VLOOKUP(MONTH(F1623),$BN$3:$BO$11,2,0),MONTH(F1623)),YEAR(F1623),G1623),""))</f>
        <v/>
      </c>
      <c r="L1623" s="4" t="str">
        <f>IFERROR(IF(VLOOKUP(J1623,J$2:L1622,4,0)=0,"",VLOOKUP(J1623,J$2:L1622,4,0)),"")</f>
        <v/>
      </c>
      <c r="M1623" s="4" t="str">
        <f>IFERROR(IF(VLOOKUP(J1623,J$2:M1622,5,0)=0,"",VLOOKUP(J1623,J$2:M1622,5,0)),"")</f>
        <v/>
      </c>
      <c r="AC1623" s="2" t="str">
        <f>IFERROR(IF(INDEX(AC$1:AC1622,MATCH(J1623,J$1:J1622,0),1)=0,"",INDEX(AC$1:AC1622,MATCH(J1623,J$1:J1622,0),1)),"")</f>
        <v/>
      </c>
      <c r="AD1623" s="2" t="str">
        <f>IFERROR(IF(INDEX(AD$1:AD1622,MATCH(J1623,J$1:J1622,0),1)=0,"",INDEX(AD$1:AD1622,MATCH(J1623,J$1:J1622,0),1)),"")</f>
        <v/>
      </c>
      <c r="AE1623" s="2" t="str">
        <f>IFERROR(IF(INDEX(AE$1:AE1622,MATCH(J1623,J$1:J1622,0),1)=0,"",INDEX(AE$1:AE1622,MATCH(J1623,J$1:J1622,0),1)),"")</f>
        <v/>
      </c>
      <c r="BH1623" s="7" t="str">
        <f t="shared" ca="1" si="259"/>
        <v/>
      </c>
      <c r="BI1623" s="4" t="str">
        <f t="shared" si="265"/>
        <v/>
      </c>
      <c r="BJ1623" s="123" t="str">
        <f t="shared" si="260"/>
        <v/>
      </c>
      <c r="BK1623" s="140" t="str">
        <f t="shared" si="264"/>
        <v/>
      </c>
      <c r="BP1623" s="5"/>
      <c r="BR1623" s="4"/>
      <c r="BT1623" s="5"/>
      <c r="BU1623" s="5"/>
      <c r="BV1623" s="5" t="str">
        <f>IF(B1623="","",IF(BQ1623="",1+(MAX(BV$2:BV1622)),""))</f>
        <v/>
      </c>
      <c r="BW1623" s="5" t="str">
        <f t="shared" si="261"/>
        <v/>
      </c>
      <c r="BX1623" s="5" t="str">
        <f t="shared" si="262"/>
        <v/>
      </c>
      <c r="BY1623" s="14" t="str">
        <f t="shared" si="263"/>
        <v/>
      </c>
      <c r="BZ1623" s="28"/>
      <c r="DD1623" s="5" t="e">
        <f>IF(REPORTE!AH$2="si",IF(C1623=VALUE(REPORTE!C$11),IF(SUM(DD1624:DD$1993),CONCATENATE(INT(B1623),", "),INT(B1623)),""),IF(C1623=VALUE(REPORTE!C$10),IF(SUM(DD1624:DD$1993),CONCATENATE(INT(B1623),", "),INT(B1623)),""))</f>
        <v>#VALUE!</v>
      </c>
      <c r="DH1623" s="5"/>
      <c r="DI1623" s="5"/>
      <c r="DJ1623" s="5"/>
      <c r="DK1623" s="5"/>
    </row>
    <row r="1624" spans="1:115">
      <c r="A1624" s="24"/>
      <c r="B1624" s="3"/>
      <c r="H1624" s="5" t="str">
        <f>IF(F1624="","",IFERROR(CONCATENATE("PEUA",VLOOKUP(ESTADO,REPORTE!AV1624:AW1655,2,0),CLAVE_DISTRITO,CLAVE_CADER,IFERROR(VLOOKUP(DAY(F1624),$BN$3:$BO$11,2,0),DAY(F1624)),IFERROR(VLOOKUP(MONTH(F1624),$BN$3:$BO$11,2,0),MONTH(F1624)),YEAR(F1624),G1624),""))</f>
        <v/>
      </c>
      <c r="L1624" s="4" t="str">
        <f>IFERROR(IF(VLOOKUP(J1624,J$2:L1623,4,0)=0,"",VLOOKUP(J1624,J$2:L1623,4,0)),"")</f>
        <v/>
      </c>
      <c r="M1624" s="4" t="str">
        <f>IFERROR(IF(VLOOKUP(J1624,J$2:M1623,5,0)=0,"",VLOOKUP(J1624,J$2:M1623,5,0)),"")</f>
        <v/>
      </c>
      <c r="AC1624" s="2" t="str">
        <f>IFERROR(IF(INDEX(AC$1:AC1623,MATCH(J1624,J$1:J1623,0),1)=0,"",INDEX(AC$1:AC1623,MATCH(J1624,J$1:J1623,0),1)),"")</f>
        <v/>
      </c>
      <c r="AD1624" s="2" t="str">
        <f>IFERROR(IF(INDEX(AD$1:AD1623,MATCH(J1624,J$1:J1623,0),1)=0,"",INDEX(AD$1:AD1623,MATCH(J1624,J$1:J1623,0),1)),"")</f>
        <v/>
      </c>
      <c r="AE1624" s="2" t="str">
        <f>IFERROR(IF(INDEX(AE$1:AE1623,MATCH(J1624,J$1:J1623,0),1)=0,"",INDEX(AE$1:AE1623,MATCH(J1624,J$1:J1623,0),1)),"")</f>
        <v/>
      </c>
      <c r="BH1624" s="7" t="str">
        <f t="shared" ca="1" si="259"/>
        <v/>
      </c>
      <c r="BI1624" s="4" t="str">
        <f t="shared" si="265"/>
        <v/>
      </c>
      <c r="BJ1624" s="123" t="str">
        <f t="shared" si="260"/>
        <v/>
      </c>
      <c r="BK1624" s="140" t="str">
        <f t="shared" si="264"/>
        <v/>
      </c>
      <c r="BP1624" s="5"/>
      <c r="BR1624" s="4"/>
      <c r="BT1624" s="5"/>
      <c r="BU1624" s="5"/>
      <c r="BV1624" s="5" t="str">
        <f>IF(B1624="","",IF(BQ1624="",1+(MAX(BV$2:BV1623)),""))</f>
        <v/>
      </c>
      <c r="BW1624" s="5" t="str">
        <f t="shared" si="261"/>
        <v/>
      </c>
      <c r="BX1624" s="5" t="str">
        <f t="shared" si="262"/>
        <v/>
      </c>
      <c r="BY1624" s="14" t="str">
        <f t="shared" si="263"/>
        <v/>
      </c>
      <c r="BZ1624" s="28"/>
      <c r="DD1624" s="5" t="e">
        <f>IF(REPORTE!AH$2="si",IF(C1624=VALUE(REPORTE!C$11),IF(SUM(DD1625:DD$1993),CONCATENATE(INT(B1624),", "),INT(B1624)),""),IF(C1624=VALUE(REPORTE!C$10),IF(SUM(DD1625:DD$1993),CONCATENATE(INT(B1624),", "),INT(B1624)),""))</f>
        <v>#VALUE!</v>
      </c>
      <c r="DH1624" s="5"/>
      <c r="DI1624" s="5"/>
      <c r="DJ1624" s="5"/>
      <c r="DK1624" s="5"/>
    </row>
    <row r="1625" spans="1:115">
      <c r="A1625" s="24"/>
      <c r="B1625" s="3"/>
      <c r="H1625" s="5" t="str">
        <f>IF(F1625="","",IFERROR(CONCATENATE("PEUA",VLOOKUP(ESTADO,REPORTE!AV1625:AW1656,2,0),CLAVE_DISTRITO,CLAVE_CADER,IFERROR(VLOOKUP(DAY(F1625),$BN$3:$BO$11,2,0),DAY(F1625)),IFERROR(VLOOKUP(MONTH(F1625),$BN$3:$BO$11,2,0),MONTH(F1625)),YEAR(F1625),G1625),""))</f>
        <v/>
      </c>
      <c r="L1625" s="4" t="str">
        <f>IFERROR(IF(VLOOKUP(J1625,J$2:L1624,4,0)=0,"",VLOOKUP(J1625,J$2:L1624,4,0)),"")</f>
        <v/>
      </c>
      <c r="M1625" s="4" t="str">
        <f>IFERROR(IF(VLOOKUP(J1625,J$2:M1624,5,0)=0,"",VLOOKUP(J1625,J$2:M1624,5,0)),"")</f>
        <v/>
      </c>
      <c r="AC1625" s="2" t="str">
        <f>IFERROR(IF(INDEX(AC$1:AC1624,MATCH(J1625,J$1:J1624,0),1)=0,"",INDEX(AC$1:AC1624,MATCH(J1625,J$1:J1624,0),1)),"")</f>
        <v/>
      </c>
      <c r="AD1625" s="2" t="str">
        <f>IFERROR(IF(INDEX(AD$1:AD1624,MATCH(J1625,J$1:J1624,0),1)=0,"",INDEX(AD$1:AD1624,MATCH(J1625,J$1:J1624,0),1)),"")</f>
        <v/>
      </c>
      <c r="AE1625" s="2" t="str">
        <f>IFERROR(IF(INDEX(AE$1:AE1624,MATCH(J1625,J$1:J1624,0),1)=0,"",INDEX(AE$1:AE1624,MATCH(J1625,J$1:J1624,0),1)),"")</f>
        <v/>
      </c>
      <c r="BH1625" s="7" t="str">
        <f t="shared" ca="1" si="259"/>
        <v/>
      </c>
      <c r="BI1625" s="4" t="str">
        <f t="shared" si="265"/>
        <v/>
      </c>
      <c r="BJ1625" s="123" t="str">
        <f t="shared" si="260"/>
        <v/>
      </c>
      <c r="BK1625" s="140" t="str">
        <f t="shared" si="264"/>
        <v/>
      </c>
      <c r="BP1625" s="5"/>
      <c r="BR1625" s="4"/>
      <c r="BT1625" s="5"/>
      <c r="BU1625" s="5"/>
      <c r="BV1625" s="5" t="str">
        <f>IF(B1625="","",IF(BQ1625="",1+(MAX(BV$2:BV1624)),""))</f>
        <v/>
      </c>
      <c r="BW1625" s="5" t="str">
        <f t="shared" si="261"/>
        <v/>
      </c>
      <c r="BX1625" s="5" t="str">
        <f t="shared" si="262"/>
        <v/>
      </c>
      <c r="BY1625" s="14" t="str">
        <f t="shared" si="263"/>
        <v/>
      </c>
      <c r="BZ1625" s="28"/>
      <c r="DD1625" s="5" t="e">
        <f>IF(REPORTE!AH$2="si",IF(C1625=VALUE(REPORTE!C$11),IF(SUM(DD1626:DD$1993),CONCATENATE(INT(B1625),", "),INT(B1625)),""),IF(C1625=VALUE(REPORTE!C$10),IF(SUM(DD1626:DD$1993),CONCATENATE(INT(B1625),", "),INT(B1625)),""))</f>
        <v>#VALUE!</v>
      </c>
      <c r="DH1625" s="5"/>
      <c r="DI1625" s="5"/>
      <c r="DJ1625" s="5"/>
      <c r="DK1625" s="5"/>
    </row>
    <row r="1626" spans="1:115">
      <c r="A1626" s="24"/>
      <c r="B1626" s="3"/>
      <c r="H1626" s="5" t="str">
        <f>IF(F1626="","",IFERROR(CONCATENATE("PEUA",VLOOKUP(ESTADO,REPORTE!AV1626:AW1657,2,0),CLAVE_DISTRITO,CLAVE_CADER,IFERROR(VLOOKUP(DAY(F1626),$BN$3:$BO$11,2,0),DAY(F1626)),IFERROR(VLOOKUP(MONTH(F1626),$BN$3:$BO$11,2,0),MONTH(F1626)),YEAR(F1626),G1626),""))</f>
        <v/>
      </c>
      <c r="L1626" s="4" t="str">
        <f>IFERROR(IF(VLOOKUP(J1626,J$2:L1625,4,0)=0,"",VLOOKUP(J1626,J$2:L1625,4,0)),"")</f>
        <v/>
      </c>
      <c r="M1626" s="4" t="str">
        <f>IFERROR(IF(VLOOKUP(J1626,J$2:M1625,5,0)=0,"",VLOOKUP(J1626,J$2:M1625,5,0)),"")</f>
        <v/>
      </c>
      <c r="AC1626" s="2" t="str">
        <f>IFERROR(IF(INDEX(AC$1:AC1625,MATCH(J1626,J$1:J1625,0),1)=0,"",INDEX(AC$1:AC1625,MATCH(J1626,J$1:J1625,0),1)),"")</f>
        <v/>
      </c>
      <c r="AD1626" s="2" t="str">
        <f>IFERROR(IF(INDEX(AD$1:AD1625,MATCH(J1626,J$1:J1625,0),1)=0,"",INDEX(AD$1:AD1625,MATCH(J1626,J$1:J1625,0),1)),"")</f>
        <v/>
      </c>
      <c r="AE1626" s="2" t="str">
        <f>IFERROR(IF(INDEX(AE$1:AE1625,MATCH(J1626,J$1:J1625,0),1)=0,"",INDEX(AE$1:AE1625,MATCH(J1626,J$1:J1625,0),1)),"")</f>
        <v/>
      </c>
      <c r="BH1626" s="7" t="str">
        <f t="shared" ca="1" si="259"/>
        <v/>
      </c>
      <c r="BI1626" s="4" t="str">
        <f t="shared" si="265"/>
        <v/>
      </c>
      <c r="BJ1626" s="123" t="str">
        <f t="shared" si="260"/>
        <v/>
      </c>
      <c r="BK1626" s="140" t="str">
        <f t="shared" si="264"/>
        <v/>
      </c>
      <c r="BP1626" s="5"/>
      <c r="BR1626" s="4"/>
      <c r="BT1626" s="5"/>
      <c r="BU1626" s="5"/>
      <c r="BV1626" s="5" t="str">
        <f>IF(B1626="","",IF(BQ1626="",1+(MAX(BV$2:BV1625)),""))</f>
        <v/>
      </c>
      <c r="BW1626" s="5" t="str">
        <f t="shared" si="261"/>
        <v/>
      </c>
      <c r="BX1626" s="5" t="str">
        <f t="shared" si="262"/>
        <v/>
      </c>
      <c r="BY1626" s="14" t="str">
        <f t="shared" si="263"/>
        <v/>
      </c>
      <c r="BZ1626" s="28"/>
      <c r="DD1626" s="5" t="e">
        <f>IF(REPORTE!AH$2="si",IF(C1626=VALUE(REPORTE!C$11),IF(SUM(DD1627:DD$1993),CONCATENATE(INT(B1626),", "),INT(B1626)),""),IF(C1626=VALUE(REPORTE!C$10),IF(SUM(DD1627:DD$1993),CONCATENATE(INT(B1626),", "),INT(B1626)),""))</f>
        <v>#VALUE!</v>
      </c>
      <c r="DH1626" s="5"/>
      <c r="DI1626" s="5"/>
      <c r="DJ1626" s="5"/>
      <c r="DK1626" s="5"/>
    </row>
    <row r="1627" spans="1:115">
      <c r="A1627" s="24"/>
      <c r="B1627" s="3"/>
      <c r="H1627" s="5" t="str">
        <f>IF(F1627="","",IFERROR(CONCATENATE("PEUA",VLOOKUP(ESTADO,REPORTE!AV1627:AW1658,2,0),CLAVE_DISTRITO,CLAVE_CADER,IFERROR(VLOOKUP(DAY(F1627),$BN$3:$BO$11,2,0),DAY(F1627)),IFERROR(VLOOKUP(MONTH(F1627),$BN$3:$BO$11,2,0),MONTH(F1627)),YEAR(F1627),G1627),""))</f>
        <v/>
      </c>
      <c r="L1627" s="4" t="str">
        <f>IFERROR(IF(VLOOKUP(J1627,J$2:L1626,4,0)=0,"",VLOOKUP(J1627,J$2:L1626,4,0)),"")</f>
        <v/>
      </c>
      <c r="M1627" s="4" t="str">
        <f>IFERROR(IF(VLOOKUP(J1627,J$2:M1626,5,0)=0,"",VLOOKUP(J1627,J$2:M1626,5,0)),"")</f>
        <v/>
      </c>
      <c r="AC1627" s="2" t="str">
        <f>IFERROR(IF(INDEX(AC$1:AC1626,MATCH(J1627,J$1:J1626,0),1)=0,"",INDEX(AC$1:AC1626,MATCH(J1627,J$1:J1626,0),1)),"")</f>
        <v/>
      </c>
      <c r="AD1627" s="2" t="str">
        <f>IFERROR(IF(INDEX(AD$1:AD1626,MATCH(J1627,J$1:J1626,0),1)=0,"",INDEX(AD$1:AD1626,MATCH(J1627,J$1:J1626,0),1)),"")</f>
        <v/>
      </c>
      <c r="AE1627" s="2" t="str">
        <f>IFERROR(IF(INDEX(AE$1:AE1626,MATCH(J1627,J$1:J1626,0),1)=0,"",INDEX(AE$1:AE1626,MATCH(J1627,J$1:J1626,0),1)),"")</f>
        <v/>
      </c>
      <c r="BH1627" s="7" t="str">
        <f t="shared" ca="1" si="259"/>
        <v/>
      </c>
      <c r="BI1627" s="4" t="str">
        <f t="shared" si="265"/>
        <v/>
      </c>
      <c r="BJ1627" s="123" t="str">
        <f t="shared" si="260"/>
        <v/>
      </c>
      <c r="BK1627" s="140" t="str">
        <f t="shared" si="264"/>
        <v/>
      </c>
      <c r="BP1627" s="5"/>
      <c r="BR1627" s="4"/>
      <c r="BT1627" s="5"/>
      <c r="BU1627" s="5"/>
      <c r="BV1627" s="5" t="str">
        <f>IF(B1627="","",IF(BQ1627="",1+(MAX(BV$2:BV1626)),""))</f>
        <v/>
      </c>
      <c r="BW1627" s="5" t="str">
        <f t="shared" si="261"/>
        <v/>
      </c>
      <c r="BX1627" s="5" t="str">
        <f t="shared" si="262"/>
        <v/>
      </c>
      <c r="BY1627" s="14" t="str">
        <f t="shared" si="263"/>
        <v/>
      </c>
      <c r="BZ1627" s="28"/>
      <c r="DD1627" s="5" t="e">
        <f>IF(REPORTE!AH$2="si",IF(C1627=VALUE(REPORTE!C$11),IF(SUM(DD1628:DD$1993),CONCATENATE(INT(B1627),", "),INT(B1627)),""),IF(C1627=VALUE(REPORTE!C$10),IF(SUM(DD1628:DD$1993),CONCATENATE(INT(B1627),", "),INT(B1627)),""))</f>
        <v>#VALUE!</v>
      </c>
      <c r="DH1627" s="5"/>
      <c r="DI1627" s="5"/>
      <c r="DJ1627" s="5"/>
      <c r="DK1627" s="5"/>
    </row>
    <row r="1628" spans="1:115">
      <c r="A1628" s="24"/>
      <c r="B1628" s="3"/>
      <c r="H1628" s="5" t="str">
        <f>IF(F1628="","",IFERROR(CONCATENATE("PEUA",VLOOKUP(ESTADO,REPORTE!AV1628:AW1659,2,0),CLAVE_DISTRITO,CLAVE_CADER,IFERROR(VLOOKUP(DAY(F1628),$BN$3:$BO$11,2,0),DAY(F1628)),IFERROR(VLOOKUP(MONTH(F1628),$BN$3:$BO$11,2,0),MONTH(F1628)),YEAR(F1628),G1628),""))</f>
        <v/>
      </c>
      <c r="L1628" s="4" t="str">
        <f>IFERROR(IF(VLOOKUP(J1628,J$2:L1627,4,0)=0,"",VLOOKUP(J1628,J$2:L1627,4,0)),"")</f>
        <v/>
      </c>
      <c r="M1628" s="4" t="str">
        <f>IFERROR(IF(VLOOKUP(J1628,J$2:M1627,5,0)=0,"",VLOOKUP(J1628,J$2:M1627,5,0)),"")</f>
        <v/>
      </c>
      <c r="AC1628" s="2" t="str">
        <f>IFERROR(IF(INDEX(AC$1:AC1627,MATCH(J1628,J$1:J1627,0),1)=0,"",INDEX(AC$1:AC1627,MATCH(J1628,J$1:J1627,0),1)),"")</f>
        <v/>
      </c>
      <c r="AD1628" s="2" t="str">
        <f>IFERROR(IF(INDEX(AD$1:AD1627,MATCH(J1628,J$1:J1627,0),1)=0,"",INDEX(AD$1:AD1627,MATCH(J1628,J$1:J1627,0),1)),"")</f>
        <v/>
      </c>
      <c r="AE1628" s="2" t="str">
        <f>IFERROR(IF(INDEX(AE$1:AE1627,MATCH(J1628,J$1:J1627,0),1)=0,"",INDEX(AE$1:AE1627,MATCH(J1628,J$1:J1627,0),1)),"")</f>
        <v/>
      </c>
      <c r="BH1628" s="7" t="str">
        <f t="shared" ca="1" si="259"/>
        <v/>
      </c>
      <c r="BI1628" s="4" t="str">
        <f t="shared" si="265"/>
        <v/>
      </c>
      <c r="BJ1628" s="123" t="str">
        <f t="shared" si="260"/>
        <v/>
      </c>
      <c r="BK1628" s="140" t="str">
        <f t="shared" si="264"/>
        <v/>
      </c>
      <c r="BP1628" s="5"/>
      <c r="BR1628" s="4"/>
      <c r="BT1628" s="5"/>
      <c r="BU1628" s="5"/>
      <c r="BV1628" s="5" t="str">
        <f>IF(B1628="","",IF(BQ1628="",1+(MAX(BV$2:BV1627)),""))</f>
        <v/>
      </c>
      <c r="BW1628" s="5" t="str">
        <f t="shared" si="261"/>
        <v/>
      </c>
      <c r="BX1628" s="5" t="str">
        <f t="shared" si="262"/>
        <v/>
      </c>
      <c r="BY1628" s="14" t="str">
        <f t="shared" si="263"/>
        <v/>
      </c>
      <c r="BZ1628" s="28"/>
      <c r="DD1628" s="5" t="e">
        <f>IF(REPORTE!AH$2="si",IF(C1628=VALUE(REPORTE!C$11),IF(SUM(DD1629:DD$1993),CONCATENATE(INT(B1628),", "),INT(B1628)),""),IF(C1628=VALUE(REPORTE!C$10),IF(SUM(DD1629:DD$1993),CONCATENATE(INT(B1628),", "),INT(B1628)),""))</f>
        <v>#VALUE!</v>
      </c>
      <c r="DH1628" s="5"/>
      <c r="DI1628" s="5"/>
      <c r="DJ1628" s="5"/>
      <c r="DK1628" s="5"/>
    </row>
    <row r="1629" spans="1:115">
      <c r="A1629" s="24"/>
      <c r="B1629" s="3"/>
      <c r="H1629" s="5" t="str">
        <f>IF(F1629="","",IFERROR(CONCATENATE("PEUA",VLOOKUP(ESTADO,REPORTE!AV1629:AW1660,2,0),CLAVE_DISTRITO,CLAVE_CADER,IFERROR(VLOOKUP(DAY(F1629),$BN$3:$BO$11,2,0),DAY(F1629)),IFERROR(VLOOKUP(MONTH(F1629),$BN$3:$BO$11,2,0),MONTH(F1629)),YEAR(F1629),G1629),""))</f>
        <v/>
      </c>
      <c r="L1629" s="4" t="str">
        <f>IFERROR(IF(VLOOKUP(J1629,J$2:L1628,4,0)=0,"",VLOOKUP(J1629,J$2:L1628,4,0)),"")</f>
        <v/>
      </c>
      <c r="M1629" s="4" t="str">
        <f>IFERROR(IF(VLOOKUP(J1629,J$2:M1628,5,0)=0,"",VLOOKUP(J1629,J$2:M1628,5,0)),"")</f>
        <v/>
      </c>
      <c r="AC1629" s="2" t="str">
        <f>IFERROR(IF(INDEX(AC$1:AC1628,MATCH(J1629,J$1:J1628,0),1)=0,"",INDEX(AC$1:AC1628,MATCH(J1629,J$1:J1628,0),1)),"")</f>
        <v/>
      </c>
      <c r="AD1629" s="2" t="str">
        <f>IFERROR(IF(INDEX(AD$1:AD1628,MATCH(J1629,J$1:J1628,0),1)=0,"",INDEX(AD$1:AD1628,MATCH(J1629,J$1:J1628,0),1)),"")</f>
        <v/>
      </c>
      <c r="AE1629" s="2" t="str">
        <f>IFERROR(IF(INDEX(AE$1:AE1628,MATCH(J1629,J$1:J1628,0),1)=0,"",INDEX(AE$1:AE1628,MATCH(J1629,J$1:J1628,0),1)),"")</f>
        <v/>
      </c>
      <c r="BH1629" s="7" t="str">
        <f t="shared" ca="1" si="259"/>
        <v/>
      </c>
      <c r="BI1629" s="4" t="str">
        <f t="shared" si="265"/>
        <v/>
      </c>
      <c r="BJ1629" s="123" t="str">
        <f t="shared" si="260"/>
        <v/>
      </c>
      <c r="BK1629" s="140" t="str">
        <f t="shared" si="264"/>
        <v/>
      </c>
      <c r="BP1629" s="5"/>
      <c r="BR1629" s="4"/>
      <c r="BT1629" s="5"/>
      <c r="BU1629" s="5"/>
      <c r="BV1629" s="5" t="str">
        <f>IF(B1629="","",IF(BQ1629="",1+(MAX(BV$2:BV1628)),""))</f>
        <v/>
      </c>
      <c r="BW1629" s="5" t="str">
        <f t="shared" si="261"/>
        <v/>
      </c>
      <c r="BX1629" s="5" t="str">
        <f t="shared" si="262"/>
        <v/>
      </c>
      <c r="BY1629" s="14" t="str">
        <f t="shared" si="263"/>
        <v/>
      </c>
      <c r="BZ1629" s="28"/>
      <c r="DD1629" s="5" t="e">
        <f>IF(REPORTE!AH$2="si",IF(C1629=VALUE(REPORTE!C$11),IF(SUM(DD1630:DD$1993),CONCATENATE(INT(B1629),", "),INT(B1629)),""),IF(C1629=VALUE(REPORTE!C$10),IF(SUM(DD1630:DD$1993),CONCATENATE(INT(B1629),", "),INT(B1629)),""))</f>
        <v>#VALUE!</v>
      </c>
      <c r="DH1629" s="5"/>
      <c r="DI1629" s="5"/>
      <c r="DJ1629" s="5"/>
      <c r="DK1629" s="5"/>
    </row>
    <row r="1630" spans="1:115">
      <c r="A1630" s="24"/>
      <c r="B1630" s="3"/>
      <c r="H1630" s="5" t="str">
        <f>IF(F1630="","",IFERROR(CONCATENATE("PEUA",VLOOKUP(ESTADO,REPORTE!AV1630:AW1661,2,0),CLAVE_DISTRITO,CLAVE_CADER,IFERROR(VLOOKUP(DAY(F1630),$BN$3:$BO$11,2,0),DAY(F1630)),IFERROR(VLOOKUP(MONTH(F1630),$BN$3:$BO$11,2,0),MONTH(F1630)),YEAR(F1630),G1630),""))</f>
        <v/>
      </c>
      <c r="L1630" s="4" t="str">
        <f>IFERROR(IF(VLOOKUP(J1630,J$2:L1629,4,0)=0,"",VLOOKUP(J1630,J$2:L1629,4,0)),"")</f>
        <v/>
      </c>
      <c r="M1630" s="4" t="str">
        <f>IFERROR(IF(VLOOKUP(J1630,J$2:M1629,5,0)=0,"",VLOOKUP(J1630,J$2:M1629,5,0)),"")</f>
        <v/>
      </c>
      <c r="AC1630" s="2" t="str">
        <f>IFERROR(IF(INDEX(AC$1:AC1629,MATCH(J1630,J$1:J1629,0),1)=0,"",INDEX(AC$1:AC1629,MATCH(J1630,J$1:J1629,0),1)),"")</f>
        <v/>
      </c>
      <c r="AD1630" s="2" t="str">
        <f>IFERROR(IF(INDEX(AD$1:AD1629,MATCH(J1630,J$1:J1629,0),1)=0,"",INDEX(AD$1:AD1629,MATCH(J1630,J$1:J1629,0),1)),"")</f>
        <v/>
      </c>
      <c r="AE1630" s="2" t="str">
        <f>IFERROR(IF(INDEX(AE$1:AE1629,MATCH(J1630,J$1:J1629,0),1)=0,"",INDEX(AE$1:AE1629,MATCH(J1630,J$1:J1629,0),1)),"")</f>
        <v/>
      </c>
      <c r="BH1630" s="7" t="str">
        <f t="shared" ca="1" si="259"/>
        <v/>
      </c>
      <c r="BI1630" s="4" t="str">
        <f t="shared" si="265"/>
        <v/>
      </c>
      <c r="BJ1630" s="123" t="str">
        <f t="shared" si="260"/>
        <v/>
      </c>
      <c r="BK1630" s="140" t="str">
        <f t="shared" si="264"/>
        <v/>
      </c>
      <c r="BP1630" s="5"/>
      <c r="BR1630" s="4"/>
      <c r="BT1630" s="5"/>
      <c r="BU1630" s="5"/>
      <c r="BV1630" s="5" t="str">
        <f>IF(B1630="","",IF(BQ1630="",1+(MAX(BV$2:BV1629)),""))</f>
        <v/>
      </c>
      <c r="BW1630" s="5" t="str">
        <f t="shared" si="261"/>
        <v/>
      </c>
      <c r="BX1630" s="5" t="str">
        <f t="shared" si="262"/>
        <v/>
      </c>
      <c r="BY1630" s="14" t="str">
        <f t="shared" si="263"/>
        <v/>
      </c>
      <c r="BZ1630" s="28"/>
      <c r="DD1630" s="5" t="e">
        <f>IF(REPORTE!AH$2="si",IF(C1630=VALUE(REPORTE!C$11),IF(SUM(DD1631:DD$1993),CONCATENATE(INT(B1630),", "),INT(B1630)),""),IF(C1630=VALUE(REPORTE!C$10),IF(SUM(DD1631:DD$1993),CONCATENATE(INT(B1630),", "),INT(B1630)),""))</f>
        <v>#VALUE!</v>
      </c>
      <c r="DH1630" s="5"/>
      <c r="DI1630" s="5"/>
      <c r="DJ1630" s="5"/>
      <c r="DK1630" s="5"/>
    </row>
    <row r="1631" spans="1:115">
      <c r="A1631" s="24"/>
      <c r="B1631" s="3"/>
      <c r="H1631" s="5" t="str">
        <f>IF(F1631="","",IFERROR(CONCATENATE("PEUA",VLOOKUP(ESTADO,REPORTE!AV1631:AW1662,2,0),CLAVE_DISTRITO,CLAVE_CADER,IFERROR(VLOOKUP(DAY(F1631),$BN$3:$BO$11,2,0),DAY(F1631)),IFERROR(VLOOKUP(MONTH(F1631),$BN$3:$BO$11,2,0),MONTH(F1631)),YEAR(F1631),G1631),""))</f>
        <v/>
      </c>
      <c r="L1631" s="4" t="str">
        <f>IFERROR(IF(VLOOKUP(J1631,J$2:L1630,4,0)=0,"",VLOOKUP(J1631,J$2:L1630,4,0)),"")</f>
        <v/>
      </c>
      <c r="M1631" s="4" t="str">
        <f>IFERROR(IF(VLOOKUP(J1631,J$2:M1630,5,0)=0,"",VLOOKUP(J1631,J$2:M1630,5,0)),"")</f>
        <v/>
      </c>
      <c r="AC1631" s="2" t="str">
        <f>IFERROR(IF(INDEX(AC$1:AC1630,MATCH(J1631,J$1:J1630,0),1)=0,"",INDEX(AC$1:AC1630,MATCH(J1631,J$1:J1630,0),1)),"")</f>
        <v/>
      </c>
      <c r="AD1631" s="2" t="str">
        <f>IFERROR(IF(INDEX(AD$1:AD1630,MATCH(J1631,J$1:J1630,0),1)=0,"",INDEX(AD$1:AD1630,MATCH(J1631,J$1:J1630,0),1)),"")</f>
        <v/>
      </c>
      <c r="AE1631" s="2" t="str">
        <f>IFERROR(IF(INDEX(AE$1:AE1630,MATCH(J1631,J$1:J1630,0),1)=0,"",INDEX(AE$1:AE1630,MATCH(J1631,J$1:J1630,0),1)),"")</f>
        <v/>
      </c>
      <c r="BH1631" s="7" t="str">
        <f t="shared" ca="1" si="259"/>
        <v/>
      </c>
      <c r="BI1631" s="4" t="str">
        <f t="shared" si="265"/>
        <v/>
      </c>
      <c r="BJ1631" s="123" t="str">
        <f t="shared" si="260"/>
        <v/>
      </c>
      <c r="BK1631" s="140" t="str">
        <f t="shared" si="264"/>
        <v/>
      </c>
      <c r="BP1631" s="5"/>
      <c r="BR1631" s="4"/>
      <c r="BT1631" s="5"/>
      <c r="BU1631" s="5"/>
      <c r="BV1631" s="5" t="str">
        <f>IF(B1631="","",IF(BQ1631="",1+(MAX(BV$2:BV1630)),""))</f>
        <v/>
      </c>
      <c r="BW1631" s="5" t="str">
        <f t="shared" si="261"/>
        <v/>
      </c>
      <c r="BX1631" s="5" t="str">
        <f t="shared" si="262"/>
        <v/>
      </c>
      <c r="BY1631" s="14" t="str">
        <f t="shared" si="263"/>
        <v/>
      </c>
      <c r="BZ1631" s="28"/>
      <c r="DD1631" s="5" t="e">
        <f>IF(REPORTE!AH$2="si",IF(C1631=VALUE(REPORTE!C$11),IF(SUM(DD1632:DD$1993),CONCATENATE(INT(B1631),", "),INT(B1631)),""),IF(C1631=VALUE(REPORTE!C$10),IF(SUM(DD1632:DD$1993),CONCATENATE(INT(B1631),", "),INT(B1631)),""))</f>
        <v>#VALUE!</v>
      </c>
      <c r="DH1631" s="5"/>
      <c r="DI1631" s="5"/>
      <c r="DJ1631" s="5"/>
      <c r="DK1631" s="5"/>
    </row>
    <row r="1632" spans="1:115">
      <c r="A1632" s="24"/>
      <c r="B1632" s="3"/>
      <c r="H1632" s="5" t="str">
        <f>IF(F1632="","",IFERROR(CONCATENATE("PEUA",VLOOKUP(ESTADO,REPORTE!AV1632:AW1663,2,0),CLAVE_DISTRITO,CLAVE_CADER,IFERROR(VLOOKUP(DAY(F1632),$BN$3:$BO$11,2,0),DAY(F1632)),IFERROR(VLOOKUP(MONTH(F1632),$BN$3:$BO$11,2,0),MONTH(F1632)),YEAR(F1632),G1632),""))</f>
        <v/>
      </c>
      <c r="L1632" s="4" t="str">
        <f>IFERROR(IF(VLOOKUP(J1632,J$2:L1631,4,0)=0,"",VLOOKUP(J1632,J$2:L1631,4,0)),"")</f>
        <v/>
      </c>
      <c r="M1632" s="4" t="str">
        <f>IFERROR(IF(VLOOKUP(J1632,J$2:M1631,5,0)=0,"",VLOOKUP(J1632,J$2:M1631,5,0)),"")</f>
        <v/>
      </c>
      <c r="AC1632" s="2" t="str">
        <f>IFERROR(IF(INDEX(AC$1:AC1631,MATCH(J1632,J$1:J1631,0),1)=0,"",INDEX(AC$1:AC1631,MATCH(J1632,J$1:J1631,0),1)),"")</f>
        <v/>
      </c>
      <c r="AD1632" s="2" t="str">
        <f>IFERROR(IF(INDEX(AD$1:AD1631,MATCH(J1632,J$1:J1631,0),1)=0,"",INDEX(AD$1:AD1631,MATCH(J1632,J$1:J1631,0),1)),"")</f>
        <v/>
      </c>
      <c r="AE1632" s="2" t="str">
        <f>IFERROR(IF(INDEX(AE$1:AE1631,MATCH(J1632,J$1:J1631,0),1)=0,"",INDEX(AE$1:AE1631,MATCH(J1632,J$1:J1631,0),1)),"")</f>
        <v/>
      </c>
      <c r="BH1632" s="7" t="str">
        <f t="shared" ca="1" si="259"/>
        <v/>
      </c>
      <c r="BI1632" s="4" t="str">
        <f t="shared" si="265"/>
        <v/>
      </c>
      <c r="BJ1632" s="123" t="str">
        <f t="shared" si="260"/>
        <v/>
      </c>
      <c r="BK1632" s="140" t="str">
        <f t="shared" si="264"/>
        <v/>
      </c>
      <c r="BP1632" s="5"/>
      <c r="BR1632" s="4"/>
      <c r="BT1632" s="5"/>
      <c r="BU1632" s="5"/>
      <c r="BV1632" s="5" t="str">
        <f>IF(B1632="","",IF(BQ1632="",1+(MAX(BV$2:BV1631)),""))</f>
        <v/>
      </c>
      <c r="BW1632" s="5" t="str">
        <f t="shared" si="261"/>
        <v/>
      </c>
      <c r="BX1632" s="5" t="str">
        <f t="shared" si="262"/>
        <v/>
      </c>
      <c r="BY1632" s="14" t="str">
        <f t="shared" si="263"/>
        <v/>
      </c>
      <c r="BZ1632" s="28"/>
      <c r="DD1632" s="5" t="e">
        <f>IF(REPORTE!AH$2="si",IF(C1632=VALUE(REPORTE!C$11),IF(SUM(DD1633:DD$1993),CONCATENATE(INT(B1632),", "),INT(B1632)),""),IF(C1632=VALUE(REPORTE!C$10),IF(SUM(DD1633:DD$1993),CONCATENATE(INT(B1632),", "),INT(B1632)),""))</f>
        <v>#VALUE!</v>
      </c>
      <c r="DH1632" s="5"/>
      <c r="DI1632" s="5"/>
      <c r="DJ1632" s="5"/>
      <c r="DK1632" s="5"/>
    </row>
    <row r="1633" spans="1:115">
      <c r="A1633" s="24"/>
      <c r="B1633" s="3"/>
      <c r="H1633" s="5" t="str">
        <f>IF(F1633="","",IFERROR(CONCATENATE("PEUA",VLOOKUP(ESTADO,REPORTE!AV1633:AW1664,2,0),CLAVE_DISTRITO,CLAVE_CADER,IFERROR(VLOOKUP(DAY(F1633),$BN$3:$BO$11,2,0),DAY(F1633)),IFERROR(VLOOKUP(MONTH(F1633),$BN$3:$BO$11,2,0),MONTH(F1633)),YEAR(F1633),G1633),""))</f>
        <v/>
      </c>
      <c r="L1633" s="4" t="str">
        <f>IFERROR(IF(VLOOKUP(J1633,J$2:L1632,4,0)=0,"",VLOOKUP(J1633,J$2:L1632,4,0)),"")</f>
        <v/>
      </c>
      <c r="M1633" s="4" t="str">
        <f>IFERROR(IF(VLOOKUP(J1633,J$2:M1632,5,0)=0,"",VLOOKUP(J1633,J$2:M1632,5,0)),"")</f>
        <v/>
      </c>
      <c r="AC1633" s="2" t="str">
        <f>IFERROR(IF(INDEX(AC$1:AC1632,MATCH(J1633,J$1:J1632,0),1)=0,"",INDEX(AC$1:AC1632,MATCH(J1633,J$1:J1632,0),1)),"")</f>
        <v/>
      </c>
      <c r="AD1633" s="2" t="str">
        <f>IFERROR(IF(INDEX(AD$1:AD1632,MATCH(J1633,J$1:J1632,0),1)=0,"",INDEX(AD$1:AD1632,MATCH(J1633,J$1:J1632,0),1)),"")</f>
        <v/>
      </c>
      <c r="AE1633" s="2" t="str">
        <f>IFERROR(IF(INDEX(AE$1:AE1632,MATCH(J1633,J$1:J1632,0),1)=0,"",INDEX(AE$1:AE1632,MATCH(J1633,J$1:J1632,0),1)),"")</f>
        <v/>
      </c>
      <c r="BH1633" s="7" t="str">
        <f t="shared" ca="1" si="259"/>
        <v/>
      </c>
      <c r="BI1633" s="4" t="str">
        <f t="shared" si="265"/>
        <v/>
      </c>
      <c r="BJ1633" s="123" t="str">
        <f t="shared" si="260"/>
        <v/>
      </c>
      <c r="BK1633" s="140" t="str">
        <f t="shared" si="264"/>
        <v/>
      </c>
      <c r="BP1633" s="5"/>
      <c r="BR1633" s="4"/>
      <c r="BT1633" s="5"/>
      <c r="BU1633" s="5"/>
      <c r="BV1633" s="5" t="str">
        <f>IF(B1633="","",IF(BQ1633="",1+(MAX(BV$2:BV1632)),""))</f>
        <v/>
      </c>
      <c r="BW1633" s="5" t="str">
        <f t="shared" si="261"/>
        <v/>
      </c>
      <c r="BX1633" s="5" t="str">
        <f t="shared" si="262"/>
        <v/>
      </c>
      <c r="BY1633" s="14" t="str">
        <f t="shared" si="263"/>
        <v/>
      </c>
      <c r="BZ1633" s="28"/>
      <c r="DD1633" s="5" t="e">
        <f>IF(REPORTE!AH$2="si",IF(C1633=VALUE(REPORTE!C$11),IF(SUM(DD1634:DD$1993),CONCATENATE(INT(B1633),", "),INT(B1633)),""),IF(C1633=VALUE(REPORTE!C$10),IF(SUM(DD1634:DD$1993),CONCATENATE(INT(B1633),", "),INT(B1633)),""))</f>
        <v>#VALUE!</v>
      </c>
      <c r="DH1633" s="5"/>
      <c r="DI1633" s="5"/>
      <c r="DJ1633" s="5"/>
      <c r="DK1633" s="5"/>
    </row>
    <row r="1634" spans="1:115">
      <c r="A1634" s="24"/>
      <c r="B1634" s="3"/>
      <c r="H1634" s="5" t="str">
        <f>IF(F1634="","",IFERROR(CONCATENATE("PEUA",VLOOKUP(ESTADO,REPORTE!AV1634:AW1665,2,0),CLAVE_DISTRITO,CLAVE_CADER,IFERROR(VLOOKUP(DAY(F1634),$BN$3:$BO$11,2,0),DAY(F1634)),IFERROR(VLOOKUP(MONTH(F1634),$BN$3:$BO$11,2,0),MONTH(F1634)),YEAR(F1634),G1634),""))</f>
        <v/>
      </c>
      <c r="L1634" s="4" t="str">
        <f>IFERROR(IF(VLOOKUP(J1634,J$2:L1633,4,0)=0,"",VLOOKUP(J1634,J$2:L1633,4,0)),"")</f>
        <v/>
      </c>
      <c r="M1634" s="4" t="str">
        <f>IFERROR(IF(VLOOKUP(J1634,J$2:M1633,5,0)=0,"",VLOOKUP(J1634,J$2:M1633,5,0)),"")</f>
        <v/>
      </c>
      <c r="AC1634" s="2" t="str">
        <f>IFERROR(IF(INDEX(AC$1:AC1633,MATCH(J1634,J$1:J1633,0),1)=0,"",INDEX(AC$1:AC1633,MATCH(J1634,J$1:J1633,0),1)),"")</f>
        <v/>
      </c>
      <c r="AD1634" s="2" t="str">
        <f>IFERROR(IF(INDEX(AD$1:AD1633,MATCH(J1634,J$1:J1633,0),1)=0,"",INDEX(AD$1:AD1633,MATCH(J1634,J$1:J1633,0),1)),"")</f>
        <v/>
      </c>
      <c r="AE1634" s="2" t="str">
        <f>IFERROR(IF(INDEX(AE$1:AE1633,MATCH(J1634,J$1:J1633,0),1)=0,"",INDEX(AE$1:AE1633,MATCH(J1634,J$1:J1633,0),1)),"")</f>
        <v/>
      </c>
      <c r="BH1634" s="7" t="str">
        <f t="shared" ca="1" si="259"/>
        <v/>
      </c>
      <c r="BI1634" s="4" t="str">
        <f t="shared" si="265"/>
        <v/>
      </c>
      <c r="BJ1634" s="123" t="str">
        <f t="shared" si="260"/>
        <v/>
      </c>
      <c r="BK1634" s="140" t="str">
        <f t="shared" si="264"/>
        <v/>
      </c>
      <c r="BP1634" s="5"/>
      <c r="BR1634" s="4"/>
      <c r="BT1634" s="5"/>
      <c r="BU1634" s="5"/>
      <c r="BV1634" s="5" t="str">
        <f>IF(B1634="","",IF(BQ1634="",1+(MAX(BV$2:BV1633)),""))</f>
        <v/>
      </c>
      <c r="BW1634" s="5" t="str">
        <f t="shared" si="261"/>
        <v/>
      </c>
      <c r="BX1634" s="5" t="str">
        <f t="shared" si="262"/>
        <v/>
      </c>
      <c r="BY1634" s="14" t="str">
        <f t="shared" si="263"/>
        <v/>
      </c>
      <c r="BZ1634" s="28"/>
      <c r="DD1634" s="5" t="e">
        <f>IF(REPORTE!AH$2="si",IF(C1634=VALUE(REPORTE!C$11),IF(SUM(DD1635:DD$1993),CONCATENATE(INT(B1634),", "),INT(B1634)),""),IF(C1634=VALUE(REPORTE!C$10),IF(SUM(DD1635:DD$1993),CONCATENATE(INT(B1634),", "),INT(B1634)),""))</f>
        <v>#VALUE!</v>
      </c>
      <c r="DH1634" s="5"/>
      <c r="DI1634" s="5"/>
      <c r="DJ1634" s="5"/>
      <c r="DK1634" s="5"/>
    </row>
    <row r="1635" spans="1:115">
      <c r="A1635" s="24"/>
      <c r="B1635" s="3"/>
      <c r="H1635" s="5" t="str">
        <f>IF(F1635="","",IFERROR(CONCATENATE("PEUA",VLOOKUP(ESTADO,REPORTE!AV1635:AW1666,2,0),CLAVE_DISTRITO,CLAVE_CADER,IFERROR(VLOOKUP(DAY(F1635),$BN$3:$BO$11,2,0),DAY(F1635)),IFERROR(VLOOKUP(MONTH(F1635),$BN$3:$BO$11,2,0),MONTH(F1635)),YEAR(F1635),G1635),""))</f>
        <v/>
      </c>
      <c r="L1635" s="4" t="str">
        <f>IFERROR(IF(VLOOKUP(J1635,J$2:L1634,4,0)=0,"",VLOOKUP(J1635,J$2:L1634,4,0)),"")</f>
        <v/>
      </c>
      <c r="M1635" s="4" t="str">
        <f>IFERROR(IF(VLOOKUP(J1635,J$2:M1634,5,0)=0,"",VLOOKUP(J1635,J$2:M1634,5,0)),"")</f>
        <v/>
      </c>
      <c r="AC1635" s="2" t="str">
        <f>IFERROR(IF(INDEX(AC$1:AC1634,MATCH(J1635,J$1:J1634,0),1)=0,"",INDEX(AC$1:AC1634,MATCH(J1635,J$1:J1634,0),1)),"")</f>
        <v/>
      </c>
      <c r="AD1635" s="2" t="str">
        <f>IFERROR(IF(INDEX(AD$1:AD1634,MATCH(J1635,J$1:J1634,0),1)=0,"",INDEX(AD$1:AD1634,MATCH(J1635,J$1:J1634,0),1)),"")</f>
        <v/>
      </c>
      <c r="AE1635" s="2" t="str">
        <f>IFERROR(IF(INDEX(AE$1:AE1634,MATCH(J1635,J$1:J1634,0),1)=0,"",INDEX(AE$1:AE1634,MATCH(J1635,J$1:J1634,0),1)),"")</f>
        <v/>
      </c>
      <c r="BH1635" s="7" t="str">
        <f t="shared" ca="1" si="259"/>
        <v/>
      </c>
      <c r="BI1635" s="4" t="str">
        <f t="shared" si="265"/>
        <v/>
      </c>
      <c r="BJ1635" s="123" t="str">
        <f t="shared" si="260"/>
        <v/>
      </c>
      <c r="BK1635" s="140" t="str">
        <f t="shared" si="264"/>
        <v/>
      </c>
      <c r="BP1635" s="5"/>
      <c r="BR1635" s="4"/>
      <c r="BT1635" s="5"/>
      <c r="BU1635" s="5"/>
      <c r="BV1635" s="5" t="str">
        <f>IF(B1635="","",IF(BQ1635="",1+(MAX(BV$2:BV1634)),""))</f>
        <v/>
      </c>
      <c r="BW1635" s="5" t="str">
        <f t="shared" si="261"/>
        <v/>
      </c>
      <c r="BX1635" s="5" t="str">
        <f t="shared" si="262"/>
        <v/>
      </c>
      <c r="BY1635" s="14" t="str">
        <f t="shared" si="263"/>
        <v/>
      </c>
      <c r="BZ1635" s="28"/>
      <c r="DD1635" s="5" t="e">
        <f>IF(REPORTE!AH$2="si",IF(C1635=VALUE(REPORTE!C$11),IF(SUM(DD1636:DD$1993),CONCATENATE(INT(B1635),", "),INT(B1635)),""),IF(C1635=VALUE(REPORTE!C$10),IF(SUM(DD1636:DD$1993),CONCATENATE(INT(B1635),", "),INT(B1635)),""))</f>
        <v>#VALUE!</v>
      </c>
      <c r="DH1635" s="5"/>
      <c r="DI1635" s="5"/>
      <c r="DJ1635" s="5"/>
      <c r="DK1635" s="5"/>
    </row>
    <row r="1636" spans="1:115">
      <c r="A1636" s="24"/>
      <c r="B1636" s="3"/>
      <c r="H1636" s="5" t="str">
        <f>IF(F1636="","",IFERROR(CONCATENATE("PEUA",VLOOKUP(ESTADO,REPORTE!AV1636:AW1667,2,0),CLAVE_DISTRITO,CLAVE_CADER,IFERROR(VLOOKUP(DAY(F1636),$BN$3:$BO$11,2,0),DAY(F1636)),IFERROR(VLOOKUP(MONTH(F1636),$BN$3:$BO$11,2,0),MONTH(F1636)),YEAR(F1636),G1636),""))</f>
        <v/>
      </c>
      <c r="L1636" s="4" t="str">
        <f>IFERROR(IF(VLOOKUP(J1636,J$2:L1635,4,0)=0,"",VLOOKUP(J1636,J$2:L1635,4,0)),"")</f>
        <v/>
      </c>
      <c r="M1636" s="4" t="str">
        <f>IFERROR(IF(VLOOKUP(J1636,J$2:M1635,5,0)=0,"",VLOOKUP(J1636,J$2:M1635,5,0)),"")</f>
        <v/>
      </c>
      <c r="AC1636" s="2" t="str">
        <f>IFERROR(IF(INDEX(AC$1:AC1635,MATCH(J1636,J$1:J1635,0),1)=0,"",INDEX(AC$1:AC1635,MATCH(J1636,J$1:J1635,0),1)),"")</f>
        <v/>
      </c>
      <c r="AD1636" s="2" t="str">
        <f>IFERROR(IF(INDEX(AD$1:AD1635,MATCH(J1636,J$1:J1635,0),1)=0,"",INDEX(AD$1:AD1635,MATCH(J1636,J$1:J1635,0),1)),"")</f>
        <v/>
      </c>
      <c r="AE1636" s="2" t="str">
        <f>IFERROR(IF(INDEX(AE$1:AE1635,MATCH(J1636,J$1:J1635,0),1)=0,"",INDEX(AE$1:AE1635,MATCH(J1636,J$1:J1635,0),1)),"")</f>
        <v/>
      </c>
      <c r="BH1636" s="7" t="str">
        <f t="shared" ca="1" si="259"/>
        <v/>
      </c>
      <c r="BI1636" s="4" t="str">
        <f t="shared" si="265"/>
        <v/>
      </c>
      <c r="BJ1636" s="123" t="str">
        <f t="shared" si="260"/>
        <v/>
      </c>
      <c r="BK1636" s="140" t="str">
        <f t="shared" si="264"/>
        <v/>
      </c>
      <c r="BP1636" s="5"/>
      <c r="BR1636" s="4"/>
      <c r="BT1636" s="5"/>
      <c r="BU1636" s="5"/>
      <c r="BV1636" s="5" t="str">
        <f>IF(B1636="","",IF(BQ1636="",1+(MAX(BV$2:BV1635)),""))</f>
        <v/>
      </c>
      <c r="BW1636" s="5" t="str">
        <f t="shared" si="261"/>
        <v/>
      </c>
      <c r="BX1636" s="5" t="str">
        <f t="shared" si="262"/>
        <v/>
      </c>
      <c r="BY1636" s="14" t="str">
        <f t="shared" si="263"/>
        <v/>
      </c>
      <c r="BZ1636" s="28"/>
      <c r="DD1636" s="5" t="e">
        <f>IF(REPORTE!AH$2="si",IF(C1636=VALUE(REPORTE!C$11),IF(SUM(DD1637:DD$1993),CONCATENATE(INT(B1636),", "),INT(B1636)),""),IF(C1636=VALUE(REPORTE!C$10),IF(SUM(DD1637:DD$1993),CONCATENATE(INT(B1636),", "),INT(B1636)),""))</f>
        <v>#VALUE!</v>
      </c>
      <c r="DH1636" s="5"/>
      <c r="DI1636" s="5"/>
      <c r="DJ1636" s="5"/>
      <c r="DK1636" s="5"/>
    </row>
    <row r="1637" spans="1:115">
      <c r="A1637" s="24"/>
      <c r="B1637" s="3"/>
      <c r="H1637" s="5" t="str">
        <f>IF(F1637="","",IFERROR(CONCATENATE("PEUA",VLOOKUP(ESTADO,REPORTE!AV1637:AW1668,2,0),CLAVE_DISTRITO,CLAVE_CADER,IFERROR(VLOOKUP(DAY(F1637),$BN$3:$BO$11,2,0),DAY(F1637)),IFERROR(VLOOKUP(MONTH(F1637),$BN$3:$BO$11,2,0),MONTH(F1637)),YEAR(F1637),G1637),""))</f>
        <v/>
      </c>
      <c r="L1637" s="4" t="str">
        <f>IFERROR(IF(VLOOKUP(J1637,J$2:L1636,4,0)=0,"",VLOOKUP(J1637,J$2:L1636,4,0)),"")</f>
        <v/>
      </c>
      <c r="M1637" s="4" t="str">
        <f>IFERROR(IF(VLOOKUP(J1637,J$2:M1636,5,0)=0,"",VLOOKUP(J1637,J$2:M1636,5,0)),"")</f>
        <v/>
      </c>
      <c r="AC1637" s="2" t="str">
        <f>IFERROR(IF(INDEX(AC$1:AC1636,MATCH(J1637,J$1:J1636,0),1)=0,"",INDEX(AC$1:AC1636,MATCH(J1637,J$1:J1636,0),1)),"")</f>
        <v/>
      </c>
      <c r="AD1637" s="2" t="str">
        <f>IFERROR(IF(INDEX(AD$1:AD1636,MATCH(J1637,J$1:J1636,0),1)=0,"",INDEX(AD$1:AD1636,MATCH(J1637,J$1:J1636,0),1)),"")</f>
        <v/>
      </c>
      <c r="AE1637" s="2" t="str">
        <f>IFERROR(IF(INDEX(AE$1:AE1636,MATCH(J1637,J$1:J1636,0),1)=0,"",INDEX(AE$1:AE1636,MATCH(J1637,J$1:J1636,0),1)),"")</f>
        <v/>
      </c>
      <c r="BH1637" s="7" t="str">
        <f t="shared" ca="1" si="259"/>
        <v/>
      </c>
      <c r="BI1637" s="4" t="str">
        <f t="shared" si="265"/>
        <v/>
      </c>
      <c r="BJ1637" s="123" t="str">
        <f t="shared" si="260"/>
        <v/>
      </c>
      <c r="BK1637" s="140" t="str">
        <f t="shared" si="264"/>
        <v/>
      </c>
      <c r="BP1637" s="5"/>
      <c r="BR1637" s="4"/>
      <c r="BT1637" s="5"/>
      <c r="BU1637" s="5"/>
      <c r="BV1637" s="5" t="str">
        <f>IF(B1637="","",IF(BQ1637="",1+(MAX(BV$2:BV1636)),""))</f>
        <v/>
      </c>
      <c r="BW1637" s="5" t="str">
        <f t="shared" si="261"/>
        <v/>
      </c>
      <c r="BX1637" s="5" t="str">
        <f t="shared" si="262"/>
        <v/>
      </c>
      <c r="BY1637" s="14" t="str">
        <f t="shared" si="263"/>
        <v/>
      </c>
      <c r="BZ1637" s="28"/>
      <c r="DD1637" s="5" t="e">
        <f>IF(REPORTE!AH$2="si",IF(C1637=VALUE(REPORTE!C$11),IF(SUM(DD1638:DD$1993),CONCATENATE(INT(B1637),", "),INT(B1637)),""),IF(C1637=VALUE(REPORTE!C$10),IF(SUM(DD1638:DD$1993),CONCATENATE(INT(B1637),", "),INT(B1637)),""))</f>
        <v>#VALUE!</v>
      </c>
      <c r="DH1637" s="5"/>
      <c r="DI1637" s="5"/>
      <c r="DJ1637" s="5"/>
      <c r="DK1637" s="5"/>
    </row>
    <row r="1638" spans="1:115">
      <c r="A1638" s="24"/>
      <c r="B1638" s="3"/>
      <c r="H1638" s="5" t="str">
        <f>IF(F1638="","",IFERROR(CONCATENATE("PEUA",VLOOKUP(ESTADO,REPORTE!AV1638:AW1669,2,0),CLAVE_DISTRITO,CLAVE_CADER,IFERROR(VLOOKUP(DAY(F1638),$BN$3:$BO$11,2,0),DAY(F1638)),IFERROR(VLOOKUP(MONTH(F1638),$BN$3:$BO$11,2,0),MONTH(F1638)),YEAR(F1638),G1638),""))</f>
        <v/>
      </c>
      <c r="L1638" s="4" t="str">
        <f>IFERROR(IF(VLOOKUP(J1638,J$2:L1637,4,0)=0,"",VLOOKUP(J1638,J$2:L1637,4,0)),"")</f>
        <v/>
      </c>
      <c r="M1638" s="4" t="str">
        <f>IFERROR(IF(VLOOKUP(J1638,J$2:M1637,5,0)=0,"",VLOOKUP(J1638,J$2:M1637,5,0)),"")</f>
        <v/>
      </c>
      <c r="AC1638" s="2" t="str">
        <f>IFERROR(IF(INDEX(AC$1:AC1637,MATCH(J1638,J$1:J1637,0),1)=0,"",INDEX(AC$1:AC1637,MATCH(J1638,J$1:J1637,0),1)),"")</f>
        <v/>
      </c>
      <c r="AD1638" s="2" t="str">
        <f>IFERROR(IF(INDEX(AD$1:AD1637,MATCH(J1638,J$1:J1637,0),1)=0,"",INDEX(AD$1:AD1637,MATCH(J1638,J$1:J1637,0),1)),"")</f>
        <v/>
      </c>
      <c r="AE1638" s="2" t="str">
        <f>IFERROR(IF(INDEX(AE$1:AE1637,MATCH(J1638,J$1:J1637,0),1)=0,"",INDEX(AE$1:AE1637,MATCH(J1638,J$1:J1637,0),1)),"")</f>
        <v/>
      </c>
      <c r="BH1638" s="7" t="str">
        <f t="shared" ca="1" si="259"/>
        <v/>
      </c>
      <c r="BI1638" s="4" t="str">
        <f t="shared" si="265"/>
        <v/>
      </c>
      <c r="BJ1638" s="123" t="str">
        <f t="shared" si="260"/>
        <v/>
      </c>
      <c r="BK1638" s="140" t="str">
        <f t="shared" si="264"/>
        <v/>
      </c>
      <c r="BP1638" s="5"/>
      <c r="BR1638" s="4"/>
      <c r="BT1638" s="5"/>
      <c r="BU1638" s="5"/>
      <c r="BV1638" s="5" t="str">
        <f>IF(B1638="","",IF(BQ1638="",1+(MAX(BV$2:BV1637)),""))</f>
        <v/>
      </c>
      <c r="BW1638" s="5" t="str">
        <f t="shared" si="261"/>
        <v/>
      </c>
      <c r="BX1638" s="5" t="str">
        <f t="shared" si="262"/>
        <v/>
      </c>
      <c r="BY1638" s="14" t="str">
        <f t="shared" si="263"/>
        <v/>
      </c>
      <c r="BZ1638" s="28"/>
      <c r="DD1638" s="5" t="e">
        <f>IF(REPORTE!AH$2="si",IF(C1638=VALUE(REPORTE!C$11),IF(SUM(DD1639:DD$1993),CONCATENATE(INT(B1638),", "),INT(B1638)),""),IF(C1638=VALUE(REPORTE!C$10),IF(SUM(DD1639:DD$1993),CONCATENATE(INT(B1638),", "),INT(B1638)),""))</f>
        <v>#VALUE!</v>
      </c>
      <c r="DH1638" s="5"/>
      <c r="DI1638" s="5"/>
      <c r="DJ1638" s="5"/>
      <c r="DK1638" s="5"/>
    </row>
    <row r="1639" spans="1:115">
      <c r="A1639" s="24"/>
      <c r="B1639" s="3"/>
      <c r="H1639" s="5" t="str">
        <f>IF(F1639="","",IFERROR(CONCATENATE("PEUA",VLOOKUP(ESTADO,REPORTE!AV1639:AW1670,2,0),CLAVE_DISTRITO,CLAVE_CADER,IFERROR(VLOOKUP(DAY(F1639),$BN$3:$BO$11,2,0),DAY(F1639)),IFERROR(VLOOKUP(MONTH(F1639),$BN$3:$BO$11,2,0),MONTH(F1639)),YEAR(F1639),G1639),""))</f>
        <v/>
      </c>
      <c r="L1639" s="4" t="str">
        <f>IFERROR(IF(VLOOKUP(J1639,J$2:L1638,4,0)=0,"",VLOOKUP(J1639,J$2:L1638,4,0)),"")</f>
        <v/>
      </c>
      <c r="M1639" s="4" t="str">
        <f>IFERROR(IF(VLOOKUP(J1639,J$2:M1638,5,0)=0,"",VLOOKUP(J1639,J$2:M1638,5,0)),"")</f>
        <v/>
      </c>
      <c r="AC1639" s="2" t="str">
        <f>IFERROR(IF(INDEX(AC$1:AC1638,MATCH(J1639,J$1:J1638,0),1)=0,"",INDEX(AC$1:AC1638,MATCH(J1639,J$1:J1638,0),1)),"")</f>
        <v/>
      </c>
      <c r="AD1639" s="2" t="str">
        <f>IFERROR(IF(INDEX(AD$1:AD1638,MATCH(J1639,J$1:J1638,0),1)=0,"",INDEX(AD$1:AD1638,MATCH(J1639,J$1:J1638,0),1)),"")</f>
        <v/>
      </c>
      <c r="AE1639" s="2" t="str">
        <f>IFERROR(IF(INDEX(AE$1:AE1638,MATCH(J1639,J$1:J1638,0),1)=0,"",INDEX(AE$1:AE1638,MATCH(J1639,J$1:J1638,0),1)),"")</f>
        <v/>
      </c>
      <c r="BH1639" s="7" t="str">
        <f t="shared" ca="1" si="259"/>
        <v/>
      </c>
      <c r="BI1639" s="4" t="str">
        <f t="shared" si="265"/>
        <v/>
      </c>
      <c r="BJ1639" s="123" t="str">
        <f t="shared" si="260"/>
        <v/>
      </c>
      <c r="BK1639" s="140" t="str">
        <f t="shared" si="264"/>
        <v/>
      </c>
      <c r="BP1639" s="5"/>
      <c r="BR1639" s="4"/>
      <c r="BT1639" s="5"/>
      <c r="BU1639" s="5"/>
      <c r="BV1639" s="5" t="str">
        <f>IF(B1639="","",IF(BQ1639="",1+(MAX(BV$2:BV1638)),""))</f>
        <v/>
      </c>
      <c r="BW1639" s="5" t="str">
        <f t="shared" si="261"/>
        <v/>
      </c>
      <c r="BX1639" s="5" t="str">
        <f t="shared" si="262"/>
        <v/>
      </c>
      <c r="BY1639" s="14" t="str">
        <f t="shared" si="263"/>
        <v/>
      </c>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c r="A1640" s="24"/>
      <c r="B1640" s="3"/>
      <c r="H1640" s="5" t="str">
        <f>IF(F1640="","",IFERROR(CONCATENATE("PEUA",VLOOKUP(ESTADO,REPORTE!AV1640:AW1671,2,0),CLAVE_DISTRITO,CLAVE_CADER,IFERROR(VLOOKUP(DAY(F1640),$BN$3:$BO$11,2,0),DAY(F1640)),IFERROR(VLOOKUP(MONTH(F1640),$BN$3:$BO$11,2,0),MONTH(F1640)),YEAR(F1640),G1640),""))</f>
        <v/>
      </c>
      <c r="L1640" s="4" t="str">
        <f>IFERROR(IF(VLOOKUP(J1640,J$2:L1639,4,0)=0,"",VLOOKUP(J1640,J$2:L1639,4,0)),"")</f>
        <v/>
      </c>
      <c r="M1640" s="4" t="str">
        <f>IFERROR(IF(VLOOKUP(J1640,J$2:M1639,5,0)=0,"",VLOOKUP(J1640,J$2:M1639,5,0)),"")</f>
        <v/>
      </c>
      <c r="AC1640" s="2" t="str">
        <f>IFERROR(IF(INDEX(AC$1:AC1639,MATCH(J1640,J$1:J1639,0),1)=0,"",INDEX(AC$1:AC1639,MATCH(J1640,J$1:J1639,0),1)),"")</f>
        <v/>
      </c>
      <c r="AD1640" s="2" t="str">
        <f>IFERROR(IF(INDEX(AD$1:AD1639,MATCH(J1640,J$1:J1639,0),1)=0,"",INDEX(AD$1:AD1639,MATCH(J1640,J$1:J1639,0),1)),"")</f>
        <v/>
      </c>
      <c r="AE1640" s="2" t="str">
        <f>IFERROR(IF(INDEX(AE$1:AE1639,MATCH(J1640,J$1:J1639,0),1)=0,"",INDEX(AE$1:AE1639,MATCH(J1640,J$1:J1639,0),1)),"")</f>
        <v/>
      </c>
      <c r="BH1640" s="7" t="str">
        <f t="shared" ca="1" si="259"/>
        <v/>
      </c>
      <c r="BI1640" s="4" t="str">
        <f t="shared" si="265"/>
        <v/>
      </c>
      <c r="BJ1640" s="123" t="str">
        <f t="shared" si="260"/>
        <v/>
      </c>
      <c r="BK1640" s="140" t="str">
        <f t="shared" si="264"/>
        <v/>
      </c>
      <c r="BP1640" s="5"/>
      <c r="BR1640" s="4"/>
      <c r="BT1640" s="5"/>
      <c r="BU1640" s="5"/>
      <c r="BV1640" s="5" t="str">
        <f>IF(B1640="","",IF(BQ1640="",1+(MAX(BV$2:BV1639)),""))</f>
        <v/>
      </c>
      <c r="BW1640" s="5" t="str">
        <f t="shared" si="261"/>
        <v/>
      </c>
      <c r="BX1640" s="5" t="str">
        <f t="shared" si="262"/>
        <v/>
      </c>
      <c r="BY1640" s="14" t="str">
        <f t="shared" si="263"/>
        <v/>
      </c>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c r="A1641" s="24"/>
      <c r="B1641" s="3"/>
      <c r="H1641" s="5" t="str">
        <f>IF(F1641="","",IFERROR(CONCATENATE("PEUA",VLOOKUP(ESTADO,REPORTE!AV1641:AW1672,2,0),CLAVE_DISTRITO,CLAVE_CADER,IFERROR(VLOOKUP(DAY(F1641),$BN$3:$BO$11,2,0),DAY(F1641)),IFERROR(VLOOKUP(MONTH(F1641),$BN$3:$BO$11,2,0),MONTH(F1641)),YEAR(F1641),G1641),""))</f>
        <v/>
      </c>
      <c r="L1641" s="4" t="str">
        <f>IFERROR(IF(VLOOKUP(J1641,J$2:L1640,4,0)=0,"",VLOOKUP(J1641,J$2:L1640,4,0)),"")</f>
        <v/>
      </c>
      <c r="M1641" s="4" t="str">
        <f>IFERROR(IF(VLOOKUP(J1641,J$2:M1640,5,0)=0,"",VLOOKUP(J1641,J$2:M1640,5,0)),"")</f>
        <v/>
      </c>
      <c r="AC1641" s="2" t="str">
        <f>IFERROR(IF(INDEX(AC$1:AC1640,MATCH(J1641,J$1:J1640,0),1)=0,"",INDEX(AC$1:AC1640,MATCH(J1641,J$1:J1640,0),1)),"")</f>
        <v/>
      </c>
      <c r="AD1641" s="2" t="str">
        <f>IFERROR(IF(INDEX(AD$1:AD1640,MATCH(J1641,J$1:J1640,0),1)=0,"",INDEX(AD$1:AD1640,MATCH(J1641,J$1:J1640,0),1)),"")</f>
        <v/>
      </c>
      <c r="AE1641" s="2" t="str">
        <f>IFERROR(IF(INDEX(AE$1:AE1640,MATCH(J1641,J$1:J1640,0),1)=0,"",INDEX(AE$1:AE1640,MATCH(J1641,J$1:J1640,0),1)),"")</f>
        <v/>
      </c>
      <c r="BH1641" s="7" t="str">
        <f t="shared" ca="1" si="259"/>
        <v/>
      </c>
      <c r="BI1641" s="4" t="str">
        <f t="shared" si="265"/>
        <v/>
      </c>
      <c r="BJ1641" s="123" t="str">
        <f t="shared" si="260"/>
        <v/>
      </c>
      <c r="BK1641" s="140" t="str">
        <f t="shared" si="264"/>
        <v/>
      </c>
      <c r="BP1641" s="5"/>
      <c r="BR1641" s="4"/>
      <c r="BT1641" s="5"/>
      <c r="BU1641" s="5"/>
      <c r="BV1641" s="5" t="str">
        <f>IF(B1641="","",IF(BQ1641="",1+(MAX(BV$2:BV1640)),""))</f>
        <v/>
      </c>
      <c r="BW1641" s="5" t="str">
        <f t="shared" si="261"/>
        <v/>
      </c>
      <c r="BX1641" s="5" t="str">
        <f t="shared" si="262"/>
        <v/>
      </c>
      <c r="BY1641" s="14" t="str">
        <f t="shared" si="263"/>
        <v/>
      </c>
      <c r="BZ1641" s="28"/>
      <c r="DD1641" s="5" t="e">
        <f>IF(REPORTE!AH$2="si",IF(C1641=VALUE(REPORTE!C$11),IF(SUM(DD1642:DD$1993),CONCATENATE(INT(B1641),", "),INT(B1641)),""),IF(C1641=VALUE(REPORTE!C$10),IF(SUM(DD1642:DD$1993),CONCATENATE(INT(B1641),", "),INT(B1641)),""))</f>
        <v>#VALUE!</v>
      </c>
      <c r="DH1641" s="5"/>
      <c r="DI1641" s="5"/>
      <c r="DJ1641" s="5"/>
      <c r="DK1641" s="5"/>
    </row>
    <row r="1642" spans="1:115">
      <c r="A1642" s="24"/>
      <c r="B1642" s="3"/>
      <c r="H1642" s="5" t="str">
        <f>IF(F1642="","",IFERROR(CONCATENATE("PEUA",VLOOKUP(ESTADO,REPORTE!AV1642:AW1673,2,0),CLAVE_DISTRITO,CLAVE_CADER,IFERROR(VLOOKUP(DAY(F1642),$BN$3:$BO$11,2,0),DAY(F1642)),IFERROR(VLOOKUP(MONTH(F1642),$BN$3:$BO$11,2,0),MONTH(F1642)),YEAR(F1642),G1642),""))</f>
        <v/>
      </c>
      <c r="L1642" s="4" t="str">
        <f>IFERROR(IF(VLOOKUP(J1642,J$2:L1641,4,0)=0,"",VLOOKUP(J1642,J$2:L1641,4,0)),"")</f>
        <v/>
      </c>
      <c r="M1642" s="4" t="str">
        <f>IFERROR(IF(VLOOKUP(J1642,J$2:M1641,5,0)=0,"",VLOOKUP(J1642,J$2:M1641,5,0)),"")</f>
        <v/>
      </c>
      <c r="AC1642" s="2" t="str">
        <f>IFERROR(IF(INDEX(AC$1:AC1641,MATCH(J1642,J$1:J1641,0),1)=0,"",INDEX(AC$1:AC1641,MATCH(J1642,J$1:J1641,0),1)),"")</f>
        <v/>
      </c>
      <c r="AD1642" s="2" t="str">
        <f>IFERROR(IF(INDEX(AD$1:AD1641,MATCH(J1642,J$1:J1641,0),1)=0,"",INDEX(AD$1:AD1641,MATCH(J1642,J$1:J1641,0),1)),"")</f>
        <v/>
      </c>
      <c r="AE1642" s="2" t="str">
        <f>IFERROR(IF(INDEX(AE$1:AE1641,MATCH(J1642,J$1:J1641,0),1)=0,"",INDEX(AE$1:AE1641,MATCH(J1642,J$1:J1641,0),1)),"")</f>
        <v/>
      </c>
      <c r="BH1642" s="7" t="str">
        <f t="shared" ca="1" si="259"/>
        <v/>
      </c>
      <c r="BI1642" s="4" t="str">
        <f t="shared" si="265"/>
        <v/>
      </c>
      <c r="BJ1642" s="123" t="str">
        <f t="shared" si="260"/>
        <v/>
      </c>
      <c r="BK1642" s="140" t="str">
        <f t="shared" si="264"/>
        <v/>
      </c>
      <c r="BP1642" s="5"/>
      <c r="BR1642" s="4"/>
      <c r="BT1642" s="5"/>
      <c r="BU1642" s="5"/>
      <c r="BV1642" s="5" t="str">
        <f>IF(B1642="","",IF(BQ1642="",1+(MAX(BV$2:BV1641)),""))</f>
        <v/>
      </c>
      <c r="BW1642" s="5" t="str">
        <f t="shared" si="261"/>
        <v/>
      </c>
      <c r="BX1642" s="5" t="str">
        <f t="shared" si="262"/>
        <v/>
      </c>
      <c r="BY1642" s="14" t="str">
        <f t="shared" si="263"/>
        <v/>
      </c>
      <c r="BZ1642" s="28"/>
      <c r="DD1642" s="5" t="e">
        <f>IF(REPORTE!AH$2="si",IF(C1642=VALUE(REPORTE!C$11),IF(SUM(DD1643:DD$1993),CONCATENATE(INT(B1642),", "),INT(B1642)),""),IF(C1642=VALUE(REPORTE!C$10),IF(SUM(DD1643:DD$1993),CONCATENATE(INT(B1642),", "),INT(B1642)),""))</f>
        <v>#VALUE!</v>
      </c>
      <c r="DH1642" s="5"/>
      <c r="DI1642" s="5"/>
      <c r="DJ1642" s="5"/>
      <c r="DK1642" s="5"/>
    </row>
    <row r="1643" spans="1:115">
      <c r="A1643" s="24"/>
      <c r="B1643" s="3"/>
      <c r="H1643" s="5" t="str">
        <f>IF(F1643="","",IFERROR(CONCATENATE("PEUA",VLOOKUP(ESTADO,REPORTE!AV1643:AW1674,2,0),CLAVE_DISTRITO,CLAVE_CADER,IFERROR(VLOOKUP(DAY(F1643),$BN$3:$BO$11,2,0),DAY(F1643)),IFERROR(VLOOKUP(MONTH(F1643),$BN$3:$BO$11,2,0),MONTH(F1643)),YEAR(F1643),G1643),""))</f>
        <v/>
      </c>
      <c r="L1643" s="4" t="str">
        <f>IFERROR(IF(VLOOKUP(J1643,J$2:L1642,4,0)=0,"",VLOOKUP(J1643,J$2:L1642,4,0)),"")</f>
        <v/>
      </c>
      <c r="M1643" s="4" t="str">
        <f>IFERROR(IF(VLOOKUP(J1643,J$2:M1642,5,0)=0,"",VLOOKUP(J1643,J$2:M1642,5,0)),"")</f>
        <v/>
      </c>
      <c r="AC1643" s="2" t="str">
        <f>IFERROR(IF(INDEX(AC$1:AC1642,MATCH(J1643,J$1:J1642,0),1)=0,"",INDEX(AC$1:AC1642,MATCH(J1643,J$1:J1642,0),1)),"")</f>
        <v/>
      </c>
      <c r="AD1643" s="2" t="str">
        <f>IFERROR(IF(INDEX(AD$1:AD1642,MATCH(J1643,J$1:J1642,0),1)=0,"",INDEX(AD$1:AD1642,MATCH(J1643,J$1:J1642,0),1)),"")</f>
        <v/>
      </c>
      <c r="AE1643" s="2" t="str">
        <f>IFERROR(IF(INDEX(AE$1:AE1642,MATCH(J1643,J$1:J1642,0),1)=0,"",INDEX(AE$1:AE1642,MATCH(J1643,J$1:J1642,0),1)),"")</f>
        <v/>
      </c>
      <c r="BH1643" s="7" t="str">
        <f t="shared" ca="1" si="259"/>
        <v/>
      </c>
      <c r="BI1643" s="4" t="str">
        <f t="shared" si="265"/>
        <v/>
      </c>
      <c r="BJ1643" s="123" t="str">
        <f t="shared" si="260"/>
        <v/>
      </c>
      <c r="BK1643" s="140" t="str">
        <f t="shared" si="264"/>
        <v/>
      </c>
      <c r="BP1643" s="5"/>
      <c r="BR1643" s="4"/>
      <c r="BT1643" s="5"/>
      <c r="BU1643" s="5"/>
      <c r="BV1643" s="5" t="str">
        <f>IF(B1643="","",IF(BQ1643="",1+(MAX(BV$2:BV1642)),""))</f>
        <v/>
      </c>
      <c r="BW1643" s="5" t="str">
        <f t="shared" si="261"/>
        <v/>
      </c>
      <c r="BX1643" s="5" t="str">
        <f t="shared" si="262"/>
        <v/>
      </c>
      <c r="BY1643" s="14" t="str">
        <f t="shared" si="263"/>
        <v/>
      </c>
      <c r="BZ1643" s="28"/>
      <c r="DD1643" s="5" t="e">
        <f>IF(REPORTE!AH$2="si",IF(C1643=VALUE(REPORTE!C$11),IF(SUM(DD1644:DD$1993),CONCATENATE(INT(B1643),", "),INT(B1643)),""),IF(C1643=VALUE(REPORTE!C$10),IF(SUM(DD1644:DD$1993),CONCATENATE(INT(B1643),", "),INT(B1643)),""))</f>
        <v>#VALUE!</v>
      </c>
      <c r="DH1643" s="5"/>
      <c r="DI1643" s="5"/>
      <c r="DJ1643" s="5"/>
      <c r="DK1643" s="5"/>
    </row>
    <row r="1644" spans="1:115">
      <c r="A1644" s="24"/>
      <c r="B1644" s="3"/>
      <c r="H1644" s="5" t="str">
        <f>IF(F1644="","",IFERROR(CONCATENATE("PEUA",VLOOKUP(ESTADO,REPORTE!AV1644:AW1675,2,0),CLAVE_DISTRITO,CLAVE_CADER,IFERROR(VLOOKUP(DAY(F1644),$BN$3:$BO$11,2,0),DAY(F1644)),IFERROR(VLOOKUP(MONTH(F1644),$BN$3:$BO$11,2,0),MONTH(F1644)),YEAR(F1644),G1644),""))</f>
        <v/>
      </c>
      <c r="L1644" s="4" t="str">
        <f>IFERROR(IF(VLOOKUP(J1644,J$2:L1643,4,0)=0,"",VLOOKUP(J1644,J$2:L1643,4,0)),"")</f>
        <v/>
      </c>
      <c r="M1644" s="4" t="str">
        <f>IFERROR(IF(VLOOKUP(J1644,J$2:M1643,5,0)=0,"",VLOOKUP(J1644,J$2:M1643,5,0)),"")</f>
        <v/>
      </c>
      <c r="AC1644" s="2" t="str">
        <f>IFERROR(IF(INDEX(AC$1:AC1643,MATCH(J1644,J$1:J1643,0),1)=0,"",INDEX(AC$1:AC1643,MATCH(J1644,J$1:J1643,0),1)),"")</f>
        <v/>
      </c>
      <c r="AD1644" s="2" t="str">
        <f>IFERROR(IF(INDEX(AD$1:AD1643,MATCH(J1644,J$1:J1643,0),1)=0,"",INDEX(AD$1:AD1643,MATCH(J1644,J$1:J1643,0),1)),"")</f>
        <v/>
      </c>
      <c r="AE1644" s="2" t="str">
        <f>IFERROR(IF(INDEX(AE$1:AE1643,MATCH(J1644,J$1:J1643,0),1)=0,"",INDEX(AE$1:AE1643,MATCH(J1644,J$1:J1643,0),1)),"")</f>
        <v/>
      </c>
      <c r="BH1644" s="7" t="str">
        <f t="shared" ca="1" si="259"/>
        <v/>
      </c>
      <c r="BI1644" s="4" t="str">
        <f t="shared" si="265"/>
        <v/>
      </c>
      <c r="BJ1644" s="123" t="str">
        <f t="shared" si="260"/>
        <v/>
      </c>
      <c r="BK1644" s="140" t="str">
        <f t="shared" si="264"/>
        <v/>
      </c>
      <c r="BP1644" s="5"/>
      <c r="BR1644" s="4"/>
      <c r="BT1644" s="5"/>
      <c r="BU1644" s="5"/>
      <c r="BV1644" s="5" t="str">
        <f>IF(B1644="","",IF(BQ1644="",1+(MAX(BV$2:BV1643)),""))</f>
        <v/>
      </c>
      <c r="BW1644" s="5" t="str">
        <f t="shared" si="261"/>
        <v/>
      </c>
      <c r="BX1644" s="5" t="str">
        <f t="shared" si="262"/>
        <v/>
      </c>
      <c r="BY1644" s="14" t="str">
        <f t="shared" si="263"/>
        <v/>
      </c>
      <c r="BZ1644" s="28"/>
      <c r="DD1644" s="5" t="e">
        <f>IF(REPORTE!AH$2="si",IF(C1644=VALUE(REPORTE!C$11),IF(SUM(DD1645:DD$1993),CONCATENATE(INT(B1644),", "),INT(B1644)),""),IF(C1644=VALUE(REPORTE!C$10),IF(SUM(DD1645:DD$1993),CONCATENATE(INT(B1644),", "),INT(B1644)),""))</f>
        <v>#VALUE!</v>
      </c>
      <c r="DH1644" s="5"/>
      <c r="DI1644" s="5"/>
      <c r="DJ1644" s="5"/>
      <c r="DK1644" s="5"/>
    </row>
    <row r="1645" spans="1:115">
      <c r="A1645" s="24"/>
      <c r="B1645" s="3"/>
      <c r="H1645" s="5" t="str">
        <f>IF(F1645="","",IFERROR(CONCATENATE("PEUA",VLOOKUP(ESTADO,REPORTE!AV1645:AW1676,2,0),CLAVE_DISTRITO,CLAVE_CADER,IFERROR(VLOOKUP(DAY(F1645),$BN$3:$BO$11,2,0),DAY(F1645)),IFERROR(VLOOKUP(MONTH(F1645),$BN$3:$BO$11,2,0),MONTH(F1645)),YEAR(F1645),G1645),""))</f>
        <v/>
      </c>
      <c r="M1645" s="4" t="str">
        <f>IFERROR(IF(VLOOKUP(J1645,J$2:M1644,5,0)=0,"",VLOOKUP(J1645,J$2:M1644,5,0)),"")</f>
        <v/>
      </c>
      <c r="AC1645" s="2" t="str">
        <f>IFERROR(IF(INDEX(AC$1:AC1644,MATCH(J1645,J$1:J1644,0),1)=0,"",INDEX(AC$1:AC1644,MATCH(J1645,J$1:J1644,0),1)),"")</f>
        <v/>
      </c>
      <c r="AD1645" s="2" t="str">
        <f>IFERROR(IF(INDEX(AD$1:AD1644,MATCH(J1645,J$1:J1644,0),1)=0,"",INDEX(AD$1:AD1644,MATCH(J1645,J$1:J1644,0),1)),"")</f>
        <v/>
      </c>
      <c r="AE1645" s="2" t="str">
        <f>IFERROR(IF(INDEX(AE$1:AE1644,MATCH(J1645,J$1:J1644,0),1)=0,"",INDEX(AE$1:AE1644,MATCH(J1645,J$1:J1644,0),1)),"")</f>
        <v/>
      </c>
      <c r="BH1645" s="7" t="str">
        <f t="shared" ca="1" si="259"/>
        <v/>
      </c>
      <c r="BI1645" s="4" t="str">
        <f t="shared" si="265"/>
        <v/>
      </c>
      <c r="BJ1645" s="123" t="str">
        <f t="shared" si="260"/>
        <v/>
      </c>
      <c r="BK1645" s="140" t="str">
        <f t="shared" si="264"/>
        <v/>
      </c>
      <c r="BP1645" s="5"/>
      <c r="BR1645" s="4"/>
      <c r="BT1645" s="5"/>
      <c r="BU1645" s="5"/>
      <c r="BV1645" s="5" t="str">
        <f>IF(B1645="","",IF(BQ1645="",1+(MAX(BV$2:BV1644)),""))</f>
        <v/>
      </c>
      <c r="BW1645" s="5" t="str">
        <f t="shared" si="261"/>
        <v/>
      </c>
      <c r="BX1645" s="5" t="str">
        <f t="shared" si="262"/>
        <v/>
      </c>
      <c r="BY1645" s="14" t="str">
        <f t="shared" si="263"/>
        <v/>
      </c>
      <c r="BZ1645" s="28"/>
      <c r="DD1645" s="5" t="e">
        <f>IF(REPORTE!AH$2="si",IF(C1645=VALUE(REPORTE!C$11),IF(SUM(DD1646:DD$1993),CONCATENATE(INT(B1645),", "),INT(B1645)),""),IF(C1645=VALUE(REPORTE!C$10),IF(SUM(DD1646:DD$1993),CONCATENATE(INT(B1645),", "),INT(B1645)),""))</f>
        <v>#VALUE!</v>
      </c>
      <c r="DH1645" s="5"/>
      <c r="DI1645" s="5"/>
      <c r="DJ1645" s="5"/>
      <c r="DK1645" s="5"/>
    </row>
    <row r="1646" spans="1:115">
      <c r="A1646" s="24"/>
      <c r="B1646" s="3"/>
      <c r="H1646" s="5" t="str">
        <f>IF(F1646="","",IFERROR(CONCATENATE("PEUA",VLOOKUP(ESTADO,REPORTE!AV1646:AW1677,2,0),CLAVE_DISTRITO,CLAVE_CADER,IFERROR(VLOOKUP(DAY(F1646),$BN$3:$BO$11,2,0),DAY(F1646)),IFERROR(VLOOKUP(MONTH(F1646),$BN$3:$BO$11,2,0),MONTH(F1646)),YEAR(F1646),G1646),""))</f>
        <v/>
      </c>
      <c r="AC1646" s="2" t="str">
        <f>IFERROR(IF(INDEX(AC$1:AC1645,MATCH(J1646,J$1:J1645,0),1)=0,"",INDEX(AC$1:AC1645,MATCH(J1646,J$1:J1645,0),1)),"")</f>
        <v/>
      </c>
      <c r="AD1646" s="2" t="str">
        <f>IFERROR(IF(INDEX(AD$1:AD1645,MATCH(J1646,J$1:J1645,0),1)=0,"",INDEX(AD$1:AD1645,MATCH(J1646,J$1:J1645,0),1)),"")</f>
        <v/>
      </c>
      <c r="AE1646" s="2" t="str">
        <f>IFERROR(IF(INDEX(AE$1:AE1645,MATCH(J1646,J$1:J1645,0),1)=0,"",INDEX(AE$1:AE1645,MATCH(J1646,J$1:J1645,0),1)),"")</f>
        <v/>
      </c>
      <c r="BH1646" s="7" t="str">
        <f t="shared" ca="1" si="259"/>
        <v/>
      </c>
      <c r="BI1646" s="4" t="str">
        <f t="shared" si="265"/>
        <v/>
      </c>
      <c r="BJ1646" s="123" t="str">
        <f t="shared" si="260"/>
        <v/>
      </c>
      <c r="BK1646" s="140" t="str">
        <f t="shared" si="264"/>
        <v/>
      </c>
      <c r="BP1646" s="5"/>
      <c r="BR1646" s="4"/>
      <c r="BT1646" s="5"/>
      <c r="BU1646" s="5"/>
      <c r="BV1646" s="5" t="str">
        <f>IF(B1646="","",IF(BQ1646="",1+(MAX(BV$2:BV1645)),""))</f>
        <v/>
      </c>
      <c r="BW1646" s="5" t="str">
        <f t="shared" si="261"/>
        <v/>
      </c>
      <c r="BX1646" s="5" t="str">
        <f t="shared" si="262"/>
        <v/>
      </c>
      <c r="BY1646" s="14" t="str">
        <f t="shared" si="263"/>
        <v/>
      </c>
      <c r="BZ1646" s="28"/>
      <c r="DD1646" s="5" t="e">
        <f>IF(REPORTE!AH$2="si",IF(C1646=VALUE(REPORTE!C$11),IF(SUM(DD1647:DD$1993),CONCATENATE(INT(B1646),", "),INT(B1646)),""),IF(C1646=VALUE(REPORTE!C$10),IF(SUM(DD1647:DD$1993),CONCATENATE(INT(B1646),", "),INT(B1646)),""))</f>
        <v>#VALUE!</v>
      </c>
      <c r="DH1646" s="5"/>
      <c r="DI1646" s="5"/>
      <c r="DJ1646" s="5"/>
      <c r="DK1646" s="5"/>
    </row>
    <row r="1647" spans="1:115">
      <c r="A1647" s="24"/>
      <c r="B1647" s="3"/>
      <c r="H1647" s="5" t="str">
        <f>IF(F1647="","",IFERROR(CONCATENATE("PEUA",VLOOKUP(ESTADO,REPORTE!AV1647:AW1678,2,0),CLAVE_DISTRITO,CLAVE_CADER,IFERROR(VLOOKUP(DAY(F1647),$BN$3:$BO$11,2,0),DAY(F1647)),IFERROR(VLOOKUP(MONTH(F1647),$BN$3:$BO$11,2,0),MONTH(F1647)),YEAR(F1647),G1647),""))</f>
        <v/>
      </c>
      <c r="AC1647" s="2" t="str">
        <f>IFERROR(IF(INDEX(AC$1:AC1646,MATCH(J1647,J$1:J1646,0),1)=0,"",INDEX(AC$1:AC1646,MATCH(J1647,J$1:J1646,0),1)),"")</f>
        <v/>
      </c>
      <c r="AD1647" s="2" t="str">
        <f>IFERROR(IF(INDEX(AD$1:AD1646,MATCH(J1647,J$1:J1646,0),1)=0,"",INDEX(AD$1:AD1646,MATCH(J1647,J$1:J1646,0),1)),"")</f>
        <v/>
      </c>
      <c r="AE1647" s="2" t="str">
        <f>IFERROR(IF(INDEX(AE$1:AE1646,MATCH(J1647,J$1:J1646,0),1)=0,"",INDEX(AE$1:AE1646,MATCH(J1647,J$1:J1646,0),1)),"")</f>
        <v/>
      </c>
      <c r="BH1647" s="7" t="str">
        <f t="shared" ca="1" si="259"/>
        <v/>
      </c>
      <c r="BI1647" s="4" t="str">
        <f t="shared" si="265"/>
        <v/>
      </c>
      <c r="BJ1647" s="123" t="str">
        <f t="shared" si="260"/>
        <v/>
      </c>
      <c r="BK1647" s="140" t="str">
        <f t="shared" si="264"/>
        <v/>
      </c>
      <c r="BP1647" s="5"/>
      <c r="BR1647" s="4"/>
      <c r="BT1647" s="5"/>
      <c r="BU1647" s="5"/>
      <c r="BV1647" s="5" t="str">
        <f>IF(B1647="","",IF(BQ1647="",1+(MAX(BV$2:BV1646)),""))</f>
        <v/>
      </c>
      <c r="BW1647" s="5" t="str">
        <f t="shared" si="261"/>
        <v/>
      </c>
      <c r="BX1647" s="5" t="str">
        <f t="shared" si="262"/>
        <v/>
      </c>
      <c r="BY1647" s="14" t="str">
        <f t="shared" si="263"/>
        <v/>
      </c>
      <c r="BZ1647" s="28"/>
      <c r="DD1647" s="5" t="e">
        <f>IF(REPORTE!AH$2="si",IF(C1647=VALUE(REPORTE!C$11),IF(SUM(DD1648:DD$1993),CONCATENATE(INT(B1647),", "),INT(B1647)),""),IF(C1647=VALUE(REPORTE!C$10),IF(SUM(DD1648:DD$1993),CONCATENATE(INT(B1647),", "),INT(B1647)),""))</f>
        <v>#VALUE!</v>
      </c>
      <c r="DH1647" s="5"/>
      <c r="DI1647" s="5"/>
      <c r="DJ1647" s="5"/>
      <c r="DK1647" s="5"/>
    </row>
    <row r="1648" spans="1:115">
      <c r="A1648" s="24"/>
      <c r="B1648" s="3"/>
      <c r="H1648" s="5" t="str">
        <f>IF(F1648="","",IFERROR(CONCATENATE("PEUA",VLOOKUP(ESTADO,REPORTE!AV1648:AW1679,2,0),CLAVE_DISTRITO,CLAVE_CADER,IFERROR(VLOOKUP(DAY(F1648),$BN$3:$BO$11,2,0),DAY(F1648)),IFERROR(VLOOKUP(MONTH(F1648),$BN$3:$BO$11,2,0),MONTH(F1648)),YEAR(F1648),G1648),""))</f>
        <v/>
      </c>
      <c r="AC1648" s="2" t="str">
        <f>IFERROR(IF(INDEX(AC$1:AC1647,MATCH(J1648,J$1:J1647,0),1)=0,"",INDEX(AC$1:AC1647,MATCH(J1648,J$1:J1647,0),1)),"")</f>
        <v/>
      </c>
      <c r="AD1648" s="2" t="str">
        <f>IFERROR(IF(INDEX(AD$1:AD1647,MATCH(J1648,J$1:J1647,0),1)=0,"",INDEX(AD$1:AD1647,MATCH(J1648,J$1:J1647,0),1)),"")</f>
        <v/>
      </c>
      <c r="AE1648" s="2" t="str">
        <f>IFERROR(IF(INDEX(AE$1:AE1647,MATCH(J1648,J$1:J1647,0),1)=0,"",INDEX(AE$1:AE1647,MATCH(J1648,J$1:J1647,0),1)),"")</f>
        <v/>
      </c>
      <c r="BH1648" s="7" t="str">
        <f t="shared" ca="1" si="259"/>
        <v/>
      </c>
      <c r="BI1648" s="4" t="str">
        <f t="shared" si="265"/>
        <v/>
      </c>
      <c r="BJ1648" s="123" t="str">
        <f t="shared" si="260"/>
        <v/>
      </c>
      <c r="BK1648" s="140" t="str">
        <f t="shared" si="264"/>
        <v/>
      </c>
      <c r="BP1648" s="5"/>
      <c r="BR1648" s="4"/>
      <c r="BT1648" s="5"/>
      <c r="BU1648" s="5"/>
      <c r="BV1648" s="5" t="str">
        <f>IF(B1648="","",IF(BQ1648="",1+(MAX(BV$2:BV1647)),""))</f>
        <v/>
      </c>
      <c r="BW1648" s="5" t="str">
        <f t="shared" si="261"/>
        <v/>
      </c>
      <c r="BX1648" s="5" t="str">
        <f t="shared" si="262"/>
        <v/>
      </c>
      <c r="BY1648" s="14" t="str">
        <f t="shared" si="263"/>
        <v/>
      </c>
      <c r="BZ1648" s="28"/>
      <c r="DD1648" s="5" t="e">
        <f>IF(REPORTE!AH$2="si",IF(C1648=VALUE(REPORTE!C$11),IF(SUM(DD1649:DD$1993),CONCATENATE(INT(B1648),", "),INT(B1648)),""),IF(C1648=VALUE(REPORTE!C$10),IF(SUM(DD1649:DD$1993),CONCATENATE(INT(B1648),", "),INT(B1648)),""))</f>
        <v>#VALUE!</v>
      </c>
      <c r="DH1648" s="5"/>
      <c r="DI1648" s="5"/>
      <c r="DJ1648" s="5"/>
      <c r="DK1648" s="5"/>
    </row>
    <row r="1649" spans="1:115">
      <c r="A1649" s="24"/>
      <c r="B1649" s="3"/>
      <c r="H1649" s="5" t="str">
        <f>IF(F1649="","",IFERROR(CONCATENATE("PEUA",VLOOKUP(ESTADO,REPORTE!AV1649:AW1680,2,0),CLAVE_DISTRITO,CLAVE_CADER,IFERROR(VLOOKUP(DAY(F1649),$BN$3:$BO$11,2,0),DAY(F1649)),IFERROR(VLOOKUP(MONTH(F1649),$BN$3:$BO$11,2,0),MONTH(F1649)),YEAR(F1649),G1649),""))</f>
        <v/>
      </c>
      <c r="AC1649" s="2" t="str">
        <f>IFERROR(IF(INDEX(AC$1:AC1648,MATCH(J1649,J$1:J1648,0),1)=0,"",INDEX(AC$1:AC1648,MATCH(J1649,J$1:J1648,0),1)),"")</f>
        <v/>
      </c>
      <c r="AD1649" s="2" t="str">
        <f>IFERROR(IF(INDEX(AD$1:AD1648,MATCH(J1649,J$1:J1648,0),1)=0,"",INDEX(AD$1:AD1648,MATCH(J1649,J$1:J1648,0),1)),"")</f>
        <v/>
      </c>
      <c r="AE1649" s="2" t="str">
        <f>IFERROR(IF(INDEX(AE$1:AE1648,MATCH(J1649,J$1:J1648,0),1)=0,"",INDEX(AE$1:AE1648,MATCH(J1649,J$1:J1648,0),1)),"")</f>
        <v/>
      </c>
      <c r="BH1649" s="7" t="str">
        <f t="shared" ca="1" si="259"/>
        <v/>
      </c>
      <c r="BI1649" s="4" t="str">
        <f t="shared" si="265"/>
        <v/>
      </c>
      <c r="BJ1649" s="123" t="str">
        <f t="shared" si="260"/>
        <v/>
      </c>
      <c r="BK1649" s="140" t="str">
        <f t="shared" si="264"/>
        <v/>
      </c>
      <c r="BP1649" s="5"/>
      <c r="BR1649" s="4"/>
      <c r="BT1649" s="5"/>
      <c r="BU1649" s="5"/>
      <c r="BV1649" s="5" t="str">
        <f>IF(B1649="","",IF(BQ1649="",1+(MAX(BV$2:BV1648)),""))</f>
        <v/>
      </c>
      <c r="BW1649" s="5" t="str">
        <f t="shared" si="261"/>
        <v/>
      </c>
      <c r="BX1649" s="5" t="str">
        <f t="shared" si="262"/>
        <v/>
      </c>
      <c r="BY1649" s="14" t="str">
        <f t="shared" si="263"/>
        <v/>
      </c>
      <c r="BZ1649" s="28"/>
      <c r="DD1649" s="5" t="e">
        <f>IF(REPORTE!AH$2="si",IF(C1649=VALUE(REPORTE!C$11),IF(SUM(DD1650:DD$1993),CONCATENATE(INT(B1649),", "),INT(B1649)),""),IF(C1649=VALUE(REPORTE!C$10),IF(SUM(DD1650:DD$1993),CONCATENATE(INT(B1649),", "),INT(B1649)),""))</f>
        <v>#VALUE!</v>
      </c>
      <c r="DH1649" s="5"/>
      <c r="DI1649" s="5"/>
      <c r="DJ1649" s="5"/>
      <c r="DK1649" s="5"/>
    </row>
    <row r="1650" spans="1:115">
      <c r="A1650" s="24"/>
      <c r="B1650" s="3"/>
      <c r="H1650" s="5" t="str">
        <f>IF(F1650="","",IFERROR(CONCATENATE("PEUA",VLOOKUP(ESTADO,REPORTE!AV1650:AW1681,2,0),CLAVE_DISTRITO,CLAVE_CADER,IFERROR(VLOOKUP(DAY(F1650),$BN$3:$BO$11,2,0),DAY(F1650)),IFERROR(VLOOKUP(MONTH(F1650),$BN$3:$BO$11,2,0),MONTH(F1650)),YEAR(F1650),G1650),""))</f>
        <v/>
      </c>
      <c r="AC1650" s="2" t="str">
        <f>IFERROR(IF(INDEX(AC$1:AC1649,MATCH(J1650,J$1:J1649,0),1)=0,"",INDEX(AC$1:AC1649,MATCH(J1650,J$1:J1649,0),1)),"")</f>
        <v/>
      </c>
      <c r="AD1650" s="2" t="str">
        <f>IFERROR(IF(INDEX(AD$1:AD1649,MATCH(J1650,J$1:J1649,0),1)=0,"",INDEX(AD$1:AD1649,MATCH(J1650,J$1:J1649,0),1)),"")</f>
        <v/>
      </c>
      <c r="AE1650" s="2" t="str">
        <f>IFERROR(IF(INDEX(AE$1:AE1649,MATCH(J1650,J$1:J1649,0),1)=0,"",INDEX(AE$1:AE1649,MATCH(J1650,J$1:J1649,0),1)),"")</f>
        <v/>
      </c>
      <c r="BH1650" s="7" t="str">
        <f t="shared" ca="1" si="259"/>
        <v/>
      </c>
      <c r="BI1650" s="4" t="str">
        <f t="shared" si="265"/>
        <v/>
      </c>
      <c r="BJ1650" s="123" t="str">
        <f t="shared" si="260"/>
        <v/>
      </c>
      <c r="BK1650" s="140" t="str">
        <f t="shared" si="264"/>
        <v/>
      </c>
      <c r="BP1650" s="5"/>
      <c r="BR1650" s="4"/>
      <c r="BT1650" s="5"/>
      <c r="BU1650" s="5"/>
      <c r="BV1650" s="5" t="str">
        <f>IF(B1650="","",IF(BQ1650="",1+(MAX(BV$2:BV1649)),""))</f>
        <v/>
      </c>
      <c r="BW1650" s="5" t="str">
        <f t="shared" si="261"/>
        <v/>
      </c>
      <c r="BX1650" s="5" t="str">
        <f t="shared" si="262"/>
        <v/>
      </c>
      <c r="BY1650" s="14" t="str">
        <f t="shared" si="263"/>
        <v/>
      </c>
      <c r="BZ1650" s="28"/>
      <c r="DD1650" s="5" t="e">
        <f>IF(REPORTE!AH$2="si",IF(C1650=VALUE(REPORTE!C$11),IF(SUM(DD1651:DD$1993),CONCATENATE(INT(B1650),", "),INT(B1650)),""),IF(C1650=VALUE(REPORTE!C$10),IF(SUM(DD1651:DD$1993),CONCATENATE(INT(B1650),", "),INT(B1650)),""))</f>
        <v>#VALUE!</v>
      </c>
      <c r="DH1650" s="5"/>
      <c r="DI1650" s="5"/>
      <c r="DJ1650" s="5"/>
      <c r="DK1650" s="5"/>
    </row>
    <row r="1651" spans="1:115">
      <c r="A1651" s="24"/>
      <c r="B1651" s="3"/>
      <c r="H1651" s="5" t="str">
        <f>IF(F1651="","",IFERROR(CONCATENATE("PEUA",VLOOKUP(ESTADO,REPORTE!AV1651:AW1682,2,0),CLAVE_DISTRITO,CLAVE_CADER,IFERROR(VLOOKUP(DAY(F1651),$BN$3:$BO$11,2,0),DAY(F1651)),IFERROR(VLOOKUP(MONTH(F1651),$BN$3:$BO$11,2,0),MONTH(F1651)),YEAR(F1651),G1651),""))</f>
        <v/>
      </c>
      <c r="AC1651" s="2" t="str">
        <f>IFERROR(IF(INDEX(AC$1:AC1650,MATCH(J1651,J$1:J1650,0),1)=0,"",INDEX(AC$1:AC1650,MATCH(J1651,J$1:J1650,0),1)),"")</f>
        <v/>
      </c>
      <c r="AD1651" s="2" t="str">
        <f>IFERROR(IF(INDEX(AD$1:AD1650,MATCH(J1651,J$1:J1650,0),1)=0,"",INDEX(AD$1:AD1650,MATCH(J1651,J$1:J1650,0),1)),"")</f>
        <v/>
      </c>
      <c r="AE1651" s="2" t="str">
        <f>IFERROR(IF(INDEX(AE$1:AE1650,MATCH(J1651,J$1:J1650,0),1)=0,"",INDEX(AE$1:AE1650,MATCH(J1651,J$1:J1650,0),1)),"")</f>
        <v/>
      </c>
      <c r="BH1651" s="7" t="str">
        <f t="shared" ca="1" si="259"/>
        <v/>
      </c>
      <c r="BI1651" s="4" t="str">
        <f t="shared" si="265"/>
        <v/>
      </c>
      <c r="BJ1651" s="123" t="str">
        <f t="shared" si="260"/>
        <v/>
      </c>
      <c r="BK1651" s="140" t="str">
        <f t="shared" si="264"/>
        <v/>
      </c>
      <c r="BP1651" s="5"/>
      <c r="BR1651" s="4"/>
      <c r="BT1651" s="5"/>
      <c r="BU1651" s="5"/>
      <c r="BV1651" s="5" t="str">
        <f>IF(B1651="","",IF(BQ1651="",1+(MAX(BV$2:BV1650)),""))</f>
        <v/>
      </c>
      <c r="BW1651" s="5" t="str">
        <f t="shared" si="261"/>
        <v/>
      </c>
      <c r="BX1651" s="5" t="str">
        <f t="shared" si="262"/>
        <v/>
      </c>
      <c r="BY1651" s="14" t="str">
        <f t="shared" si="263"/>
        <v/>
      </c>
      <c r="BZ1651" s="28"/>
      <c r="DD1651" s="5" t="e">
        <f>IF(REPORTE!AH$2="si",IF(C1651=VALUE(REPORTE!C$11),IF(SUM(DD1652:DD$1993),CONCATENATE(INT(B1651),", "),INT(B1651)),""),IF(C1651=VALUE(REPORTE!C$10),IF(SUM(DD1652:DD$1993),CONCATENATE(INT(B1651),", "),INT(B1651)),""))</f>
        <v>#VALUE!</v>
      </c>
      <c r="DH1651" s="5"/>
      <c r="DI1651" s="5"/>
      <c r="DJ1651" s="5"/>
      <c r="DK1651" s="5"/>
    </row>
    <row r="1652" spans="1:115">
      <c r="A1652" s="24"/>
      <c r="B1652" s="3"/>
      <c r="H1652" s="5" t="str">
        <f>IF(F1652="","",IFERROR(CONCATENATE("PEUA",VLOOKUP(ESTADO,REPORTE!AV1652:AW1683,2,0),CLAVE_DISTRITO,CLAVE_CADER,IFERROR(VLOOKUP(DAY(F1652),$BN$3:$BO$11,2,0),DAY(F1652)),IFERROR(VLOOKUP(MONTH(F1652),$BN$3:$BO$11,2,0),MONTH(F1652)),YEAR(F1652),G1652),""))</f>
        <v/>
      </c>
      <c r="AC1652" s="2" t="str">
        <f>IFERROR(IF(INDEX(AC$1:AC1651,MATCH(J1652,J$1:J1651,0),1)=0,"",INDEX(AC$1:AC1651,MATCH(J1652,J$1:J1651,0),1)),"")</f>
        <v/>
      </c>
      <c r="AD1652" s="2" t="str">
        <f>IFERROR(IF(INDEX(AD$1:AD1651,MATCH(J1652,J$1:J1651,0),1)=0,"",INDEX(AD$1:AD1651,MATCH(J1652,J$1:J1651,0),1)),"")</f>
        <v/>
      </c>
      <c r="AE1652" s="2" t="str">
        <f>IFERROR(IF(INDEX(AE$1:AE1651,MATCH(J1652,J$1:J1651,0),1)=0,"",INDEX(AE$1:AE1651,MATCH(J1652,J$1:J1651,0),1)),"")</f>
        <v/>
      </c>
      <c r="BH1652" s="7" t="str">
        <f t="shared" ca="1" si="259"/>
        <v/>
      </c>
      <c r="BI1652" s="4" t="str">
        <f t="shared" si="265"/>
        <v/>
      </c>
      <c r="BJ1652" s="123" t="str">
        <f t="shared" si="260"/>
        <v/>
      </c>
      <c r="BK1652" s="140" t="str">
        <f t="shared" si="264"/>
        <v/>
      </c>
      <c r="BP1652" s="5"/>
      <c r="BR1652" s="4"/>
      <c r="BT1652" s="5"/>
      <c r="BU1652" s="5"/>
      <c r="BV1652" s="5" t="str">
        <f>IF(B1652="","",IF(BQ1652="",1+(MAX(BV$2:BV1651)),""))</f>
        <v/>
      </c>
      <c r="BW1652" s="5" t="str">
        <f t="shared" si="261"/>
        <v/>
      </c>
      <c r="BX1652" s="5" t="str">
        <f t="shared" si="262"/>
        <v/>
      </c>
      <c r="BY1652" s="14" t="str">
        <f t="shared" si="263"/>
        <v/>
      </c>
      <c r="BZ1652" s="28"/>
      <c r="DD1652" s="5" t="e">
        <f>IF(REPORTE!AH$2="si",IF(C1652=VALUE(REPORTE!C$11),IF(SUM(DD1653:DD$1993),CONCATENATE(INT(B1652),", "),INT(B1652)),""),IF(C1652=VALUE(REPORTE!C$10),IF(SUM(DD1653:DD$1993),CONCATENATE(INT(B1652),", "),INT(B1652)),""))</f>
        <v>#VALUE!</v>
      </c>
      <c r="DH1652" s="5"/>
      <c r="DI1652" s="5"/>
      <c r="DJ1652" s="5"/>
      <c r="DK1652" s="5"/>
    </row>
    <row r="1653" spans="1:115">
      <c r="A1653" s="24"/>
      <c r="B1653" s="3"/>
      <c r="H1653" s="5" t="str">
        <f>IF(F1653="","",IFERROR(CONCATENATE("PEUA",VLOOKUP(ESTADO,REPORTE!AV1653:AW1684,2,0),CLAVE_DISTRITO,CLAVE_CADER,IFERROR(VLOOKUP(DAY(F1653),$BN$3:$BO$11,2,0),DAY(F1653)),IFERROR(VLOOKUP(MONTH(F1653),$BN$3:$BO$11,2,0),MONTH(F1653)),YEAR(F1653),G1653),""))</f>
        <v/>
      </c>
      <c r="AC1653" s="2" t="str">
        <f>IFERROR(IF(INDEX(AC$1:AC1652,MATCH(J1653,J$1:J1652,0),1)=0,"",INDEX(AC$1:AC1652,MATCH(J1653,J$1:J1652,0),1)),"")</f>
        <v/>
      </c>
      <c r="AD1653" s="2" t="str">
        <f>IFERROR(IF(INDEX(AD$1:AD1652,MATCH(J1653,J$1:J1652,0),1)=0,"",INDEX(AD$1:AD1652,MATCH(J1653,J$1:J1652,0),1)),"")</f>
        <v/>
      </c>
      <c r="AE1653" s="2" t="str">
        <f>IFERROR(IF(INDEX(AE$1:AE1652,MATCH(J1653,J$1:J1652,0),1)=0,"",INDEX(AE$1:AE1652,MATCH(J1653,J$1:J1652,0),1)),"")</f>
        <v/>
      </c>
      <c r="BH1653" s="7" t="str">
        <f t="shared" ca="1" si="259"/>
        <v/>
      </c>
      <c r="BI1653" s="4" t="str">
        <f t="shared" si="265"/>
        <v/>
      </c>
      <c r="BJ1653" s="123" t="str">
        <f t="shared" si="260"/>
        <v/>
      </c>
      <c r="BK1653" s="140" t="str">
        <f t="shared" si="264"/>
        <v/>
      </c>
      <c r="BP1653" s="5"/>
      <c r="BR1653" s="4"/>
      <c r="BT1653" s="5"/>
      <c r="BU1653" s="5"/>
      <c r="BV1653" s="5" t="str">
        <f>IF(B1653="","",IF(BQ1653="",1+(MAX(BV$2:BV1652)),""))</f>
        <v/>
      </c>
      <c r="BW1653" s="5" t="str">
        <f t="shared" si="261"/>
        <v/>
      </c>
      <c r="BX1653" s="5" t="str">
        <f t="shared" si="262"/>
        <v/>
      </c>
      <c r="BY1653" s="14" t="str">
        <f t="shared" si="263"/>
        <v/>
      </c>
      <c r="BZ1653" s="28"/>
      <c r="DD1653" s="5" t="e">
        <f>IF(REPORTE!AH$2="si",IF(C1653=VALUE(REPORTE!C$11),IF(SUM(DD1654:DD$1993),CONCATENATE(INT(B1653),", "),INT(B1653)),""),IF(C1653=VALUE(REPORTE!C$10),IF(SUM(DD1654:DD$1993),CONCATENATE(INT(B1653),", "),INT(B1653)),""))</f>
        <v>#VALUE!</v>
      </c>
      <c r="DH1653" s="5"/>
      <c r="DI1653" s="5"/>
      <c r="DJ1653" s="5"/>
      <c r="DK1653" s="5"/>
    </row>
    <row r="1654" spans="1:115">
      <c r="A1654" s="24"/>
      <c r="B1654" s="3"/>
      <c r="H1654" s="5" t="str">
        <f>IF(F1654="","",IFERROR(CONCATENATE("PEUA",VLOOKUP(ESTADO,REPORTE!AV1654:AW1685,2,0),CLAVE_DISTRITO,CLAVE_CADER,IFERROR(VLOOKUP(DAY(F1654),$BN$3:$BO$11,2,0),DAY(F1654)),IFERROR(VLOOKUP(MONTH(F1654),$BN$3:$BO$11,2,0),MONTH(F1654)),YEAR(F1654),G1654),""))</f>
        <v/>
      </c>
      <c r="AC1654" s="2" t="str">
        <f>IFERROR(IF(INDEX(AC$1:AC1653,MATCH(J1654,J$1:J1653,0),1)=0,"",INDEX(AC$1:AC1653,MATCH(J1654,J$1:J1653,0),1)),"")</f>
        <v/>
      </c>
      <c r="AD1654" s="2" t="str">
        <f>IFERROR(IF(INDEX(AD$1:AD1653,MATCH(J1654,J$1:J1653,0),1)=0,"",INDEX(AD$1:AD1653,MATCH(J1654,J$1:J1653,0),1)),"")</f>
        <v/>
      </c>
      <c r="AE1654" s="2" t="str">
        <f>IFERROR(IF(INDEX(AE$1:AE1653,MATCH(J1654,J$1:J1653,0),1)=0,"",INDEX(AE$1:AE1653,MATCH(J1654,J$1:J1653,0),1)),"")</f>
        <v/>
      </c>
      <c r="BH1654" s="7" t="str">
        <f t="shared" ca="1" si="259"/>
        <v/>
      </c>
      <c r="BI1654" s="4" t="str">
        <f t="shared" si="265"/>
        <v/>
      </c>
      <c r="BJ1654" s="123" t="str">
        <f t="shared" si="260"/>
        <v/>
      </c>
      <c r="BK1654" s="140" t="str">
        <f t="shared" si="264"/>
        <v/>
      </c>
      <c r="BP1654" s="5"/>
      <c r="BR1654" s="4"/>
      <c r="BT1654" s="5"/>
      <c r="BU1654" s="5"/>
      <c r="BV1654" s="5" t="str">
        <f>IF(B1654="","",IF(BQ1654="",1+(MAX(BV$2:BV1653)),""))</f>
        <v/>
      </c>
      <c r="BW1654" s="5" t="str">
        <f t="shared" si="261"/>
        <v/>
      </c>
      <c r="BX1654" s="5" t="str">
        <f t="shared" si="262"/>
        <v/>
      </c>
      <c r="BY1654" s="14" t="str">
        <f t="shared" si="263"/>
        <v/>
      </c>
      <c r="BZ1654" s="28"/>
      <c r="DD1654" s="5" t="e">
        <f>IF(REPORTE!AH$2="si",IF(C1654=VALUE(REPORTE!C$11),IF(SUM(DD1655:DD$1993),CONCATENATE(INT(B1654),", "),INT(B1654)),""),IF(C1654=VALUE(REPORTE!C$10),IF(SUM(DD1655:DD$1993),CONCATENATE(INT(B1654),", "),INT(B1654)),""))</f>
        <v>#VALUE!</v>
      </c>
      <c r="DH1654" s="5"/>
      <c r="DI1654" s="5"/>
      <c r="DJ1654" s="5"/>
      <c r="DK1654" s="5"/>
    </row>
    <row r="1655" spans="1:115">
      <c r="A1655" s="24"/>
      <c r="B1655" s="3"/>
      <c r="H1655" s="5" t="str">
        <f>IF(F1655="","",IFERROR(CONCATENATE("PEUA",VLOOKUP(ESTADO,REPORTE!AV1655:AW1686,2,0),CLAVE_DISTRITO,CLAVE_CADER,IFERROR(VLOOKUP(DAY(F1655),$BN$3:$BO$11,2,0),DAY(F1655)),IFERROR(VLOOKUP(MONTH(F1655),$BN$3:$BO$11,2,0),MONTH(F1655)),YEAR(F1655),G1655),""))</f>
        <v/>
      </c>
      <c r="AC1655" s="2" t="str">
        <f>IFERROR(IF(INDEX(AC$1:AC1654,MATCH(J1655,J$1:J1654,0),1)=0,"",INDEX(AC$1:AC1654,MATCH(J1655,J$1:J1654,0),1)),"")</f>
        <v/>
      </c>
      <c r="AD1655" s="2" t="str">
        <f>IFERROR(IF(INDEX(AD$1:AD1654,MATCH(J1655,J$1:J1654,0),1)=0,"",INDEX(AD$1:AD1654,MATCH(J1655,J$1:J1654,0),1)),"")</f>
        <v/>
      </c>
      <c r="AE1655" s="2" t="str">
        <f>IFERROR(IF(INDEX(AE$1:AE1654,MATCH(J1655,J$1:J1654,0),1)=0,"",INDEX(AE$1:AE1654,MATCH(J1655,J$1:J1654,0),1)),"")</f>
        <v/>
      </c>
      <c r="BH1655" s="7" t="str">
        <f t="shared" ca="1" si="259"/>
        <v/>
      </c>
      <c r="BI1655" s="4" t="str">
        <f t="shared" si="265"/>
        <v/>
      </c>
      <c r="BJ1655" s="123" t="str">
        <f t="shared" si="260"/>
        <v/>
      </c>
      <c r="BK1655" s="140" t="str">
        <f t="shared" si="264"/>
        <v/>
      </c>
      <c r="BP1655" s="5"/>
      <c r="BR1655" s="4"/>
      <c r="BT1655" s="5"/>
      <c r="BU1655" s="5"/>
      <c r="BV1655" s="5" t="str">
        <f>IF(B1655="","",IF(BQ1655="",1+(MAX(BV$2:BV1654)),""))</f>
        <v/>
      </c>
      <c r="BW1655" s="5" t="str">
        <f t="shared" si="261"/>
        <v/>
      </c>
      <c r="BX1655" s="5" t="str">
        <f t="shared" si="262"/>
        <v/>
      </c>
      <c r="BY1655" s="14" t="str">
        <f t="shared" si="263"/>
        <v/>
      </c>
      <c r="BZ1655" s="28"/>
      <c r="DD1655" s="5" t="e">
        <f>IF(REPORTE!AH$2="si",IF(C1655=VALUE(REPORTE!C$11),IF(SUM(DD1656:DD$1993),CONCATENATE(INT(B1655),", "),INT(B1655)),""),IF(C1655=VALUE(REPORTE!C$10),IF(SUM(DD1656:DD$1993),CONCATENATE(INT(B1655),", "),INT(B1655)),""))</f>
        <v>#VALUE!</v>
      </c>
      <c r="DH1655" s="5"/>
      <c r="DI1655" s="5"/>
      <c r="DJ1655" s="5"/>
      <c r="DK1655" s="5"/>
    </row>
    <row r="1656" spans="1:115">
      <c r="A1656" s="24"/>
      <c r="B1656" s="3"/>
      <c r="H1656" s="5" t="str">
        <f>IF(F1656="","",IFERROR(CONCATENATE("PEUA",VLOOKUP(ESTADO,REPORTE!AV1656:AW1687,2,0),CLAVE_DISTRITO,CLAVE_CADER,IFERROR(VLOOKUP(DAY(F1656),$BN$3:$BO$11,2,0),DAY(F1656)),IFERROR(VLOOKUP(MONTH(F1656),$BN$3:$BO$11,2,0),MONTH(F1656)),YEAR(F1656),G1656),""))</f>
        <v/>
      </c>
      <c r="AC1656" s="2" t="str">
        <f>IFERROR(IF(INDEX(AC$1:AC1655,MATCH(J1656,J$1:J1655,0),1)=0,"",INDEX(AC$1:AC1655,MATCH(J1656,J$1:J1655,0),1)),"")</f>
        <v/>
      </c>
      <c r="AD1656" s="2" t="str">
        <f>IFERROR(IF(INDEX(AD$1:AD1655,MATCH(J1656,J$1:J1655,0),1)=0,"",INDEX(AD$1:AD1655,MATCH(J1656,J$1:J1655,0),1)),"")</f>
        <v/>
      </c>
      <c r="AE1656" s="2" t="str">
        <f>IFERROR(IF(INDEX(AE$1:AE1655,MATCH(J1656,J$1:J1655,0),1)=0,"",INDEX(AE$1:AE1655,MATCH(J1656,J$1:J1655,0),1)),"")</f>
        <v/>
      </c>
      <c r="BH1656" s="7" t="str">
        <f t="shared" ca="1" si="259"/>
        <v/>
      </c>
      <c r="BI1656" s="4" t="str">
        <f t="shared" si="265"/>
        <v/>
      </c>
      <c r="BJ1656" s="123" t="str">
        <f t="shared" si="260"/>
        <v/>
      </c>
      <c r="BK1656" s="140" t="str">
        <f t="shared" si="264"/>
        <v/>
      </c>
      <c r="BP1656" s="5"/>
      <c r="BR1656" s="4"/>
      <c r="BT1656" s="5"/>
      <c r="BU1656" s="5"/>
      <c r="BV1656" s="5" t="str">
        <f>IF(B1656="","",IF(BQ1656="",1+(MAX(BV$2:BV1655)),""))</f>
        <v/>
      </c>
      <c r="BW1656" s="5" t="str">
        <f t="shared" si="261"/>
        <v/>
      </c>
      <c r="BX1656" s="5" t="str">
        <f t="shared" si="262"/>
        <v/>
      </c>
      <c r="BY1656" s="14" t="str">
        <f t="shared" si="263"/>
        <v/>
      </c>
      <c r="BZ1656" s="28"/>
      <c r="DD1656" s="5" t="e">
        <f>IF(REPORTE!AH$2="si",IF(C1656=VALUE(REPORTE!C$11),IF(SUM(DD1657:DD$1993),CONCATENATE(INT(B1656),", "),INT(B1656)),""),IF(C1656=VALUE(REPORTE!C$10),IF(SUM(DD1657:DD$1993),CONCATENATE(INT(B1656),", "),INT(B1656)),""))</f>
        <v>#VALUE!</v>
      </c>
      <c r="DH1656" s="5"/>
      <c r="DI1656" s="5"/>
      <c r="DJ1656" s="5"/>
      <c r="DK1656" s="5"/>
    </row>
    <row r="1657" spans="1:115">
      <c r="A1657" s="24"/>
      <c r="B1657" s="3"/>
      <c r="H1657" s="5" t="str">
        <f>IF(F1657="","",IFERROR(CONCATENATE("PEUA",VLOOKUP(ESTADO,REPORTE!AV1657:AW1688,2,0),CLAVE_DISTRITO,CLAVE_CADER,IFERROR(VLOOKUP(DAY(F1657),$BN$3:$BO$11,2,0),DAY(F1657)),IFERROR(VLOOKUP(MONTH(F1657),$BN$3:$BO$11,2,0),MONTH(F1657)),YEAR(F1657),G1657),""))</f>
        <v/>
      </c>
      <c r="AC1657" s="2" t="str">
        <f>IFERROR(IF(INDEX(AC$1:AC1656,MATCH(J1657,J$1:J1656,0),1)=0,"",INDEX(AC$1:AC1656,MATCH(J1657,J$1:J1656,0),1)),"")</f>
        <v/>
      </c>
      <c r="AD1657" s="2" t="str">
        <f>IFERROR(IF(INDEX(AD$1:AD1656,MATCH(J1657,J$1:J1656,0),1)=0,"",INDEX(AD$1:AD1656,MATCH(J1657,J$1:J1656,0),1)),"")</f>
        <v/>
      </c>
      <c r="AE1657" s="2" t="str">
        <f>IFERROR(IF(INDEX(AE$1:AE1656,MATCH(J1657,J$1:J1656,0),1)=0,"",INDEX(AE$1:AE1656,MATCH(J1657,J$1:J1656,0),1)),"")</f>
        <v/>
      </c>
      <c r="BH1657" s="7" t="str">
        <f t="shared" ca="1" si="259"/>
        <v/>
      </c>
      <c r="BI1657" s="4" t="str">
        <f t="shared" si="265"/>
        <v/>
      </c>
      <c r="BJ1657" s="123" t="str">
        <f t="shared" si="260"/>
        <v/>
      </c>
      <c r="BK1657" s="140" t="str">
        <f t="shared" si="264"/>
        <v/>
      </c>
      <c r="BP1657" s="5"/>
      <c r="BR1657" s="4"/>
      <c r="BT1657" s="5"/>
      <c r="BU1657" s="5"/>
      <c r="BV1657" s="5" t="str">
        <f>IF(B1657="","",IF(BQ1657="",1+(MAX(BV$2:BV1656)),""))</f>
        <v/>
      </c>
      <c r="BW1657" s="5" t="str">
        <f t="shared" si="261"/>
        <v/>
      </c>
      <c r="BX1657" s="5" t="str">
        <f t="shared" si="262"/>
        <v/>
      </c>
      <c r="BY1657" s="14" t="str">
        <f t="shared" si="263"/>
        <v/>
      </c>
      <c r="BZ1657" s="28"/>
      <c r="DD1657" s="5" t="e">
        <f>IF(REPORTE!AH$2="si",IF(C1657=VALUE(REPORTE!C$11),IF(SUM(DD1658:DD$1993),CONCATENATE(INT(B1657),", "),INT(B1657)),""),IF(C1657=VALUE(REPORTE!C$10),IF(SUM(DD1658:DD$1993),CONCATENATE(INT(B1657),", "),INT(B1657)),""))</f>
        <v>#VALUE!</v>
      </c>
      <c r="DH1657" s="5"/>
      <c r="DI1657" s="5"/>
      <c r="DJ1657" s="5"/>
      <c r="DK1657" s="5"/>
    </row>
    <row r="1658" spans="1:115">
      <c r="A1658" s="24"/>
      <c r="B1658" s="3"/>
      <c r="H1658" s="5" t="str">
        <f>IF(F1658="","",IFERROR(CONCATENATE("PEUA",VLOOKUP(ESTADO,REPORTE!AV1658:AW1689,2,0),CLAVE_DISTRITO,CLAVE_CADER,IFERROR(VLOOKUP(DAY(F1658),$BN$3:$BO$11,2,0),DAY(F1658)),IFERROR(VLOOKUP(MONTH(F1658),$BN$3:$BO$11,2,0),MONTH(F1658)),YEAR(F1658),G1658),""))</f>
        <v/>
      </c>
      <c r="AC1658" s="2" t="str">
        <f>IFERROR(IF(INDEX(AC$1:AC1657,MATCH(J1658,J$1:J1657,0),1)=0,"",INDEX(AC$1:AC1657,MATCH(J1658,J$1:J1657,0),1)),"")</f>
        <v/>
      </c>
      <c r="AD1658" s="2" t="str">
        <f>IFERROR(IF(INDEX(AD$1:AD1657,MATCH(J1658,J$1:J1657,0),1)=0,"",INDEX(AD$1:AD1657,MATCH(J1658,J$1:J1657,0),1)),"")</f>
        <v/>
      </c>
      <c r="AE1658" s="2" t="str">
        <f>IFERROR(IF(INDEX(AE$1:AE1657,MATCH(J1658,J$1:J1657,0),1)=0,"",INDEX(AE$1:AE1657,MATCH(J1658,J$1:J1657,0),1)),"")</f>
        <v/>
      </c>
      <c r="BH1658" s="7" t="str">
        <f t="shared" ca="1" si="259"/>
        <v/>
      </c>
      <c r="BI1658" s="4" t="str">
        <f t="shared" si="265"/>
        <v/>
      </c>
      <c r="BJ1658" s="123" t="str">
        <f t="shared" si="260"/>
        <v/>
      </c>
      <c r="BK1658" s="140" t="str">
        <f t="shared" si="264"/>
        <v/>
      </c>
      <c r="BP1658" s="5"/>
      <c r="BR1658" s="4"/>
      <c r="BT1658" s="5"/>
      <c r="BU1658" s="5"/>
      <c r="BV1658" s="5" t="str">
        <f>IF(B1658="","",IF(BQ1658="",1+(MAX(BV$2:BV1657)),""))</f>
        <v/>
      </c>
      <c r="BW1658" s="5" t="str">
        <f t="shared" si="261"/>
        <v/>
      </c>
      <c r="BX1658" s="5" t="str">
        <f t="shared" si="262"/>
        <v/>
      </c>
      <c r="BY1658" s="14" t="str">
        <f t="shared" si="263"/>
        <v/>
      </c>
      <c r="BZ1658" s="28"/>
      <c r="DD1658" s="5" t="e">
        <f>IF(REPORTE!AH$2="si",IF(C1658=VALUE(REPORTE!C$11),IF(SUM(DD1659:DD$1993),CONCATENATE(INT(B1658),", "),INT(B1658)),""),IF(C1658=VALUE(REPORTE!C$10),IF(SUM(DD1659:DD$1993),CONCATENATE(INT(B1658),", "),INT(B1658)),""))</f>
        <v>#VALUE!</v>
      </c>
      <c r="DH1658" s="5"/>
      <c r="DI1658" s="5"/>
      <c r="DJ1658" s="5"/>
      <c r="DK1658" s="5"/>
    </row>
    <row r="1659" spans="1:115">
      <c r="A1659" s="24"/>
      <c r="B1659" s="3"/>
      <c r="H1659" s="5" t="str">
        <f>IF(F1659="","",IFERROR(CONCATENATE("PEUA",VLOOKUP(ESTADO,REPORTE!AV1659:AW1690,2,0),CLAVE_DISTRITO,CLAVE_CADER,IFERROR(VLOOKUP(DAY(F1659),$BN$3:$BO$11,2,0),DAY(F1659)),IFERROR(VLOOKUP(MONTH(F1659),$BN$3:$BO$11,2,0),MONTH(F1659)),YEAR(F1659),G1659),""))</f>
        <v/>
      </c>
      <c r="AC1659" s="2" t="str">
        <f>IFERROR(IF(INDEX(AC$1:AC1658,MATCH(J1659,J$1:J1658,0),1)=0,"",INDEX(AC$1:AC1658,MATCH(J1659,J$1:J1658,0),1)),"")</f>
        <v/>
      </c>
      <c r="AD1659" s="2" t="str">
        <f>IFERROR(IF(INDEX(AD$1:AD1658,MATCH(J1659,J$1:J1658,0),1)=0,"",INDEX(AD$1:AD1658,MATCH(J1659,J$1:J1658,0),1)),"")</f>
        <v/>
      </c>
      <c r="AE1659" s="2" t="str">
        <f>IFERROR(IF(INDEX(AE$1:AE1658,MATCH(J1659,J$1:J1658,0),1)=0,"",INDEX(AE$1:AE1658,MATCH(J1659,J$1:J1658,0),1)),"")</f>
        <v/>
      </c>
      <c r="BH1659" s="7" t="str">
        <f t="shared" ca="1" si="259"/>
        <v/>
      </c>
      <c r="BI1659" s="4" t="str">
        <f t="shared" si="265"/>
        <v/>
      </c>
      <c r="BJ1659" s="123" t="str">
        <f t="shared" si="260"/>
        <v/>
      </c>
      <c r="BK1659" s="140" t="str">
        <f t="shared" si="264"/>
        <v/>
      </c>
      <c r="BP1659" s="5"/>
      <c r="BR1659" s="4"/>
      <c r="BT1659" s="5"/>
      <c r="BU1659" s="5"/>
      <c r="BV1659" s="5" t="str">
        <f>IF(B1659="","",IF(BQ1659="",1+(MAX(BV$2:BV1658)),""))</f>
        <v/>
      </c>
      <c r="BW1659" s="5" t="str">
        <f t="shared" si="261"/>
        <v/>
      </c>
      <c r="BY1659" s="14" t="str">
        <f t="shared" si="263"/>
        <v/>
      </c>
      <c r="BZ1659" s="28"/>
      <c r="DD1659" s="5" t="e">
        <f>IF(REPORTE!AH$2="si",IF(C1659=VALUE(REPORTE!C$11),IF(SUM(DD1660:DD$1993),CONCATENATE(INT(B1659),", "),INT(B1659)),""),IF(C1659=VALUE(REPORTE!C$10),IF(SUM(DD1660:DD$1993),CONCATENATE(INT(B1659),", "),INT(B1659)),""))</f>
        <v>#VALUE!</v>
      </c>
      <c r="DH1659" s="5"/>
      <c r="DI1659" s="5"/>
      <c r="DJ1659" s="5"/>
      <c r="DK1659" s="5"/>
    </row>
    <row r="1660" spans="1:115">
      <c r="A1660" s="24"/>
      <c r="B1660" s="3"/>
      <c r="H1660" s="5" t="str">
        <f>IF(F1660="","",IFERROR(CONCATENATE("PEUA",VLOOKUP(ESTADO,REPORTE!AV1660:AW1691,2,0),CLAVE_DISTRITO,CLAVE_CADER,IFERROR(VLOOKUP(DAY(F1660),$BN$3:$BO$11,2,0),DAY(F1660)),IFERROR(VLOOKUP(MONTH(F1660),$BN$3:$BO$11,2,0),MONTH(F1660)),YEAR(F1660),G1660),""))</f>
        <v/>
      </c>
      <c r="AC1660" s="2" t="str">
        <f>IFERROR(IF(INDEX(AC$1:AC1659,MATCH(J1660,J$1:J1659,0),1)=0,"",INDEX(AC$1:AC1659,MATCH(J1660,J$1:J1659,0),1)),"")</f>
        <v/>
      </c>
      <c r="AD1660" s="2" t="str">
        <f>IFERROR(IF(INDEX(AD$1:AD1659,MATCH(J1660,J$1:J1659,0),1)=0,"",INDEX(AD$1:AD1659,MATCH(J1660,J$1:J1659,0),1)),"")</f>
        <v/>
      </c>
      <c r="AE1660" s="2" t="str">
        <f>IFERROR(IF(INDEX(AE$1:AE1659,MATCH(J1660,J$1:J1659,0),1)=0,"",INDEX(AE$1:AE1659,MATCH(J1660,J$1:J1659,0),1)),"")</f>
        <v/>
      </c>
      <c r="BH1660" s="7" t="str">
        <f t="shared" ca="1" si="259"/>
        <v/>
      </c>
      <c r="BI1660" s="4" t="str">
        <f t="shared" si="265"/>
        <v/>
      </c>
      <c r="BJ1660" s="123" t="str">
        <f t="shared" si="260"/>
        <v/>
      </c>
      <c r="BK1660" s="140" t="str">
        <f t="shared" si="264"/>
        <v/>
      </c>
      <c r="BP1660" s="5"/>
      <c r="BR1660" s="4"/>
      <c r="BT1660" s="5"/>
      <c r="BU1660" s="5"/>
      <c r="BV1660" s="5" t="str">
        <f>IF(B1660="","",IF(BQ1660="",1+(MAX(BV$2:BV1659)),""))</f>
        <v/>
      </c>
      <c r="BW1660" s="5" t="str">
        <f t="shared" si="261"/>
        <v/>
      </c>
      <c r="BY1660" s="14" t="str">
        <f t="shared" si="263"/>
        <v/>
      </c>
      <c r="BZ1660" s="28"/>
      <c r="DD1660" s="5" t="e">
        <f>IF(REPORTE!AH$2="si",IF(C1660=VALUE(REPORTE!C$11),IF(SUM(DD1661:DD$1993),CONCATENATE(INT(B1660),", "),INT(B1660)),""),IF(C1660=VALUE(REPORTE!C$10),IF(SUM(DD1661:DD$1993),CONCATENATE(INT(B1660),", "),INT(B1660)),""))</f>
        <v>#VALUE!</v>
      </c>
      <c r="DH1660" s="5"/>
      <c r="DI1660" s="5"/>
      <c r="DJ1660" s="5"/>
      <c r="DK1660" s="5"/>
    </row>
    <row r="1661" spans="1:115">
      <c r="A1661" s="24"/>
      <c r="B1661" s="3"/>
      <c r="H1661" s="5" t="str">
        <f>IF(F1661="","",IFERROR(CONCATENATE("PEUA",VLOOKUP(ESTADO,REPORTE!AV1661:AW1692,2,0),CLAVE_DISTRITO,CLAVE_CADER,IFERROR(VLOOKUP(DAY(F1661),$BN$3:$BO$11,2,0),DAY(F1661)),IFERROR(VLOOKUP(MONTH(F1661),$BN$3:$BO$11,2,0),MONTH(F1661)),YEAR(F1661),G1661),""))</f>
        <v/>
      </c>
      <c r="AC1661" s="2" t="str">
        <f>IFERROR(IF(INDEX(AC$1:AC1660,MATCH(J1661,J$1:J1660,0),1)=0,"",INDEX(AC$1:AC1660,MATCH(J1661,J$1:J1660,0),1)),"")</f>
        <v/>
      </c>
      <c r="AD1661" s="2" t="str">
        <f>IFERROR(IF(INDEX(AD$1:AD1660,MATCH(J1661,J$1:J1660,0),1)=0,"",INDEX(AD$1:AD1660,MATCH(J1661,J$1:J1660,0),1)),"")</f>
        <v/>
      </c>
      <c r="AE1661" s="2" t="str">
        <f>IFERROR(IF(INDEX(AE$1:AE1660,MATCH(J1661,J$1:J1660,0),1)=0,"",INDEX(AE$1:AE1660,MATCH(J1661,J$1:J1660,0),1)),"")</f>
        <v/>
      </c>
      <c r="BH1661" s="7" t="str">
        <f t="shared" ca="1" si="259"/>
        <v/>
      </c>
      <c r="BI1661" s="4" t="str">
        <f t="shared" si="265"/>
        <v/>
      </c>
      <c r="BJ1661" s="123" t="str">
        <f t="shared" si="260"/>
        <v/>
      </c>
      <c r="BK1661" s="140" t="str">
        <f t="shared" si="264"/>
        <v/>
      </c>
      <c r="BP1661" s="5"/>
      <c r="BR1661" s="4"/>
      <c r="BT1661" s="5"/>
      <c r="BU1661" s="5"/>
      <c r="BV1661" s="5" t="str">
        <f>IF(B1661="","",IF(BQ1661="",1+(MAX(BV$2:BV1660)),""))</f>
        <v/>
      </c>
      <c r="BW1661" s="5" t="str">
        <f t="shared" si="261"/>
        <v/>
      </c>
      <c r="BY1661" s="14" t="str">
        <f t="shared" si="263"/>
        <v/>
      </c>
      <c r="BZ1661" s="28"/>
      <c r="DD1661" s="5" t="e">
        <f>IF(REPORTE!AH$2="si",IF(C1661=VALUE(REPORTE!C$11),IF(SUM(DD1662:DD$1993),CONCATENATE(INT(B1661),", "),INT(B1661)),""),IF(C1661=VALUE(REPORTE!C$10),IF(SUM(DD1662:DD$1993),CONCATENATE(INT(B1661),", "),INT(B1661)),""))</f>
        <v>#VALUE!</v>
      </c>
      <c r="DH1661" s="5"/>
      <c r="DI1661" s="5"/>
      <c r="DJ1661" s="5"/>
      <c r="DK1661" s="5"/>
    </row>
    <row r="1662" spans="1:115">
      <c r="A1662" s="24"/>
      <c r="B1662" s="3"/>
      <c r="H1662" s="5" t="str">
        <f>IF(F1662="","",IFERROR(CONCATENATE("PEUA",VLOOKUP(ESTADO,REPORTE!AV1662:AW1693,2,0),CLAVE_DISTRITO,CLAVE_CADER,IFERROR(VLOOKUP(DAY(F1662),$BN$3:$BO$11,2,0),DAY(F1662)),IFERROR(VLOOKUP(MONTH(F1662),$BN$3:$BO$11,2,0),MONTH(F1662)),YEAR(F1662),G1662),""))</f>
        <v/>
      </c>
      <c r="AC1662" s="2" t="str">
        <f>IFERROR(IF(INDEX(AC$1:AC1661,MATCH(J1662,J$1:J1661,0),1)=0,"",INDEX(AC$1:AC1661,MATCH(J1662,J$1:J1661,0),1)),"")</f>
        <v/>
      </c>
      <c r="AD1662" s="2" t="str">
        <f>IFERROR(IF(INDEX(AD$1:AD1661,MATCH(J1662,J$1:J1661,0),1)=0,"",INDEX(AD$1:AD1661,MATCH(J1662,J$1:J1661,0),1)),"")</f>
        <v/>
      </c>
      <c r="AE1662" s="2" t="str">
        <f>IFERROR(IF(INDEX(AE$1:AE1661,MATCH(J1662,J$1:J1661,0),1)=0,"",INDEX(AE$1:AE1661,MATCH(J1662,J$1:J1661,0),1)),"")</f>
        <v/>
      </c>
      <c r="BH1662" s="7" t="str">
        <f t="shared" ca="1" si="259"/>
        <v/>
      </c>
      <c r="BI1662" s="4" t="str">
        <f t="shared" si="265"/>
        <v/>
      </c>
      <c r="BJ1662" s="123" t="str">
        <f t="shared" si="260"/>
        <v/>
      </c>
      <c r="BK1662" s="140" t="str">
        <f t="shared" si="264"/>
        <v/>
      </c>
      <c r="BP1662" s="5"/>
      <c r="BR1662" s="4"/>
      <c r="BT1662" s="5"/>
      <c r="BU1662" s="5"/>
      <c r="BV1662" s="5" t="str">
        <f>IF(B1662="","",IF(BQ1662="",1+(MAX(BV$2:BV1661)),""))</f>
        <v/>
      </c>
      <c r="BW1662" s="5" t="str">
        <f t="shared" si="261"/>
        <v/>
      </c>
      <c r="BY1662" s="14" t="str">
        <f t="shared" si="263"/>
        <v/>
      </c>
      <c r="BZ1662" s="28"/>
      <c r="DD1662" s="5" t="e">
        <f>IF(REPORTE!AH$2="si",IF(C1662=VALUE(REPORTE!C$11),IF(SUM(DD1663:DD$1993),CONCATENATE(INT(B1662),", "),INT(B1662)),""),IF(C1662=VALUE(REPORTE!C$10),IF(SUM(DD1663:DD$1993),CONCATENATE(INT(B1662),", "),INT(B1662)),""))</f>
        <v>#VALUE!</v>
      </c>
      <c r="DH1662" s="5"/>
      <c r="DI1662" s="5"/>
      <c r="DJ1662" s="5"/>
      <c r="DK1662" s="5"/>
    </row>
    <row r="1663" spans="1:115">
      <c r="A1663" s="24"/>
      <c r="B1663" s="3"/>
      <c r="H1663" s="5" t="str">
        <f>IF(F1663="","",IFERROR(CONCATENATE("PEUA",VLOOKUP(ESTADO,REPORTE!AV1663:AW1694,2,0),CLAVE_DISTRITO,CLAVE_CADER,IFERROR(VLOOKUP(DAY(F1663),$BN$3:$BO$11,2,0),DAY(F1663)),IFERROR(VLOOKUP(MONTH(F1663),$BN$3:$BO$11,2,0),MONTH(F1663)),YEAR(F1663),G1663),""))</f>
        <v/>
      </c>
      <c r="AC1663" s="2" t="str">
        <f>IFERROR(IF(INDEX(AC$1:AC1662,MATCH(J1663,J$1:J1662,0),1)=0,"",INDEX(AC$1:AC1662,MATCH(J1663,J$1:J1662,0),1)),"")</f>
        <v/>
      </c>
      <c r="AD1663" s="2" t="str">
        <f>IFERROR(IF(INDEX(AD$1:AD1662,MATCH(J1663,J$1:J1662,0),1)=0,"",INDEX(AD$1:AD1662,MATCH(J1663,J$1:J1662,0),1)),"")</f>
        <v/>
      </c>
      <c r="AE1663" s="2" t="str">
        <f>IFERROR(IF(INDEX(AE$1:AE1662,MATCH(J1663,J$1:J1662,0),1)=0,"",INDEX(AE$1:AE1662,MATCH(J1663,J$1:J1662,0),1)),"")</f>
        <v/>
      </c>
      <c r="BH1663" s="7" t="str">
        <f t="shared" ca="1" si="259"/>
        <v/>
      </c>
      <c r="BI1663" s="4" t="str">
        <f t="shared" si="265"/>
        <v/>
      </c>
      <c r="BJ1663" s="123" t="str">
        <f t="shared" si="260"/>
        <v/>
      </c>
      <c r="BK1663" s="140" t="str">
        <f t="shared" si="264"/>
        <v/>
      </c>
      <c r="BP1663" s="5"/>
      <c r="BR1663" s="4"/>
      <c r="BT1663" s="5"/>
      <c r="BU1663" s="5"/>
      <c r="BV1663" s="5" t="str">
        <f>IF(B1663="","",IF(BQ1663="",1+(MAX(BV$2:BV1662)),""))</f>
        <v/>
      </c>
      <c r="BW1663" s="5" t="str">
        <f t="shared" si="261"/>
        <v/>
      </c>
      <c r="BY1663" s="14" t="str">
        <f t="shared" si="263"/>
        <v/>
      </c>
      <c r="BZ1663" s="28"/>
      <c r="DD1663" s="5" t="e">
        <f>IF(REPORTE!AH$2="si",IF(C1663=VALUE(REPORTE!C$11),IF(SUM(DD1664:DD$1993),CONCATENATE(INT(B1663),", "),INT(B1663)),""),IF(C1663=VALUE(REPORTE!C$10),IF(SUM(DD1664:DD$1993),CONCATENATE(INT(B1663),", "),INT(B1663)),""))</f>
        <v>#VALUE!</v>
      </c>
      <c r="DH1663" s="5"/>
      <c r="DI1663" s="5"/>
      <c r="DJ1663" s="5"/>
      <c r="DK1663" s="5"/>
    </row>
    <row r="1664" spans="1:115">
      <c r="A1664" s="24"/>
      <c r="B1664" s="3"/>
      <c r="H1664" s="5" t="str">
        <f>IF(F1664="","",IFERROR(CONCATENATE("PEUA",VLOOKUP(ESTADO,REPORTE!AV1664:AW1695,2,0),CLAVE_DISTRITO,CLAVE_CADER,IFERROR(VLOOKUP(DAY(F1664),$BN$3:$BO$11,2,0),DAY(F1664)),IFERROR(VLOOKUP(MONTH(F1664),$BN$3:$BO$11,2,0),MONTH(F1664)),YEAR(F1664),G1664),""))</f>
        <v/>
      </c>
      <c r="AC1664" s="2" t="str">
        <f>IFERROR(IF(INDEX(AC$1:AC1663,MATCH(J1664,J$1:J1663,0),1)=0,"",INDEX(AC$1:AC1663,MATCH(J1664,J$1:J1663,0),1)),"")</f>
        <v/>
      </c>
      <c r="AD1664" s="2" t="str">
        <f>IFERROR(IF(INDEX(AD$1:AD1663,MATCH(J1664,J$1:J1663,0),1)=0,"",INDEX(AD$1:AD1663,MATCH(J1664,J$1:J1663,0),1)),"")</f>
        <v/>
      </c>
      <c r="AE1664" s="2" t="str">
        <f>IFERROR(IF(INDEX(AE$1:AE1663,MATCH(J1664,J$1:J1663,0),1)=0,"",INDEX(AE$1:AE1663,MATCH(J1664,J$1:J1663,0),1)),"")</f>
        <v/>
      </c>
      <c r="BH1664" s="7" t="str">
        <f t="shared" ca="1" si="259"/>
        <v/>
      </c>
      <c r="BI1664" s="4" t="str">
        <f t="shared" si="265"/>
        <v/>
      </c>
      <c r="BJ1664" s="123" t="str">
        <f t="shared" si="260"/>
        <v/>
      </c>
      <c r="BK1664" s="140" t="str">
        <f t="shared" si="264"/>
        <v/>
      </c>
      <c r="BP1664" s="5"/>
      <c r="BR1664" s="4"/>
      <c r="BT1664" s="5"/>
      <c r="BU1664" s="5"/>
      <c r="BV1664" s="5" t="str">
        <f>IF(B1664="","",IF(BQ1664="",1+(MAX(BV$2:BV1663)),""))</f>
        <v/>
      </c>
      <c r="BW1664" s="5" t="str">
        <f t="shared" si="261"/>
        <v/>
      </c>
      <c r="BY1664" s="14" t="str">
        <f t="shared" si="263"/>
        <v/>
      </c>
      <c r="BZ1664" s="28"/>
      <c r="DD1664" s="5" t="e">
        <f>IF(REPORTE!AH$2="si",IF(C1664=VALUE(REPORTE!C$11),IF(SUM(DD1665:DD$1993),CONCATENATE(INT(B1664),", "),INT(B1664)),""),IF(C1664=VALUE(REPORTE!C$10),IF(SUM(DD1665:DD$1993),CONCATENATE(INT(B1664),", "),INT(B1664)),""))</f>
        <v>#VALUE!</v>
      </c>
      <c r="DH1664" s="5"/>
      <c r="DI1664" s="5"/>
      <c r="DJ1664" s="5"/>
      <c r="DK1664" s="5"/>
    </row>
    <row r="1665" spans="1:115">
      <c r="A1665" s="24"/>
      <c r="B1665" s="3"/>
      <c r="H1665" s="5" t="str">
        <f>IF(F1665="","",IFERROR(CONCATENATE("PEUA",VLOOKUP(ESTADO,REPORTE!AV1665:AW1696,2,0),CLAVE_DISTRITO,CLAVE_CADER,IFERROR(VLOOKUP(DAY(F1665),$BN$3:$BO$11,2,0),DAY(F1665)),IFERROR(VLOOKUP(MONTH(F1665),$BN$3:$BO$11,2,0),MONTH(F1665)),YEAR(F1665),G1665),""))</f>
        <v/>
      </c>
      <c r="AC1665" s="2" t="str">
        <f>IFERROR(IF(INDEX(AC$1:AC1664,MATCH(J1665,J$1:J1664,0),1)=0,"",INDEX(AC$1:AC1664,MATCH(J1665,J$1:J1664,0),1)),"")</f>
        <v/>
      </c>
      <c r="AD1665" s="2" t="str">
        <f>IFERROR(IF(INDEX(AD$1:AD1664,MATCH(J1665,J$1:J1664,0),1)=0,"",INDEX(AD$1:AD1664,MATCH(J1665,J$1:J1664,0),1)),"")</f>
        <v/>
      </c>
      <c r="AE1665" s="2" t="str">
        <f>IFERROR(IF(INDEX(AE$1:AE1664,MATCH(J1665,J$1:J1664,0),1)=0,"",INDEX(AE$1:AE1664,MATCH(J1665,J$1:J1664,0),1)),"")</f>
        <v/>
      </c>
      <c r="BH1665" s="7" t="str">
        <f t="shared" ca="1" si="259"/>
        <v/>
      </c>
      <c r="BI1665" s="4" t="str">
        <f t="shared" si="265"/>
        <v/>
      </c>
      <c r="BJ1665" s="123" t="str">
        <f t="shared" si="260"/>
        <v/>
      </c>
      <c r="BK1665" s="140" t="str">
        <f t="shared" si="264"/>
        <v/>
      </c>
      <c r="BP1665" s="5"/>
      <c r="BR1665" s="4"/>
      <c r="BT1665" s="5"/>
      <c r="BU1665" s="5"/>
      <c r="BV1665" s="5" t="str">
        <f>IF(B1665="","",IF(BQ1665="",1+(MAX(BV$2:BV1664)),""))</f>
        <v/>
      </c>
      <c r="BW1665" s="5" t="str">
        <f t="shared" si="261"/>
        <v/>
      </c>
      <c r="BY1665" s="14" t="str">
        <f t="shared" si="263"/>
        <v/>
      </c>
      <c r="BZ1665" s="28"/>
      <c r="DD1665" s="5" t="e">
        <f>IF(REPORTE!AH$2="si",IF(C1665=VALUE(REPORTE!C$11),IF(SUM(DD1666:DD$1993),CONCATENATE(INT(B1665),", "),INT(B1665)),""),IF(C1665=VALUE(REPORTE!C$10),IF(SUM(DD1666:DD$1993),CONCATENATE(INT(B1665),", "),INT(B1665)),""))</f>
        <v>#VALUE!</v>
      </c>
      <c r="DH1665" s="5"/>
      <c r="DI1665" s="5"/>
      <c r="DJ1665" s="5"/>
      <c r="DK1665" s="5"/>
    </row>
    <row r="1666" spans="1:115">
      <c r="A1666" s="24"/>
      <c r="B1666" s="3"/>
      <c r="H1666" s="5" t="str">
        <f>IF(F1666="","",IFERROR(CONCATENATE("PEUA",VLOOKUP(ESTADO,REPORTE!AV1666:AW1697,2,0),CLAVE_DISTRITO,CLAVE_CADER,IFERROR(VLOOKUP(DAY(F1666),$BN$3:$BO$11,2,0),DAY(F1666)),IFERROR(VLOOKUP(MONTH(F1666),$BN$3:$BO$11,2,0),MONTH(F1666)),YEAR(F1666),G1666),""))</f>
        <v/>
      </c>
      <c r="AC1666" s="2" t="str">
        <f>IFERROR(IF(INDEX(AC$1:AC1665,MATCH(J1666,J$1:J1665,0),1)=0,"",INDEX(AC$1:AC1665,MATCH(J1666,J$1:J1665,0),1)),"")</f>
        <v/>
      </c>
      <c r="AD1666" s="2" t="str">
        <f>IFERROR(IF(INDEX(AD$1:AD1665,MATCH(J1666,J$1:J1665,0),1)=0,"",INDEX(AD$1:AD1665,MATCH(J1666,J$1:J1665,0),1)),"")</f>
        <v/>
      </c>
      <c r="AE1666" s="2" t="str">
        <f>IFERROR(IF(INDEX(AE$1:AE1665,MATCH(J1666,J$1:J1665,0),1)=0,"",INDEX(AE$1:AE1665,MATCH(J1666,J$1:J1665,0),1)),"")</f>
        <v/>
      </c>
      <c r="BH1666" s="7" t="str">
        <f t="shared" ref="BH1666:BH1729" ca="1" si="266">IFERROR(IF(BE1666="","",IF(BA1666=5,"",IF(BE1666-TODAY()&gt;0,"VIGENTE","VENCIDO"))),"")</f>
        <v/>
      </c>
      <c r="BI1666" s="4" t="str">
        <f t="shared" si="265"/>
        <v/>
      </c>
      <c r="BJ1666" s="123" t="str">
        <f t="shared" ref="BJ1666:BJ1729" si="267">IFERROR(IF(AA1666="","",AA1666/V1666),"")</f>
        <v/>
      </c>
      <c r="BK1666" s="140" t="str">
        <f t="shared" si="264"/>
        <v/>
      </c>
      <c r="BP1666" s="5"/>
      <c r="BR1666" s="4"/>
      <c r="BT1666" s="5"/>
      <c r="BU1666" s="5"/>
      <c r="BV1666" s="5" t="str">
        <f>IF(B1666="","",IF(BQ1666="",1+(MAX(BV$2:BV1665)),""))</f>
        <v/>
      </c>
      <c r="BW1666" s="5" t="str">
        <f t="shared" ref="BW1666:BW1729" si="268">IF(BV1666="","",Z1666)</f>
        <v/>
      </c>
      <c r="BY1666" s="14" t="str">
        <f t="shared" ref="BY1666:BY1729" si="269">IF(BV1666="","",C1666)</f>
        <v/>
      </c>
      <c r="BZ1666" s="28"/>
      <c r="DD1666" s="5" t="e">
        <f>IF(REPORTE!AH$2="si",IF(C1666=VALUE(REPORTE!C$11),IF(SUM(DD1667:DD$1993),CONCATENATE(INT(B1666),", "),INT(B1666)),""),IF(C1666=VALUE(REPORTE!C$10),IF(SUM(DD1667:DD$1993),CONCATENATE(INT(B1666),", "),INT(B1666)),""))</f>
        <v>#VALUE!</v>
      </c>
      <c r="DH1666" s="5"/>
      <c r="DI1666" s="5"/>
      <c r="DJ1666" s="5"/>
      <c r="DK1666" s="5"/>
    </row>
    <row r="1667" spans="1:115">
      <c r="A1667" s="24"/>
      <c r="B1667" s="3"/>
      <c r="H1667" s="5" t="str">
        <f>IF(F1667="","",IFERROR(CONCATENATE("PEUA",VLOOKUP(ESTADO,REPORTE!AV1667:AW1698,2,0),CLAVE_DISTRITO,CLAVE_CADER,IFERROR(VLOOKUP(DAY(F1667),$BN$3:$BO$11,2,0),DAY(F1667)),IFERROR(VLOOKUP(MONTH(F1667),$BN$3:$BO$11,2,0),MONTH(F1667)),YEAR(F1667),G1667),""))</f>
        <v/>
      </c>
      <c r="AC1667" s="2" t="str">
        <f>IFERROR(IF(INDEX(AC$1:AC1666,MATCH(J1667,J$1:J1666,0),1)=0,"",INDEX(AC$1:AC1666,MATCH(J1667,J$1:J1666,0),1)),"")</f>
        <v/>
      </c>
      <c r="AD1667" s="2" t="str">
        <f>IFERROR(IF(INDEX(AD$1:AD1666,MATCH(J1667,J$1:J1666,0),1)=0,"",INDEX(AD$1:AD1666,MATCH(J1667,J$1:J1666,0),1)),"")</f>
        <v/>
      </c>
      <c r="AE1667" s="2" t="str">
        <f>IFERROR(IF(INDEX(AE$1:AE1666,MATCH(J1667,J$1:J1666,0),1)=0,"",INDEX(AE$1:AE1666,MATCH(J1667,J$1:J1666,0),1)),"")</f>
        <v/>
      </c>
      <c r="BH1667" s="7" t="str">
        <f t="shared" ca="1" si="266"/>
        <v/>
      </c>
      <c r="BI1667" s="4" t="str">
        <f t="shared" si="265"/>
        <v/>
      </c>
      <c r="BJ1667" s="123" t="str">
        <f t="shared" si="267"/>
        <v/>
      </c>
      <c r="BK1667" s="140" t="str">
        <f t="shared" ref="BK1667:BK1730" si="270">IFERROR(IF(AA1667/Z1667=0,"",AA1667/Z1667),"")</f>
        <v/>
      </c>
      <c r="BP1667" s="5"/>
      <c r="BR1667" s="4"/>
      <c r="BT1667" s="5"/>
      <c r="BU1667" s="5"/>
      <c r="BV1667" s="5" t="str">
        <f>IF(B1667="","",IF(BQ1667="",1+(MAX(BV$2:BV1666)),""))</f>
        <v/>
      </c>
      <c r="BW1667" s="5" t="str">
        <f t="shared" si="268"/>
        <v/>
      </c>
      <c r="BY1667" s="14" t="str">
        <f t="shared" si="269"/>
        <v/>
      </c>
      <c r="BZ1667" s="28"/>
      <c r="DD1667" s="5" t="e">
        <f>IF(REPORTE!AH$2="si",IF(C1667=VALUE(REPORTE!C$11),IF(SUM(DD1668:DD$1993),CONCATENATE(INT(B1667),", "),INT(B1667)),""),IF(C1667=VALUE(REPORTE!C$10),IF(SUM(DD1668:DD$1993),CONCATENATE(INT(B1667),", "),INT(B1667)),""))</f>
        <v>#VALUE!</v>
      </c>
      <c r="DH1667" s="5"/>
      <c r="DI1667" s="5"/>
      <c r="DJ1667" s="5"/>
      <c r="DK1667" s="5"/>
    </row>
    <row r="1668" spans="1:115">
      <c r="A1668" s="24"/>
      <c r="B1668" s="3"/>
      <c r="H1668" s="5" t="str">
        <f>IF(F1668="","",IFERROR(CONCATENATE("PEUA",VLOOKUP(ESTADO,REPORTE!AV1668:AW1699,2,0),CLAVE_DISTRITO,CLAVE_CADER,IFERROR(VLOOKUP(DAY(F1668),$BN$3:$BO$11,2,0),DAY(F1668)),IFERROR(VLOOKUP(MONTH(F1668),$BN$3:$BO$11,2,0),MONTH(F1668)),YEAR(F1668),G1668),""))</f>
        <v/>
      </c>
      <c r="AC1668" s="2" t="str">
        <f>IFERROR(IF(INDEX(AC$1:AC1667,MATCH(J1668,J$1:J1667,0),1)=0,"",INDEX(AC$1:AC1667,MATCH(J1668,J$1:J1667,0),1)),"")</f>
        <v/>
      </c>
      <c r="AD1668" s="2" t="str">
        <f>IFERROR(IF(INDEX(AD$1:AD1667,MATCH(J1668,J$1:J1667,0),1)=0,"",INDEX(AD$1:AD1667,MATCH(J1668,J$1:J1667,0),1)),"")</f>
        <v/>
      </c>
      <c r="AE1668" s="2" t="str">
        <f>IFERROR(IF(INDEX(AE$1:AE1667,MATCH(J1668,J$1:J1667,0),1)=0,"",INDEX(AE$1:AE1667,MATCH(J1668,J$1:J1667,0),1)),"")</f>
        <v/>
      </c>
      <c r="BH1668" s="7" t="str">
        <f t="shared" ca="1" si="266"/>
        <v/>
      </c>
      <c r="BI1668" s="4" t="str">
        <f t="shared" si="265"/>
        <v/>
      </c>
      <c r="BJ1668" s="123" t="str">
        <f t="shared" si="267"/>
        <v/>
      </c>
      <c r="BK1668" s="140" t="str">
        <f t="shared" si="270"/>
        <v/>
      </c>
      <c r="BP1668" s="5"/>
      <c r="BR1668" s="4"/>
      <c r="BT1668" s="5"/>
      <c r="BU1668" s="5"/>
      <c r="BV1668" s="5" t="str">
        <f>IF(B1668="","",IF(BQ1668="",1+(MAX(BV$2:BV1667)),""))</f>
        <v/>
      </c>
      <c r="BW1668" s="5" t="str">
        <f t="shared" si="268"/>
        <v/>
      </c>
      <c r="BY1668" s="14" t="str">
        <f t="shared" si="269"/>
        <v/>
      </c>
      <c r="BZ1668" s="28"/>
      <c r="DD1668" s="5" t="e">
        <f>IF(REPORTE!AH$2="si",IF(C1668=VALUE(REPORTE!C$11),IF(SUM(DD1669:DD$1993),CONCATENATE(INT(B1668),", "),INT(B1668)),""),IF(C1668=VALUE(REPORTE!C$10),IF(SUM(DD1669:DD$1993),CONCATENATE(INT(B1668),", "),INT(B1668)),""))</f>
        <v>#VALUE!</v>
      </c>
      <c r="DH1668" s="5"/>
      <c r="DI1668" s="5"/>
      <c r="DJ1668" s="5"/>
      <c r="DK1668" s="5"/>
    </row>
    <row r="1669" spans="1:115">
      <c r="A1669" s="24"/>
      <c r="B1669" s="3"/>
      <c r="H1669" s="5" t="str">
        <f>IF(F1669="","",IFERROR(CONCATENATE("PEUA",VLOOKUP(ESTADO,REPORTE!AV1669:AW1700,2,0),CLAVE_DISTRITO,CLAVE_CADER,IFERROR(VLOOKUP(DAY(F1669),$BN$3:$BO$11,2,0),DAY(F1669)),IFERROR(VLOOKUP(MONTH(F1669),$BN$3:$BO$11,2,0),MONTH(F1669)),YEAR(F1669),G1669),""))</f>
        <v/>
      </c>
      <c r="AC1669" s="2" t="str">
        <f>IFERROR(IF(INDEX(AC$1:AC1668,MATCH(J1669,J$1:J1668,0),1)=0,"",INDEX(AC$1:AC1668,MATCH(J1669,J$1:J1668,0),1)),"")</f>
        <v/>
      </c>
      <c r="AD1669" s="2" t="str">
        <f>IFERROR(IF(INDEX(AD$1:AD1668,MATCH(J1669,J$1:J1668,0),1)=0,"",INDEX(AD$1:AD1668,MATCH(J1669,J$1:J1668,0),1)),"")</f>
        <v/>
      </c>
      <c r="AE1669" s="2" t="str">
        <f>IFERROR(IF(INDEX(AE$1:AE1668,MATCH(J1669,J$1:J1668,0),1)=0,"",INDEX(AE$1:AE1668,MATCH(J1669,J$1:J1668,0),1)),"")</f>
        <v/>
      </c>
      <c r="BH1669" s="7" t="str">
        <f t="shared" ca="1" si="266"/>
        <v/>
      </c>
      <c r="BI1669" s="4" t="str">
        <f t="shared" si="265"/>
        <v/>
      </c>
      <c r="BJ1669" s="123" t="str">
        <f t="shared" si="267"/>
        <v/>
      </c>
      <c r="BK1669" s="140" t="str">
        <f t="shared" si="270"/>
        <v/>
      </c>
      <c r="BP1669" s="5"/>
      <c r="BR1669" s="4"/>
      <c r="BT1669" s="5"/>
      <c r="BU1669" s="5"/>
      <c r="BV1669" s="5" t="str">
        <f>IF(B1669="","",IF(BQ1669="",1+(MAX(BV$2:BV1668)),""))</f>
        <v/>
      </c>
      <c r="BW1669" s="5" t="str">
        <f t="shared" si="268"/>
        <v/>
      </c>
      <c r="BY1669" s="14" t="str">
        <f t="shared" si="269"/>
        <v/>
      </c>
      <c r="BZ1669" s="28"/>
      <c r="DD1669" s="5" t="e">
        <f>IF(REPORTE!AH$2="si",IF(C1669=VALUE(REPORTE!C$11),IF(SUM(DD1670:DD$1993),CONCATENATE(INT(B1669),", "),INT(B1669)),""),IF(C1669=VALUE(REPORTE!C$10),IF(SUM(DD1670:DD$1993),CONCATENATE(INT(B1669),", "),INT(B1669)),""))</f>
        <v>#VALUE!</v>
      </c>
      <c r="DH1669" s="5"/>
      <c r="DI1669" s="5"/>
      <c r="DJ1669" s="5"/>
      <c r="DK1669" s="5"/>
    </row>
    <row r="1670" spans="1:115">
      <c r="A1670" s="24"/>
      <c r="B1670" s="3"/>
      <c r="H1670" s="5" t="str">
        <f>IF(F1670="","",IFERROR(CONCATENATE("PEUA",VLOOKUP(ESTADO,REPORTE!AV1670:AW1701,2,0),CLAVE_DISTRITO,CLAVE_CADER,IFERROR(VLOOKUP(DAY(F1670),$BN$3:$BO$11,2,0),DAY(F1670)),IFERROR(VLOOKUP(MONTH(F1670),$BN$3:$BO$11,2,0),MONTH(F1670)),YEAR(F1670),G1670),""))</f>
        <v/>
      </c>
      <c r="AC1670" s="2" t="str">
        <f>IFERROR(IF(INDEX(AC$1:AC1669,MATCH(J1670,J$1:J1669,0),1)=0,"",INDEX(AC$1:AC1669,MATCH(J1670,J$1:J1669,0),1)),"")</f>
        <v/>
      </c>
      <c r="AD1670" s="2" t="str">
        <f>IFERROR(IF(INDEX(AD$1:AD1669,MATCH(J1670,J$1:J1669,0),1)=0,"",INDEX(AD$1:AD1669,MATCH(J1670,J$1:J1669,0),1)),"")</f>
        <v/>
      </c>
      <c r="AE1670" s="2" t="str">
        <f>IFERROR(IF(INDEX(AE$1:AE1669,MATCH(J1670,J$1:J1669,0),1)=0,"",INDEX(AE$1:AE1669,MATCH(J1670,J$1:J1669,0),1)),"")</f>
        <v/>
      </c>
      <c r="BH1670" s="7" t="str">
        <f t="shared" ca="1" si="266"/>
        <v/>
      </c>
      <c r="BI1670" s="4" t="str">
        <f t="shared" si="265"/>
        <v/>
      </c>
      <c r="BJ1670" s="123" t="str">
        <f t="shared" si="267"/>
        <v/>
      </c>
      <c r="BK1670" s="140" t="str">
        <f t="shared" si="270"/>
        <v/>
      </c>
      <c r="BP1670" s="5"/>
      <c r="BR1670" s="4"/>
      <c r="BT1670" s="5"/>
      <c r="BU1670" s="5"/>
      <c r="BV1670" s="5" t="str">
        <f>IF(B1670="","",IF(BQ1670="",1+(MAX(BV$2:BV1669)),""))</f>
        <v/>
      </c>
      <c r="BW1670" s="5" t="str">
        <f t="shared" si="268"/>
        <v/>
      </c>
      <c r="BY1670" s="14" t="str">
        <f t="shared" si="269"/>
        <v/>
      </c>
      <c r="BZ1670" s="28"/>
      <c r="DD1670" s="5" t="e">
        <f>IF(REPORTE!AH$2="si",IF(C1670=VALUE(REPORTE!C$11),IF(SUM(DD1671:DD$1993),CONCATENATE(INT(B1670),", "),INT(B1670)),""),IF(C1670=VALUE(REPORTE!C$10),IF(SUM(DD1671:DD$1993),CONCATENATE(INT(B1670),", "),INT(B1670)),""))</f>
        <v>#VALUE!</v>
      </c>
      <c r="DH1670" s="5"/>
      <c r="DI1670" s="5"/>
      <c r="DJ1670" s="5"/>
      <c r="DK1670" s="5"/>
    </row>
    <row r="1671" spans="1:115">
      <c r="A1671" s="24"/>
      <c r="B1671" s="3"/>
      <c r="H1671" s="5" t="str">
        <f>IF(F1671="","",IFERROR(CONCATENATE("PEUA",VLOOKUP(ESTADO,REPORTE!AV1671:AW1702,2,0),CLAVE_DISTRITO,CLAVE_CADER,IFERROR(VLOOKUP(DAY(F1671),$BN$3:$BO$11,2,0),DAY(F1671)),IFERROR(VLOOKUP(MONTH(F1671),$BN$3:$BO$11,2,0),MONTH(F1671)),YEAR(F1671),G1671),""))</f>
        <v/>
      </c>
      <c r="AC1671" s="2" t="str">
        <f>IFERROR(IF(INDEX(AC$1:AC1670,MATCH(J1671,J$1:J1670,0),1)=0,"",INDEX(AC$1:AC1670,MATCH(J1671,J$1:J1670,0),1)),"")</f>
        <v/>
      </c>
      <c r="AD1671" s="2" t="str">
        <f>IFERROR(IF(INDEX(AD$1:AD1670,MATCH(J1671,J$1:J1670,0),1)=0,"",INDEX(AD$1:AD1670,MATCH(J1671,J$1:J1670,0),1)),"")</f>
        <v/>
      </c>
      <c r="AE1671" s="2" t="str">
        <f>IFERROR(IF(INDEX(AE$1:AE1670,MATCH(J1671,J$1:J1670,0),1)=0,"",INDEX(AE$1:AE1670,MATCH(J1671,J$1:J1670,0),1)),"")</f>
        <v/>
      </c>
      <c r="BH1671" s="7" t="str">
        <f t="shared" ca="1" si="266"/>
        <v/>
      </c>
      <c r="BI1671" s="4" t="str">
        <f t="shared" si="265"/>
        <v/>
      </c>
      <c r="BJ1671" s="123" t="str">
        <f t="shared" si="267"/>
        <v/>
      </c>
      <c r="BK1671" s="140" t="str">
        <f t="shared" si="270"/>
        <v/>
      </c>
      <c r="BP1671" s="5"/>
      <c r="BR1671" s="4"/>
      <c r="BT1671" s="5"/>
      <c r="BU1671" s="5"/>
      <c r="BV1671" s="5" t="str">
        <f>IF(B1671="","",IF(BQ1671="",1+(MAX(BV$2:BV1670)),""))</f>
        <v/>
      </c>
      <c r="BW1671" s="5" t="str">
        <f t="shared" si="268"/>
        <v/>
      </c>
      <c r="BY1671" s="14" t="str">
        <f t="shared" si="269"/>
        <v/>
      </c>
      <c r="BZ1671" s="28"/>
      <c r="DD1671" s="5" t="e">
        <f>IF(REPORTE!AH$2="si",IF(C1671=VALUE(REPORTE!C$11),IF(SUM(DD1672:DD$1993),CONCATENATE(INT(B1671),", "),INT(B1671)),""),IF(C1671=VALUE(REPORTE!C$10),IF(SUM(DD1672:DD$1993),CONCATENATE(INT(B1671),", "),INT(B1671)),""))</f>
        <v>#VALUE!</v>
      </c>
      <c r="DH1671" s="5"/>
      <c r="DI1671" s="5"/>
      <c r="DJ1671" s="5"/>
      <c r="DK1671" s="5"/>
    </row>
    <row r="1672" spans="1:115">
      <c r="A1672" s="24"/>
      <c r="B1672" s="3"/>
      <c r="H1672" s="5" t="str">
        <f>IF(F1672="","",IFERROR(CONCATENATE("PEUA",VLOOKUP(ESTADO,REPORTE!AV1672:AW1703,2,0),CLAVE_DISTRITO,CLAVE_CADER,IFERROR(VLOOKUP(DAY(F1672),$BN$3:$BO$11,2,0),DAY(F1672)),IFERROR(VLOOKUP(MONTH(F1672),$BN$3:$BO$11,2,0),MONTH(F1672)),YEAR(F1672),G1672),""))</f>
        <v/>
      </c>
      <c r="AC1672" s="2" t="str">
        <f>IFERROR(IF(INDEX(AC$1:AC1671,MATCH(J1672,J$1:J1671,0),1)=0,"",INDEX(AC$1:AC1671,MATCH(J1672,J$1:J1671,0),1)),"")</f>
        <v/>
      </c>
      <c r="AD1672" s="2" t="str">
        <f>IFERROR(IF(INDEX(AD$1:AD1671,MATCH(J1672,J$1:J1671,0),1)=0,"",INDEX(AD$1:AD1671,MATCH(J1672,J$1:J1671,0),1)),"")</f>
        <v/>
      </c>
      <c r="AE1672" s="2" t="str">
        <f>IFERROR(IF(INDEX(AE$1:AE1671,MATCH(J1672,J$1:J1671,0),1)=0,"",INDEX(AE$1:AE1671,MATCH(J1672,J$1:J1671,0),1)),"")</f>
        <v/>
      </c>
      <c r="BH1672" s="7" t="str">
        <f t="shared" ca="1" si="266"/>
        <v/>
      </c>
      <c r="BI1672" s="4" t="str">
        <f t="shared" si="265"/>
        <v/>
      </c>
      <c r="BJ1672" s="123" t="str">
        <f t="shared" si="267"/>
        <v/>
      </c>
      <c r="BK1672" s="140" t="str">
        <f t="shared" si="270"/>
        <v/>
      </c>
      <c r="BP1672" s="5"/>
      <c r="BR1672" s="4"/>
      <c r="BT1672" s="5"/>
      <c r="BU1672" s="5"/>
      <c r="BV1672" s="5" t="str">
        <f>IF(B1672="","",IF(BQ1672="",1+(MAX(BV$2:BV1671)),""))</f>
        <v/>
      </c>
      <c r="BW1672" s="5" t="str">
        <f t="shared" si="268"/>
        <v/>
      </c>
      <c r="BY1672" s="14" t="str">
        <f t="shared" si="269"/>
        <v/>
      </c>
      <c r="BZ1672" s="28"/>
      <c r="DD1672" s="5" t="e">
        <f>IF(REPORTE!AH$2="si",IF(C1672=VALUE(REPORTE!C$11),IF(SUM(DD1673:DD$1993),CONCATENATE(INT(B1672),", "),INT(B1672)),""),IF(C1672=VALUE(REPORTE!C$10),IF(SUM(DD1673:DD$1993),CONCATENATE(INT(B1672),", "),INT(B1672)),""))</f>
        <v>#VALUE!</v>
      </c>
      <c r="DH1672" s="5"/>
      <c r="DI1672" s="5"/>
      <c r="DJ1672" s="5"/>
      <c r="DK1672" s="5"/>
    </row>
    <row r="1673" spans="1:115">
      <c r="A1673" s="24"/>
      <c r="B1673" s="3"/>
      <c r="H1673" s="5" t="str">
        <f>IF(F1673="","",IFERROR(CONCATENATE("PEUA",VLOOKUP(ESTADO,REPORTE!AV1673:AW1704,2,0),CLAVE_DISTRITO,CLAVE_CADER,IFERROR(VLOOKUP(DAY(F1673),$BN$3:$BO$11,2,0),DAY(F1673)),IFERROR(VLOOKUP(MONTH(F1673),$BN$3:$BO$11,2,0),MONTH(F1673)),YEAR(F1673),G1673),""))</f>
        <v/>
      </c>
      <c r="AC1673" s="2" t="str">
        <f>IFERROR(IF(INDEX(AC$1:AC1672,MATCH(J1673,J$1:J1672,0),1)=0,"",INDEX(AC$1:AC1672,MATCH(J1673,J$1:J1672,0),1)),"")</f>
        <v/>
      </c>
      <c r="AD1673" s="2" t="str">
        <f>IFERROR(IF(INDEX(AD$1:AD1672,MATCH(J1673,J$1:J1672,0),1)=0,"",INDEX(AD$1:AD1672,MATCH(J1673,J$1:J1672,0),1)),"")</f>
        <v/>
      </c>
      <c r="AE1673" s="2" t="str">
        <f>IFERROR(IF(INDEX(AE$1:AE1672,MATCH(J1673,J$1:J1672,0),1)=0,"",INDEX(AE$1:AE1672,MATCH(J1673,J$1:J1672,0),1)),"")</f>
        <v/>
      </c>
      <c r="BH1673" s="7" t="str">
        <f t="shared" ca="1" si="266"/>
        <v/>
      </c>
      <c r="BI1673" s="4" t="str">
        <f t="shared" si="265"/>
        <v/>
      </c>
      <c r="BJ1673" s="123" t="str">
        <f t="shared" si="267"/>
        <v/>
      </c>
      <c r="BK1673" s="140" t="str">
        <f t="shared" si="270"/>
        <v/>
      </c>
      <c r="BP1673" s="5"/>
      <c r="BR1673" s="4"/>
      <c r="BT1673" s="5"/>
      <c r="BU1673" s="5"/>
      <c r="BV1673" s="5" t="str">
        <f>IF(B1673="","",IF(BQ1673="",1+(MAX(BV$2:BV1672)),""))</f>
        <v/>
      </c>
      <c r="BW1673" s="5" t="str">
        <f t="shared" si="268"/>
        <v/>
      </c>
      <c r="BY1673" s="14" t="str">
        <f t="shared" si="269"/>
        <v/>
      </c>
      <c r="BZ1673" s="28"/>
      <c r="DD1673" s="5" t="e">
        <f>IF(REPORTE!AH$2="si",IF(C1673=VALUE(REPORTE!C$11),IF(SUM(DD1674:DD$1993),CONCATENATE(INT(B1673),", "),INT(B1673)),""),IF(C1673=VALUE(REPORTE!C$10),IF(SUM(DD1674:DD$1993),CONCATENATE(INT(B1673),", "),INT(B1673)),""))</f>
        <v>#VALUE!</v>
      </c>
      <c r="DH1673" s="5"/>
      <c r="DI1673" s="5"/>
      <c r="DJ1673" s="5"/>
      <c r="DK1673" s="5"/>
    </row>
    <row r="1674" spans="1:115">
      <c r="A1674" s="24"/>
      <c r="B1674" s="3"/>
      <c r="H1674" s="5" t="str">
        <f>IF(F1674="","",IFERROR(CONCATENATE("PEUA",VLOOKUP(ESTADO,REPORTE!AV1674:AW1705,2,0),CLAVE_DISTRITO,CLAVE_CADER,IFERROR(VLOOKUP(DAY(F1674),$BN$3:$BO$11,2,0),DAY(F1674)),IFERROR(VLOOKUP(MONTH(F1674),$BN$3:$BO$11,2,0),MONTH(F1674)),YEAR(F1674),G1674),""))</f>
        <v/>
      </c>
      <c r="AC1674" s="2" t="str">
        <f>IFERROR(IF(INDEX(AC$1:AC1673,MATCH(J1674,J$1:J1673,0),1)=0,"",INDEX(AC$1:AC1673,MATCH(J1674,J$1:J1673,0),1)),"")</f>
        <v/>
      </c>
      <c r="AD1674" s="2" t="str">
        <f>IFERROR(IF(INDEX(AD$1:AD1673,MATCH(J1674,J$1:J1673,0),1)=0,"",INDEX(AD$1:AD1673,MATCH(J1674,J$1:J1673,0),1)),"")</f>
        <v/>
      </c>
      <c r="AE1674" s="2" t="str">
        <f>IFERROR(IF(INDEX(AE$1:AE1673,MATCH(J1674,J$1:J1673,0),1)=0,"",INDEX(AE$1:AE1673,MATCH(J1674,J$1:J1673,0),1)),"")</f>
        <v/>
      </c>
      <c r="BH1674" s="7" t="str">
        <f t="shared" ca="1" si="266"/>
        <v/>
      </c>
      <c r="BI1674" s="4" t="str">
        <f t="shared" si="265"/>
        <v/>
      </c>
      <c r="BJ1674" s="123" t="str">
        <f t="shared" si="267"/>
        <v/>
      </c>
      <c r="BK1674" s="140" t="str">
        <f t="shared" si="270"/>
        <v/>
      </c>
      <c r="BP1674" s="5"/>
      <c r="BR1674" s="4"/>
      <c r="BT1674" s="5"/>
      <c r="BU1674" s="5"/>
      <c r="BV1674" s="5" t="str">
        <f>IF(B1674="","",IF(BQ1674="",1+(MAX(BV$2:BV1673)),""))</f>
        <v/>
      </c>
      <c r="BW1674" s="5" t="str">
        <f t="shared" si="268"/>
        <v/>
      </c>
      <c r="BY1674" s="14" t="str">
        <f t="shared" si="269"/>
        <v/>
      </c>
      <c r="BZ1674" s="28"/>
      <c r="DD1674" s="5" t="e">
        <f>IF(REPORTE!AH$2="si",IF(C1674=VALUE(REPORTE!C$11),IF(SUM(DD1675:DD$1993),CONCATENATE(INT(B1674),", "),INT(B1674)),""),IF(C1674=VALUE(REPORTE!C$10),IF(SUM(DD1675:DD$1993),CONCATENATE(INT(B1674),", "),INT(B1674)),""))</f>
        <v>#VALUE!</v>
      </c>
      <c r="DH1674" s="5"/>
      <c r="DI1674" s="5"/>
      <c r="DJ1674" s="5"/>
      <c r="DK1674" s="5"/>
    </row>
    <row r="1675" spans="1:115">
      <c r="A1675" s="24"/>
      <c r="B1675" s="3"/>
      <c r="H1675" s="5" t="str">
        <f>IF(F1675="","",IFERROR(CONCATENATE("PEUA",VLOOKUP(ESTADO,REPORTE!AV1675:AW1706,2,0),CLAVE_DISTRITO,CLAVE_CADER,IFERROR(VLOOKUP(DAY(F1675),$BN$3:$BO$11,2,0),DAY(F1675)),IFERROR(VLOOKUP(MONTH(F1675),$BN$3:$BO$11,2,0),MONTH(F1675)),YEAR(F1675),G1675),""))</f>
        <v/>
      </c>
      <c r="AC1675" s="2" t="str">
        <f>IFERROR(IF(INDEX(AC$1:AC1674,MATCH(J1675,J$1:J1674,0),1)=0,"",INDEX(AC$1:AC1674,MATCH(J1675,J$1:J1674,0),1)),"")</f>
        <v/>
      </c>
      <c r="AD1675" s="2" t="str">
        <f>IFERROR(IF(INDEX(AD$1:AD1674,MATCH(J1675,J$1:J1674,0),1)=0,"",INDEX(AD$1:AD1674,MATCH(J1675,J$1:J1674,0),1)),"")</f>
        <v/>
      </c>
      <c r="AE1675" s="2" t="str">
        <f>IFERROR(IF(INDEX(AE$1:AE1674,MATCH(J1675,J$1:J1674,0),1)=0,"",INDEX(AE$1:AE1674,MATCH(J1675,J$1:J1674,0),1)),"")</f>
        <v/>
      </c>
      <c r="BH1675" s="7" t="str">
        <f t="shared" ca="1" si="266"/>
        <v/>
      </c>
      <c r="BI1675" s="4" t="str">
        <f t="shared" si="265"/>
        <v/>
      </c>
      <c r="BJ1675" s="123" t="str">
        <f t="shared" si="267"/>
        <v/>
      </c>
      <c r="BK1675" s="140" t="str">
        <f t="shared" si="270"/>
        <v/>
      </c>
      <c r="BP1675" s="5"/>
      <c r="BR1675" s="4"/>
      <c r="BT1675" s="5"/>
      <c r="BU1675" s="5"/>
      <c r="BV1675" s="5" t="str">
        <f>IF(B1675="","",IF(BQ1675="",1+(MAX(BV$2:BV1674)),""))</f>
        <v/>
      </c>
      <c r="BW1675" s="5" t="str">
        <f t="shared" si="268"/>
        <v/>
      </c>
      <c r="BY1675" s="14" t="str">
        <f t="shared" si="269"/>
        <v/>
      </c>
      <c r="BZ1675" s="28"/>
      <c r="DD1675" s="5" t="e">
        <f>IF(REPORTE!AH$2="si",IF(C1675=VALUE(REPORTE!C$11),IF(SUM(DD1676:DD$1993),CONCATENATE(INT(B1675),", "),INT(B1675)),""),IF(C1675=VALUE(REPORTE!C$10),IF(SUM(DD1676:DD$1993),CONCATENATE(INT(B1675),", "),INT(B1675)),""))</f>
        <v>#VALUE!</v>
      </c>
      <c r="DH1675" s="5"/>
      <c r="DI1675" s="5"/>
      <c r="DJ1675" s="5"/>
      <c r="DK1675" s="5"/>
    </row>
    <row r="1676" spans="1:115">
      <c r="A1676" s="24"/>
      <c r="B1676" s="3"/>
      <c r="H1676" s="5" t="str">
        <f>IF(F1676="","",IFERROR(CONCATENATE("PEUA",VLOOKUP(ESTADO,REPORTE!AV1676:AW1707,2,0),CLAVE_DISTRITO,CLAVE_CADER,IFERROR(VLOOKUP(DAY(F1676),$BN$3:$BO$11,2,0),DAY(F1676)),IFERROR(VLOOKUP(MONTH(F1676),$BN$3:$BO$11,2,0),MONTH(F1676)),YEAR(F1676),G1676),""))</f>
        <v/>
      </c>
      <c r="AC1676" s="2" t="str">
        <f>IFERROR(IF(INDEX(AC$1:AC1675,MATCH(J1676,J$1:J1675,0),1)=0,"",INDEX(AC$1:AC1675,MATCH(J1676,J$1:J1675,0),1)),"")</f>
        <v/>
      </c>
      <c r="AD1676" s="2" t="str">
        <f>IFERROR(IF(INDEX(AD$1:AD1675,MATCH(J1676,J$1:J1675,0),1)=0,"",INDEX(AD$1:AD1675,MATCH(J1676,J$1:J1675,0),1)),"")</f>
        <v/>
      </c>
      <c r="AE1676" s="2" t="str">
        <f>IFERROR(IF(INDEX(AE$1:AE1675,MATCH(J1676,J$1:J1675,0),1)=0,"",INDEX(AE$1:AE1675,MATCH(J1676,J$1:J1675,0),1)),"")</f>
        <v/>
      </c>
      <c r="BH1676" s="7" t="str">
        <f t="shared" ca="1" si="266"/>
        <v/>
      </c>
      <c r="BI1676" s="4" t="str">
        <f t="shared" si="265"/>
        <v/>
      </c>
      <c r="BJ1676" s="123" t="str">
        <f t="shared" si="267"/>
        <v/>
      </c>
      <c r="BK1676" s="140" t="str">
        <f t="shared" si="270"/>
        <v/>
      </c>
      <c r="BP1676" s="5"/>
      <c r="BR1676" s="4"/>
      <c r="BT1676" s="5"/>
      <c r="BU1676" s="5"/>
      <c r="BV1676" s="5" t="str">
        <f>IF(B1676="","",IF(BQ1676="",1+(MAX(BV$2:BV1675)),""))</f>
        <v/>
      </c>
      <c r="BW1676" s="5" t="str">
        <f t="shared" si="268"/>
        <v/>
      </c>
      <c r="BY1676" s="14" t="str">
        <f t="shared" si="269"/>
        <v/>
      </c>
      <c r="BZ1676" s="28"/>
      <c r="DD1676" s="5" t="e">
        <f>IF(REPORTE!AH$2="si",IF(C1676=VALUE(REPORTE!C$11),IF(SUM(DD1677:DD$1993),CONCATENATE(INT(B1676),", "),INT(B1676)),""),IF(C1676=VALUE(REPORTE!C$10),IF(SUM(DD1677:DD$1993),CONCATENATE(INT(B1676),", "),INT(B1676)),""))</f>
        <v>#VALUE!</v>
      </c>
      <c r="DH1676" s="5"/>
      <c r="DI1676" s="5"/>
      <c r="DJ1676" s="5"/>
      <c r="DK1676" s="5"/>
    </row>
    <row r="1677" spans="1:115">
      <c r="A1677" s="24"/>
      <c r="B1677" s="3"/>
      <c r="H1677" s="5" t="str">
        <f>IF(F1677="","",IFERROR(CONCATENATE("PEUA",VLOOKUP(ESTADO,REPORTE!AV1677:AW1708,2,0),CLAVE_DISTRITO,CLAVE_CADER,IFERROR(VLOOKUP(DAY(F1677),$BN$3:$BO$11,2,0),DAY(F1677)),IFERROR(VLOOKUP(MONTH(F1677),$BN$3:$BO$11,2,0),MONTH(F1677)),YEAR(F1677),G1677),""))</f>
        <v/>
      </c>
      <c r="AC1677" s="2" t="str">
        <f>IFERROR(IF(INDEX(AC$1:AC1676,MATCH(J1677,J$1:J1676,0),1)=0,"",INDEX(AC$1:AC1676,MATCH(J1677,J$1:J1676,0),1)),"")</f>
        <v/>
      </c>
      <c r="AD1677" s="2" t="str">
        <f>IFERROR(IF(INDEX(AD$1:AD1676,MATCH(J1677,J$1:J1676,0),1)=0,"",INDEX(AD$1:AD1676,MATCH(J1677,J$1:J1676,0),1)),"")</f>
        <v/>
      </c>
      <c r="AE1677" s="2" t="str">
        <f>IFERROR(IF(INDEX(AE$1:AE1676,MATCH(J1677,J$1:J1676,0),1)=0,"",INDEX(AE$1:AE1676,MATCH(J1677,J$1:J1676,0),1)),"")</f>
        <v/>
      </c>
      <c r="BH1677" s="7" t="str">
        <f t="shared" ca="1" si="266"/>
        <v/>
      </c>
      <c r="BI1677" s="4" t="str">
        <f t="shared" si="265"/>
        <v/>
      </c>
      <c r="BJ1677" s="123" t="str">
        <f t="shared" si="267"/>
        <v/>
      </c>
      <c r="BK1677" s="140" t="str">
        <f t="shared" si="270"/>
        <v/>
      </c>
      <c r="BP1677" s="5"/>
      <c r="BR1677" s="4"/>
      <c r="BT1677" s="5"/>
      <c r="BU1677" s="5"/>
      <c r="BV1677" s="5" t="str">
        <f>IF(B1677="","",IF(BQ1677="",1+(MAX(BV$2:BV1676)),""))</f>
        <v/>
      </c>
      <c r="BW1677" s="5" t="str">
        <f t="shared" si="268"/>
        <v/>
      </c>
      <c r="BY1677" s="14" t="str">
        <f t="shared" si="269"/>
        <v/>
      </c>
      <c r="BZ1677" s="28"/>
      <c r="DD1677" s="5" t="e">
        <f>IF(REPORTE!AH$2="si",IF(C1677=VALUE(REPORTE!C$11),IF(SUM(DD1678:DD$1993),CONCATENATE(INT(B1677),", "),INT(B1677)),""),IF(C1677=VALUE(REPORTE!C$10),IF(SUM(DD1678:DD$1993),CONCATENATE(INT(B1677),", "),INT(B1677)),""))</f>
        <v>#VALUE!</v>
      </c>
      <c r="DH1677" s="5"/>
      <c r="DI1677" s="5"/>
      <c r="DJ1677" s="5"/>
      <c r="DK1677" s="5"/>
    </row>
    <row r="1678" spans="1:115">
      <c r="A1678" s="24"/>
      <c r="B1678" s="3"/>
      <c r="H1678" s="5" t="str">
        <f>IF(F1678="","",IFERROR(CONCATENATE("PEUA",VLOOKUP(ESTADO,REPORTE!AV1678:AW1709,2,0),CLAVE_DISTRITO,CLAVE_CADER,IFERROR(VLOOKUP(DAY(F1678),$BN$3:$BO$11,2,0),DAY(F1678)),IFERROR(VLOOKUP(MONTH(F1678),$BN$3:$BO$11,2,0),MONTH(F1678)),YEAR(F1678),G1678),""))</f>
        <v/>
      </c>
      <c r="AC1678" s="2" t="str">
        <f>IFERROR(IF(INDEX(AC$1:AC1677,MATCH(J1678,J$1:J1677,0),1)=0,"",INDEX(AC$1:AC1677,MATCH(J1678,J$1:J1677,0),1)),"")</f>
        <v/>
      </c>
      <c r="AD1678" s="2" t="str">
        <f>IFERROR(IF(INDEX(AD$1:AD1677,MATCH(J1678,J$1:J1677,0),1)=0,"",INDEX(AD$1:AD1677,MATCH(J1678,J$1:J1677,0),1)),"")</f>
        <v/>
      </c>
      <c r="AE1678" s="2" t="str">
        <f>IFERROR(IF(INDEX(AE$1:AE1677,MATCH(J1678,J$1:J1677,0),1)=0,"",INDEX(AE$1:AE1677,MATCH(J1678,J$1:J1677,0),1)),"")</f>
        <v/>
      </c>
      <c r="BH1678" s="7" t="str">
        <f t="shared" ca="1" si="266"/>
        <v/>
      </c>
      <c r="BI1678" s="4" t="str">
        <f t="shared" si="265"/>
        <v/>
      </c>
      <c r="BJ1678" s="123" t="str">
        <f t="shared" si="267"/>
        <v/>
      </c>
      <c r="BK1678" s="140" t="str">
        <f t="shared" si="270"/>
        <v/>
      </c>
      <c r="BP1678" s="5"/>
      <c r="BR1678" s="4"/>
      <c r="BT1678" s="5"/>
      <c r="BU1678" s="5"/>
      <c r="BV1678" s="5" t="str">
        <f>IF(B1678="","",IF(BQ1678="",1+(MAX(BV$2:BV1677)),""))</f>
        <v/>
      </c>
      <c r="BW1678" s="5" t="str">
        <f t="shared" si="268"/>
        <v/>
      </c>
      <c r="BY1678" s="14" t="str">
        <f t="shared" si="269"/>
        <v/>
      </c>
      <c r="BZ1678" s="28"/>
      <c r="DD1678" s="5" t="e">
        <f>IF(REPORTE!AH$2="si",IF(C1678=VALUE(REPORTE!C$11),IF(SUM(DD1679:DD$1993),CONCATENATE(INT(B1678),", "),INT(B1678)),""),IF(C1678=VALUE(REPORTE!C$10),IF(SUM(DD1679:DD$1993),CONCATENATE(INT(B1678),", "),INT(B1678)),""))</f>
        <v>#VALUE!</v>
      </c>
      <c r="DH1678" s="5"/>
      <c r="DI1678" s="5"/>
      <c r="DJ1678" s="5"/>
      <c r="DK1678" s="5"/>
    </row>
    <row r="1679" spans="1:115">
      <c r="A1679" s="24"/>
      <c r="B1679" s="3"/>
      <c r="H1679" s="5" t="str">
        <f>IF(F1679="","",IFERROR(CONCATENATE("PEUA",VLOOKUP(ESTADO,REPORTE!AV1679:AW1710,2,0),CLAVE_DISTRITO,CLAVE_CADER,IFERROR(VLOOKUP(DAY(F1679),$BN$3:$BO$11,2,0),DAY(F1679)),IFERROR(VLOOKUP(MONTH(F1679),$BN$3:$BO$11,2,0),MONTH(F1679)),YEAR(F1679),G1679),""))</f>
        <v/>
      </c>
      <c r="AC1679" s="2" t="str">
        <f>IFERROR(IF(INDEX(AC$1:AC1678,MATCH(J1679,J$1:J1678,0),1)=0,"",INDEX(AC$1:AC1678,MATCH(J1679,J$1:J1678,0),1)),"")</f>
        <v/>
      </c>
      <c r="AD1679" s="2" t="str">
        <f>IFERROR(IF(INDEX(AD$1:AD1678,MATCH(J1679,J$1:J1678,0),1)=0,"",INDEX(AD$1:AD1678,MATCH(J1679,J$1:J1678,0),1)),"")</f>
        <v/>
      </c>
      <c r="AE1679" s="2" t="str">
        <f>IFERROR(IF(INDEX(AE$1:AE1678,MATCH(J1679,J$1:J1678,0),1)=0,"",INDEX(AE$1:AE1678,MATCH(J1679,J$1:J1678,0),1)),"")</f>
        <v/>
      </c>
      <c r="BH1679" s="7" t="str">
        <f t="shared" ca="1" si="266"/>
        <v/>
      </c>
      <c r="BI1679" s="4" t="str">
        <f t="shared" si="265"/>
        <v/>
      </c>
      <c r="BJ1679" s="123" t="str">
        <f t="shared" si="267"/>
        <v/>
      </c>
      <c r="BK1679" s="140" t="str">
        <f t="shared" si="270"/>
        <v/>
      </c>
      <c r="BP1679" s="5"/>
      <c r="BR1679" s="4"/>
      <c r="BT1679" s="5"/>
      <c r="BU1679" s="5"/>
      <c r="BV1679" s="5" t="str">
        <f>IF(B1679="","",IF(BQ1679="",1+(MAX(BV$2:BV1678)),""))</f>
        <v/>
      </c>
      <c r="BW1679" s="5" t="str">
        <f t="shared" si="268"/>
        <v/>
      </c>
      <c r="BY1679" s="14" t="str">
        <f t="shared" si="269"/>
        <v/>
      </c>
      <c r="BZ1679" s="28"/>
      <c r="DD1679" s="5" t="e">
        <f>IF(REPORTE!AH$2="si",IF(C1679=VALUE(REPORTE!C$11),IF(SUM(DD1680:DD$1993),CONCATENATE(INT(B1679),", "),INT(B1679)),""),IF(C1679=VALUE(REPORTE!C$10),IF(SUM(DD1680:DD$1993),CONCATENATE(INT(B1679),", "),INT(B1679)),""))</f>
        <v>#VALUE!</v>
      </c>
      <c r="DH1679" s="5"/>
      <c r="DI1679" s="5"/>
      <c r="DJ1679" s="5"/>
      <c r="DK1679" s="5"/>
    </row>
    <row r="1680" spans="1:115">
      <c r="A1680" s="24"/>
      <c r="B1680" s="3"/>
      <c r="H1680" s="5" t="str">
        <f>IF(F1680="","",IFERROR(CONCATENATE("PEUA",VLOOKUP(ESTADO,REPORTE!AV1680:AW1711,2,0),CLAVE_DISTRITO,CLAVE_CADER,IFERROR(VLOOKUP(DAY(F1680),$BN$3:$BO$11,2,0),DAY(F1680)),IFERROR(VLOOKUP(MONTH(F1680),$BN$3:$BO$11,2,0),MONTH(F1680)),YEAR(F1680),G1680),""))</f>
        <v/>
      </c>
      <c r="AC1680" s="2" t="str">
        <f>IFERROR(IF(INDEX(AC$1:AC1679,MATCH(J1680,J$1:J1679,0),1)=0,"",INDEX(AC$1:AC1679,MATCH(J1680,J$1:J1679,0),1)),"")</f>
        <v/>
      </c>
      <c r="AD1680" s="2" t="str">
        <f>IFERROR(IF(INDEX(AD$1:AD1679,MATCH(J1680,J$1:J1679,0),1)=0,"",INDEX(AD$1:AD1679,MATCH(J1680,J$1:J1679,0),1)),"")</f>
        <v/>
      </c>
      <c r="AE1680" s="2" t="str">
        <f>IFERROR(IF(INDEX(AE$1:AE1679,MATCH(J1680,J$1:J1679,0),1)=0,"",INDEX(AE$1:AE1679,MATCH(J1680,J$1:J1679,0),1)),"")</f>
        <v/>
      </c>
      <c r="BH1680" s="7" t="str">
        <f t="shared" ca="1" si="266"/>
        <v/>
      </c>
      <c r="BI1680" s="4" t="str">
        <f t="shared" si="265"/>
        <v/>
      </c>
      <c r="BJ1680" s="123" t="str">
        <f t="shared" si="267"/>
        <v/>
      </c>
      <c r="BK1680" s="140" t="str">
        <f t="shared" si="270"/>
        <v/>
      </c>
      <c r="BP1680" s="5"/>
      <c r="BR1680" s="4"/>
      <c r="BT1680" s="5"/>
      <c r="BU1680" s="5"/>
      <c r="BV1680" s="5" t="str">
        <f>IF(B1680="","",IF(BQ1680="",1+(MAX(BV$2:BV1679)),""))</f>
        <v/>
      </c>
      <c r="BW1680" s="5" t="str">
        <f t="shared" si="268"/>
        <v/>
      </c>
      <c r="BY1680" s="14" t="str">
        <f t="shared" si="269"/>
        <v/>
      </c>
      <c r="BZ1680" s="28"/>
      <c r="DD1680" s="5" t="e">
        <f>IF(REPORTE!AH$2="si",IF(C1680=VALUE(REPORTE!C$11),IF(SUM(DD1681:DD$1993),CONCATENATE(INT(B1680),", "),INT(B1680)),""),IF(C1680=VALUE(REPORTE!C$10),IF(SUM(DD1681:DD$1993),CONCATENATE(INT(B1680),", "),INT(B1680)),""))</f>
        <v>#VALUE!</v>
      </c>
      <c r="DH1680" s="5"/>
      <c r="DI1680" s="5"/>
      <c r="DJ1680" s="5"/>
      <c r="DK1680" s="5"/>
    </row>
    <row r="1681" spans="1:115">
      <c r="A1681" s="24"/>
      <c r="B1681" s="3"/>
      <c r="H1681" s="5" t="str">
        <f>IF(F1681="","",IFERROR(CONCATENATE("PEUA",VLOOKUP(ESTADO,REPORTE!AV1681:AW1712,2,0),CLAVE_DISTRITO,CLAVE_CADER,IFERROR(VLOOKUP(DAY(F1681),$BN$3:$BO$11,2,0),DAY(F1681)),IFERROR(VLOOKUP(MONTH(F1681),$BN$3:$BO$11,2,0),MONTH(F1681)),YEAR(F1681),G1681),""))</f>
        <v/>
      </c>
      <c r="AC1681" s="2" t="str">
        <f>IFERROR(IF(INDEX(AC$1:AC1680,MATCH(J1681,J$1:J1680,0),1)=0,"",INDEX(AC$1:AC1680,MATCH(J1681,J$1:J1680,0),1)),"")</f>
        <v/>
      </c>
      <c r="AD1681" s="2" t="str">
        <f>IFERROR(IF(INDEX(AD$1:AD1680,MATCH(J1681,J$1:J1680,0),1)=0,"",INDEX(AD$1:AD1680,MATCH(J1681,J$1:J1680,0),1)),"")</f>
        <v/>
      </c>
      <c r="AE1681" s="2" t="str">
        <f>IFERROR(IF(INDEX(AE$1:AE1680,MATCH(J1681,J$1:J1680,0),1)=0,"",INDEX(AE$1:AE1680,MATCH(J1681,J$1:J1680,0),1)),"")</f>
        <v/>
      </c>
      <c r="BH1681" s="7" t="str">
        <f t="shared" ca="1" si="266"/>
        <v/>
      </c>
      <c r="BI1681" s="4" t="str">
        <f t="shared" si="265"/>
        <v/>
      </c>
      <c r="BJ1681" s="123" t="str">
        <f t="shared" si="267"/>
        <v/>
      </c>
      <c r="BK1681" s="140" t="str">
        <f t="shared" si="270"/>
        <v/>
      </c>
      <c r="BP1681" s="5"/>
      <c r="BR1681" s="4"/>
      <c r="BT1681" s="5"/>
      <c r="BU1681" s="5"/>
      <c r="BV1681" s="5" t="str">
        <f>IF(B1681="","",IF(BQ1681="",1+(MAX(BV$2:BV1680)),""))</f>
        <v/>
      </c>
      <c r="BW1681" s="5" t="str">
        <f t="shared" si="268"/>
        <v/>
      </c>
      <c r="BY1681" s="14" t="str">
        <f t="shared" si="269"/>
        <v/>
      </c>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c r="A1682" s="24"/>
      <c r="B1682" s="3"/>
      <c r="H1682" s="5" t="str">
        <f>IF(F1682="","",IFERROR(CONCATENATE("PEUA",VLOOKUP(ESTADO,REPORTE!AV1682:AW1713,2,0),CLAVE_DISTRITO,CLAVE_CADER,IFERROR(VLOOKUP(DAY(F1682),$BN$3:$BO$11,2,0),DAY(F1682)),IFERROR(VLOOKUP(MONTH(F1682),$BN$3:$BO$11,2,0),MONTH(F1682)),YEAR(F1682),G1682),""))</f>
        <v/>
      </c>
      <c r="AC1682" s="2" t="str">
        <f>IFERROR(IF(INDEX(AC$1:AC1681,MATCH(J1682,J$1:J1681,0),1)=0,"",INDEX(AC$1:AC1681,MATCH(J1682,J$1:J1681,0),1)),"")</f>
        <v/>
      </c>
      <c r="AD1682" s="2" t="str">
        <f>IFERROR(IF(INDEX(AD$1:AD1681,MATCH(J1682,J$1:J1681,0),1)=0,"",INDEX(AD$1:AD1681,MATCH(J1682,J$1:J1681,0),1)),"")</f>
        <v/>
      </c>
      <c r="AE1682" s="2" t="str">
        <f>IFERROR(IF(INDEX(AE$1:AE1681,MATCH(J1682,J$1:J1681,0),1)=0,"",INDEX(AE$1:AE1681,MATCH(J1682,J$1:J1681,0),1)),"")</f>
        <v/>
      </c>
      <c r="BH1682" s="7" t="str">
        <f t="shared" ca="1" si="266"/>
        <v/>
      </c>
      <c r="BI1682" s="4" t="str">
        <f t="shared" si="265"/>
        <v/>
      </c>
      <c r="BJ1682" s="123" t="str">
        <f t="shared" si="267"/>
        <v/>
      </c>
      <c r="BK1682" s="140" t="str">
        <f t="shared" si="270"/>
        <v/>
      </c>
      <c r="BP1682" s="5"/>
      <c r="BR1682" s="4"/>
      <c r="BT1682" s="5"/>
      <c r="BU1682" s="5"/>
      <c r="BV1682" s="5" t="str">
        <f>IF(B1682="","",IF(BQ1682="",1+(MAX(BV$2:BV1681)),""))</f>
        <v/>
      </c>
      <c r="BW1682" s="5" t="str">
        <f t="shared" si="268"/>
        <v/>
      </c>
      <c r="BY1682" s="14" t="str">
        <f t="shared" si="269"/>
        <v/>
      </c>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c r="A1683" s="24"/>
      <c r="B1683" s="3"/>
      <c r="H1683" s="5" t="str">
        <f>IF(F1683="","",IFERROR(CONCATENATE("PEUA",VLOOKUP(ESTADO,REPORTE!AV1683:AW1714,2,0),CLAVE_DISTRITO,CLAVE_CADER,IFERROR(VLOOKUP(DAY(F1683),$BN$3:$BO$11,2,0),DAY(F1683)),IFERROR(VLOOKUP(MONTH(F1683),$BN$3:$BO$11,2,0),MONTH(F1683)),YEAR(F1683),G1683),""))</f>
        <v/>
      </c>
      <c r="AC1683" s="2" t="str">
        <f>IFERROR(IF(INDEX(AC$1:AC1682,MATCH(J1683,J$1:J1682,0),1)=0,"",INDEX(AC$1:AC1682,MATCH(J1683,J$1:J1682,0),1)),"")</f>
        <v/>
      </c>
      <c r="AD1683" s="2" t="str">
        <f>IFERROR(IF(INDEX(AD$1:AD1682,MATCH(J1683,J$1:J1682,0),1)=0,"",INDEX(AD$1:AD1682,MATCH(J1683,J$1:J1682,0),1)),"")</f>
        <v/>
      </c>
      <c r="AE1683" s="2" t="str">
        <f>IFERROR(IF(INDEX(AE$1:AE1682,MATCH(J1683,J$1:J1682,0),1)=0,"",INDEX(AE$1:AE1682,MATCH(J1683,J$1:J1682,0),1)),"")</f>
        <v/>
      </c>
      <c r="BH1683" s="7" t="str">
        <f t="shared" ca="1" si="266"/>
        <v/>
      </c>
      <c r="BI1683" s="4" t="str">
        <f t="shared" ref="BI1683:BI1746" si="271">IFERROR(IF(AA1683=0,"",AA1683/BB1683),"")</f>
        <v/>
      </c>
      <c r="BJ1683" s="123" t="str">
        <f t="shared" si="267"/>
        <v/>
      </c>
      <c r="BK1683" s="140" t="str">
        <f t="shared" si="270"/>
        <v/>
      </c>
      <c r="BP1683" s="5"/>
      <c r="BR1683" s="4"/>
      <c r="BT1683" s="5"/>
      <c r="BU1683" s="5"/>
      <c r="BV1683" s="5" t="str">
        <f>IF(B1683="","",IF(BQ1683="",1+(MAX(BV$2:BV1682)),""))</f>
        <v/>
      </c>
      <c r="BW1683" s="5" t="str">
        <f t="shared" si="268"/>
        <v/>
      </c>
      <c r="BY1683" s="14" t="str">
        <f t="shared" si="269"/>
        <v/>
      </c>
      <c r="BZ1683" s="28"/>
      <c r="DD1683" s="5" t="e">
        <f>IF(REPORTE!AH$2="si",IF(C1683=VALUE(REPORTE!C$11),IF(SUM(DD1684:DD$1993),CONCATENATE(INT(B1683),", "),INT(B1683)),""),IF(C1683=VALUE(REPORTE!C$10),IF(SUM(DD1684:DD$1993),CONCATENATE(INT(B1683),", "),INT(B1683)),""))</f>
        <v>#VALUE!</v>
      </c>
      <c r="DH1683" s="5"/>
      <c r="DI1683" s="5"/>
      <c r="DJ1683" s="5"/>
      <c r="DK1683" s="5"/>
    </row>
    <row r="1684" spans="1:115">
      <c r="A1684" s="24"/>
      <c r="B1684" s="3"/>
      <c r="H1684" s="5" t="str">
        <f>IF(F1684="","",IFERROR(CONCATENATE("PEUA",VLOOKUP(ESTADO,REPORTE!AV1684:AW1715,2,0),CLAVE_DISTRITO,CLAVE_CADER,IFERROR(VLOOKUP(DAY(F1684),$BN$3:$BO$11,2,0),DAY(F1684)),IFERROR(VLOOKUP(MONTH(F1684),$BN$3:$BO$11,2,0),MONTH(F1684)),YEAR(F1684),G1684),""))</f>
        <v/>
      </c>
      <c r="AC1684" s="2" t="str">
        <f>IFERROR(IF(INDEX(AC$1:AC1683,MATCH(J1684,J$1:J1683,0),1)=0,"",INDEX(AC$1:AC1683,MATCH(J1684,J$1:J1683,0),1)),"")</f>
        <v/>
      </c>
      <c r="AD1684" s="2" t="str">
        <f>IFERROR(IF(INDEX(AD$1:AD1683,MATCH(J1684,J$1:J1683,0),1)=0,"",INDEX(AD$1:AD1683,MATCH(J1684,J$1:J1683,0),1)),"")</f>
        <v/>
      </c>
      <c r="AE1684" s="2" t="str">
        <f>IFERROR(IF(INDEX(AE$1:AE1683,MATCH(J1684,J$1:J1683,0),1)=0,"",INDEX(AE$1:AE1683,MATCH(J1684,J$1:J1683,0),1)),"")</f>
        <v/>
      </c>
      <c r="BH1684" s="7" t="str">
        <f t="shared" ca="1" si="266"/>
        <v/>
      </c>
      <c r="BI1684" s="4" t="str">
        <f t="shared" si="271"/>
        <v/>
      </c>
      <c r="BJ1684" s="123" t="str">
        <f t="shared" si="267"/>
        <v/>
      </c>
      <c r="BK1684" s="140" t="str">
        <f t="shared" si="270"/>
        <v/>
      </c>
      <c r="BP1684" s="5"/>
      <c r="BR1684" s="4"/>
      <c r="BT1684" s="5"/>
      <c r="BU1684" s="5"/>
      <c r="BV1684" s="5" t="str">
        <f>IF(B1684="","",IF(BQ1684="",1+(MAX(BV$2:BV1683)),""))</f>
        <v/>
      </c>
      <c r="BW1684" s="5" t="str">
        <f t="shared" si="268"/>
        <v/>
      </c>
      <c r="BY1684" s="14" t="str">
        <f t="shared" si="269"/>
        <v/>
      </c>
      <c r="BZ1684" s="28"/>
      <c r="DD1684" s="5" t="e">
        <f>IF(REPORTE!AH$2="si",IF(C1684=VALUE(REPORTE!C$11),IF(SUM(DD1685:DD$1993),CONCATENATE(INT(B1684),", "),INT(B1684)),""),IF(C1684=VALUE(REPORTE!C$10),IF(SUM(DD1685:DD$1993),CONCATENATE(INT(B1684),", "),INT(B1684)),""))</f>
        <v>#VALUE!</v>
      </c>
      <c r="DH1684" s="5"/>
      <c r="DI1684" s="5"/>
      <c r="DJ1684" s="5"/>
      <c r="DK1684" s="5"/>
    </row>
    <row r="1685" spans="1:115">
      <c r="A1685" s="24"/>
      <c r="B1685" s="3"/>
      <c r="H1685" s="5" t="str">
        <f>IF(F1685="","",IFERROR(CONCATENATE("PEUA",VLOOKUP(ESTADO,REPORTE!AV1685:AW1716,2,0),CLAVE_DISTRITO,CLAVE_CADER,IFERROR(VLOOKUP(DAY(F1685),$BN$3:$BO$11,2,0),DAY(F1685)),IFERROR(VLOOKUP(MONTH(F1685),$BN$3:$BO$11,2,0),MONTH(F1685)),YEAR(F1685),G1685),""))</f>
        <v/>
      </c>
      <c r="AC1685" s="2" t="str">
        <f>IFERROR(IF(INDEX(AC$1:AC1684,MATCH(J1685,J$1:J1684,0),1)=0,"",INDEX(AC$1:AC1684,MATCH(J1685,J$1:J1684,0),1)),"")</f>
        <v/>
      </c>
      <c r="AD1685" s="2" t="str">
        <f>IFERROR(IF(INDEX(AD$1:AD1684,MATCH(J1685,J$1:J1684,0),1)=0,"",INDEX(AD$1:AD1684,MATCH(J1685,J$1:J1684,0),1)),"")</f>
        <v/>
      </c>
      <c r="AE1685" s="2" t="str">
        <f>IFERROR(IF(INDEX(AE$1:AE1684,MATCH(J1685,J$1:J1684,0),1)=0,"",INDEX(AE$1:AE1684,MATCH(J1685,J$1:J1684,0),1)),"")</f>
        <v/>
      </c>
      <c r="BH1685" s="7" t="str">
        <f t="shared" ca="1" si="266"/>
        <v/>
      </c>
      <c r="BI1685" s="4" t="str">
        <f t="shared" si="271"/>
        <v/>
      </c>
      <c r="BJ1685" s="123" t="str">
        <f t="shared" si="267"/>
        <v/>
      </c>
      <c r="BK1685" s="140" t="str">
        <f t="shared" si="270"/>
        <v/>
      </c>
      <c r="BP1685" s="5"/>
      <c r="BR1685" s="4"/>
      <c r="BT1685" s="5"/>
      <c r="BU1685" s="5"/>
      <c r="BV1685" s="5" t="str">
        <f>IF(B1685="","",IF(BQ1685="",1+(MAX(BV$2:BV1684)),""))</f>
        <v/>
      </c>
      <c r="BW1685" s="5" t="str">
        <f t="shared" si="268"/>
        <v/>
      </c>
      <c r="BY1685" s="14" t="str">
        <f t="shared" si="269"/>
        <v/>
      </c>
      <c r="BZ1685" s="28"/>
      <c r="DD1685" s="5" t="e">
        <f>IF(REPORTE!AH$2="si",IF(C1685=VALUE(REPORTE!C$11),IF(SUM(DD1686:DD$1993),CONCATENATE(INT(B1685),", "),INT(B1685)),""),IF(C1685=VALUE(REPORTE!C$10),IF(SUM(DD1686:DD$1993),CONCATENATE(INT(B1685),", "),INT(B1685)),""))</f>
        <v>#VALUE!</v>
      </c>
      <c r="DH1685" s="5"/>
      <c r="DI1685" s="5"/>
      <c r="DJ1685" s="5"/>
      <c r="DK1685" s="5"/>
    </row>
    <row r="1686" spans="1:115">
      <c r="A1686" s="24"/>
      <c r="B1686" s="3"/>
      <c r="H1686" s="5" t="str">
        <f>IF(F1686="","",IFERROR(CONCATENATE("PEUA",VLOOKUP(ESTADO,REPORTE!AV1686:AW1717,2,0),CLAVE_DISTRITO,CLAVE_CADER,IFERROR(VLOOKUP(DAY(F1686),$BN$3:$BO$11,2,0),DAY(F1686)),IFERROR(VLOOKUP(MONTH(F1686),$BN$3:$BO$11,2,0),MONTH(F1686)),YEAR(F1686),G1686),""))</f>
        <v/>
      </c>
      <c r="AC1686" s="2" t="str">
        <f>IFERROR(IF(INDEX(AC$1:AC1685,MATCH(J1686,J$1:J1685,0),1)=0,"",INDEX(AC$1:AC1685,MATCH(J1686,J$1:J1685,0),1)),"")</f>
        <v/>
      </c>
      <c r="AD1686" s="2" t="str">
        <f>IFERROR(IF(INDEX(AD$1:AD1685,MATCH(J1686,J$1:J1685,0),1)=0,"",INDEX(AD$1:AD1685,MATCH(J1686,J$1:J1685,0),1)),"")</f>
        <v/>
      </c>
      <c r="AE1686" s="2" t="str">
        <f>IFERROR(IF(INDEX(AE$1:AE1685,MATCH(J1686,J$1:J1685,0),1)=0,"",INDEX(AE$1:AE1685,MATCH(J1686,J$1:J1685,0),1)),"")</f>
        <v/>
      </c>
      <c r="BH1686" s="7" t="str">
        <f t="shared" ca="1" si="266"/>
        <v/>
      </c>
      <c r="BI1686" s="4" t="str">
        <f t="shared" si="271"/>
        <v/>
      </c>
      <c r="BJ1686" s="123" t="str">
        <f t="shared" si="267"/>
        <v/>
      </c>
      <c r="BK1686" s="140" t="str">
        <f t="shared" si="270"/>
        <v/>
      </c>
      <c r="BP1686" s="5"/>
      <c r="BR1686" s="4"/>
      <c r="BT1686" s="5"/>
      <c r="BU1686" s="5"/>
      <c r="BV1686" s="5" t="str">
        <f>IF(B1686="","",IF(BQ1686="",1+(MAX(BV$2:BV1685)),""))</f>
        <v/>
      </c>
      <c r="BW1686" s="5" t="str">
        <f t="shared" si="268"/>
        <v/>
      </c>
      <c r="BY1686" s="14" t="str">
        <f t="shared" si="269"/>
        <v/>
      </c>
      <c r="BZ1686" s="28"/>
      <c r="DD1686" s="5" t="e">
        <f>IF(REPORTE!AH$2="si",IF(C1686=VALUE(REPORTE!C$11),IF(SUM(DD1687:DD$1993),CONCATENATE(INT(B1686),", "),INT(B1686)),""),IF(C1686=VALUE(REPORTE!C$10),IF(SUM(DD1687:DD$1993),CONCATENATE(INT(B1686),", "),INT(B1686)),""))</f>
        <v>#VALUE!</v>
      </c>
      <c r="DH1686" s="5"/>
      <c r="DI1686" s="5"/>
      <c r="DJ1686" s="5"/>
      <c r="DK1686" s="5"/>
    </row>
    <row r="1687" spans="1:115">
      <c r="A1687" s="24"/>
      <c r="B1687" s="3"/>
      <c r="H1687" s="5" t="str">
        <f>IF(F1687="","",IFERROR(CONCATENATE("PEUA",VLOOKUP(ESTADO,REPORTE!AV1687:AW1718,2,0),CLAVE_DISTRITO,CLAVE_CADER,IFERROR(VLOOKUP(DAY(F1687),$BN$3:$BO$11,2,0),DAY(F1687)),IFERROR(VLOOKUP(MONTH(F1687),$BN$3:$BO$11,2,0),MONTH(F1687)),YEAR(F1687),G1687),""))</f>
        <v/>
      </c>
      <c r="AC1687" s="2" t="str">
        <f>IFERROR(IF(INDEX(AC$1:AC1686,MATCH(J1687,J$1:J1686,0),1)=0,"",INDEX(AC$1:AC1686,MATCH(J1687,J$1:J1686,0),1)),"")</f>
        <v/>
      </c>
      <c r="AD1687" s="2" t="str">
        <f>IFERROR(IF(INDEX(AD$1:AD1686,MATCH(J1687,J$1:J1686,0),1)=0,"",INDEX(AD$1:AD1686,MATCH(J1687,J$1:J1686,0),1)),"")</f>
        <v/>
      </c>
      <c r="AE1687" s="2" t="str">
        <f>IFERROR(IF(INDEX(AE$1:AE1686,MATCH(J1687,J$1:J1686,0),1)=0,"",INDEX(AE$1:AE1686,MATCH(J1687,J$1:J1686,0),1)),"")</f>
        <v/>
      </c>
      <c r="BH1687" s="7" t="str">
        <f t="shared" ca="1" si="266"/>
        <v/>
      </c>
      <c r="BI1687" s="4" t="str">
        <f t="shared" si="271"/>
        <v/>
      </c>
      <c r="BJ1687" s="123" t="str">
        <f t="shared" si="267"/>
        <v/>
      </c>
      <c r="BK1687" s="140" t="str">
        <f t="shared" si="270"/>
        <v/>
      </c>
      <c r="BP1687" s="5"/>
      <c r="BR1687" s="4"/>
      <c r="BT1687" s="5"/>
      <c r="BU1687" s="5"/>
      <c r="BV1687" s="5" t="str">
        <f>IF(B1687="","",IF(BQ1687="",1+(MAX(BV$2:BV1686)),""))</f>
        <v/>
      </c>
      <c r="BW1687" s="5" t="str">
        <f t="shared" si="268"/>
        <v/>
      </c>
      <c r="BY1687" s="14" t="str">
        <f t="shared" si="269"/>
        <v/>
      </c>
      <c r="BZ1687" s="28"/>
      <c r="DD1687" s="5" t="e">
        <f>IF(REPORTE!AH$2="si",IF(C1687=VALUE(REPORTE!C$11),IF(SUM(DD1688:DD$1993),CONCATENATE(INT(B1687),", "),INT(B1687)),""),IF(C1687=VALUE(REPORTE!C$10),IF(SUM(DD1688:DD$1993),CONCATENATE(INT(B1687),", "),INT(B1687)),""))</f>
        <v>#VALUE!</v>
      </c>
      <c r="DH1687" s="5"/>
      <c r="DI1687" s="5"/>
      <c r="DJ1687" s="5"/>
      <c r="DK1687" s="5"/>
    </row>
    <row r="1688" spans="1:115">
      <c r="A1688" s="24"/>
      <c r="B1688" s="3"/>
      <c r="H1688" s="5" t="str">
        <f>IF(F1688="","",IFERROR(CONCATENATE("PEUA",VLOOKUP(ESTADO,REPORTE!AV1688:AW1719,2,0),CLAVE_DISTRITO,CLAVE_CADER,IFERROR(VLOOKUP(DAY(F1688),$BN$3:$BO$11,2,0),DAY(F1688)),IFERROR(VLOOKUP(MONTH(F1688),$BN$3:$BO$11,2,0),MONTH(F1688)),YEAR(F1688),G1688),""))</f>
        <v/>
      </c>
      <c r="AC1688" s="2" t="str">
        <f>IFERROR(IF(INDEX(AC$1:AC1687,MATCH(J1688,J$1:J1687,0),1)=0,"",INDEX(AC$1:AC1687,MATCH(J1688,J$1:J1687,0),1)),"")</f>
        <v/>
      </c>
      <c r="AD1688" s="2" t="str">
        <f>IFERROR(IF(INDEX(AD$1:AD1687,MATCH(J1688,J$1:J1687,0),1)=0,"",INDEX(AD$1:AD1687,MATCH(J1688,J$1:J1687,0),1)),"")</f>
        <v/>
      </c>
      <c r="AE1688" s="2" t="str">
        <f>IFERROR(IF(INDEX(AE$1:AE1687,MATCH(J1688,J$1:J1687,0),1)=0,"",INDEX(AE$1:AE1687,MATCH(J1688,J$1:J1687,0),1)),"")</f>
        <v/>
      </c>
      <c r="BH1688" s="7" t="str">
        <f t="shared" ca="1" si="266"/>
        <v/>
      </c>
      <c r="BI1688" s="4" t="str">
        <f t="shared" si="271"/>
        <v/>
      </c>
      <c r="BJ1688" s="123" t="str">
        <f t="shared" si="267"/>
        <v/>
      </c>
      <c r="BK1688" s="140" t="str">
        <f t="shared" si="270"/>
        <v/>
      </c>
      <c r="BP1688" s="5"/>
      <c r="BR1688" s="4"/>
      <c r="BT1688" s="5"/>
      <c r="BU1688" s="5"/>
      <c r="BV1688" s="5" t="str">
        <f>IF(B1688="","",IF(BQ1688="",1+(MAX(BV$2:BV1687)),""))</f>
        <v/>
      </c>
      <c r="BW1688" s="5" t="str">
        <f t="shared" si="268"/>
        <v/>
      </c>
      <c r="BY1688" s="14" t="str">
        <f t="shared" si="269"/>
        <v/>
      </c>
      <c r="BZ1688" s="28"/>
      <c r="DD1688" s="5" t="e">
        <f>IF(REPORTE!AH$2="si",IF(C1688=VALUE(REPORTE!C$11),IF(SUM(DD1689:DD$1993),CONCATENATE(INT(B1688),", "),INT(B1688)),""),IF(C1688=VALUE(REPORTE!C$10),IF(SUM(DD1689:DD$1993),CONCATENATE(INT(B1688),", "),INT(B1688)),""))</f>
        <v>#VALUE!</v>
      </c>
      <c r="DH1688" s="5"/>
      <c r="DI1688" s="5"/>
      <c r="DJ1688" s="5"/>
      <c r="DK1688" s="5"/>
    </row>
    <row r="1689" spans="1:115">
      <c r="A1689" s="24"/>
      <c r="B1689" s="3"/>
      <c r="H1689" s="5" t="str">
        <f>IF(F1689="","",IFERROR(CONCATENATE("PEUA",VLOOKUP(ESTADO,REPORTE!AV1689:AW1720,2,0),CLAVE_DISTRITO,CLAVE_CADER,IFERROR(VLOOKUP(DAY(F1689),$BN$3:$BO$11,2,0),DAY(F1689)),IFERROR(VLOOKUP(MONTH(F1689),$BN$3:$BO$11,2,0),MONTH(F1689)),YEAR(F1689),G1689),""))</f>
        <v/>
      </c>
      <c r="AC1689" s="2" t="str">
        <f>IFERROR(IF(INDEX(AC$1:AC1688,MATCH(J1689,J$1:J1688,0),1)=0,"",INDEX(AC$1:AC1688,MATCH(J1689,J$1:J1688,0),1)),"")</f>
        <v/>
      </c>
      <c r="AD1689" s="2" t="str">
        <f>IFERROR(IF(INDEX(AD$1:AD1688,MATCH(J1689,J$1:J1688,0),1)=0,"",INDEX(AD$1:AD1688,MATCH(J1689,J$1:J1688,0),1)),"")</f>
        <v/>
      </c>
      <c r="AE1689" s="2" t="str">
        <f>IFERROR(IF(INDEX(AE$1:AE1688,MATCH(J1689,J$1:J1688,0),1)=0,"",INDEX(AE$1:AE1688,MATCH(J1689,J$1:J1688,0),1)),"")</f>
        <v/>
      </c>
      <c r="BH1689" s="7" t="str">
        <f t="shared" ca="1" si="266"/>
        <v/>
      </c>
      <c r="BI1689" s="4" t="str">
        <f t="shared" si="271"/>
        <v/>
      </c>
      <c r="BJ1689" s="123" t="str">
        <f t="shared" si="267"/>
        <v/>
      </c>
      <c r="BK1689" s="140" t="str">
        <f t="shared" si="270"/>
        <v/>
      </c>
      <c r="BP1689" s="5"/>
      <c r="BR1689" s="4"/>
      <c r="BT1689" s="5"/>
      <c r="BU1689" s="5"/>
      <c r="BV1689" s="5" t="str">
        <f>IF(B1689="","",IF(BQ1689="",1+(MAX(BV$2:BV1688)),""))</f>
        <v/>
      </c>
      <c r="BW1689" s="5" t="str">
        <f t="shared" si="268"/>
        <v/>
      </c>
      <c r="BY1689" s="14" t="str">
        <f t="shared" si="269"/>
        <v/>
      </c>
      <c r="BZ1689" s="28"/>
      <c r="DD1689" s="5" t="e">
        <f>IF(REPORTE!AH$2="si",IF(C1689=VALUE(REPORTE!C$11),IF(SUM(DD1690:DD$1993),CONCATENATE(INT(B1689),", "),INT(B1689)),""),IF(C1689=VALUE(REPORTE!C$10),IF(SUM(DD1690:DD$1993),CONCATENATE(INT(B1689),", "),INT(B1689)),""))</f>
        <v>#VALUE!</v>
      </c>
      <c r="DH1689" s="5"/>
      <c r="DI1689" s="5"/>
      <c r="DJ1689" s="5"/>
      <c r="DK1689" s="5"/>
    </row>
    <row r="1690" spans="1:115">
      <c r="A1690" s="24"/>
      <c r="B1690" s="3"/>
      <c r="H1690" s="5" t="str">
        <f>IF(F1690="","",IFERROR(CONCATENATE("PEUA",VLOOKUP(ESTADO,REPORTE!AV1690:AW1721,2,0),CLAVE_DISTRITO,CLAVE_CADER,IFERROR(VLOOKUP(DAY(F1690),$BN$3:$BO$11,2,0),DAY(F1690)),IFERROR(VLOOKUP(MONTH(F1690),$BN$3:$BO$11,2,0),MONTH(F1690)),YEAR(F1690),G1690),""))</f>
        <v/>
      </c>
      <c r="AC1690" s="2" t="str">
        <f>IFERROR(IF(INDEX(AC$1:AC1689,MATCH(J1690,J$1:J1689,0),1)=0,"",INDEX(AC$1:AC1689,MATCH(J1690,J$1:J1689,0),1)),"")</f>
        <v/>
      </c>
      <c r="AD1690" s="2" t="str">
        <f>IFERROR(IF(INDEX(AD$1:AD1689,MATCH(J1690,J$1:J1689,0),1)=0,"",INDEX(AD$1:AD1689,MATCH(J1690,J$1:J1689,0),1)),"")</f>
        <v/>
      </c>
      <c r="AE1690" s="2" t="str">
        <f>IFERROR(IF(INDEX(AE$1:AE1689,MATCH(J1690,J$1:J1689,0),1)=0,"",INDEX(AE$1:AE1689,MATCH(J1690,J$1:J1689,0),1)),"")</f>
        <v/>
      </c>
      <c r="BH1690" s="7" t="str">
        <f t="shared" ca="1" si="266"/>
        <v/>
      </c>
      <c r="BI1690" s="4" t="str">
        <f t="shared" si="271"/>
        <v/>
      </c>
      <c r="BJ1690" s="123" t="str">
        <f t="shared" si="267"/>
        <v/>
      </c>
      <c r="BK1690" s="140" t="str">
        <f t="shared" si="270"/>
        <v/>
      </c>
      <c r="BP1690" s="5"/>
      <c r="BR1690" s="4"/>
      <c r="BT1690" s="5"/>
      <c r="BU1690" s="5"/>
      <c r="BV1690" s="5" t="str">
        <f>IF(B1690="","",IF(BQ1690="",1+(MAX(BV$2:BV1689)),""))</f>
        <v/>
      </c>
      <c r="BW1690" s="5" t="str">
        <f t="shared" si="268"/>
        <v/>
      </c>
      <c r="BY1690" s="14" t="str">
        <f t="shared" si="269"/>
        <v/>
      </c>
      <c r="BZ1690" s="28"/>
      <c r="DD1690" s="5" t="e">
        <f>IF(REPORTE!AH$2="si",IF(C1690=VALUE(REPORTE!C$11),IF(SUM(DD1691:DD$1993),CONCATENATE(INT(B1690),", "),INT(B1690)),""),IF(C1690=VALUE(REPORTE!C$10),IF(SUM(DD1691:DD$1993),CONCATENATE(INT(B1690),", "),INT(B1690)),""))</f>
        <v>#VALUE!</v>
      </c>
      <c r="DH1690" s="5"/>
      <c r="DI1690" s="5"/>
      <c r="DJ1690" s="5"/>
      <c r="DK1690" s="5"/>
    </row>
    <row r="1691" spans="1:115">
      <c r="A1691" s="24"/>
      <c r="B1691" s="3"/>
      <c r="H1691" s="5" t="str">
        <f>IF(F1691="","",IFERROR(CONCATENATE("PEUA",VLOOKUP(ESTADO,REPORTE!AV1691:AW1722,2,0),CLAVE_DISTRITO,CLAVE_CADER,IFERROR(VLOOKUP(DAY(F1691),$BN$3:$BO$11,2,0),DAY(F1691)),IFERROR(VLOOKUP(MONTH(F1691),$BN$3:$BO$11,2,0),MONTH(F1691)),YEAR(F1691),G1691),""))</f>
        <v/>
      </c>
      <c r="AC1691" s="2" t="str">
        <f>IFERROR(IF(INDEX(AC$1:AC1690,MATCH(J1691,J$1:J1690,0),1)=0,"",INDEX(AC$1:AC1690,MATCH(J1691,J$1:J1690,0),1)),"")</f>
        <v/>
      </c>
      <c r="AD1691" s="2" t="str">
        <f>IFERROR(IF(INDEX(AD$1:AD1690,MATCH(J1691,J$1:J1690,0),1)=0,"",INDEX(AD$1:AD1690,MATCH(J1691,J$1:J1690,0),1)),"")</f>
        <v/>
      </c>
      <c r="AE1691" s="2" t="str">
        <f>IFERROR(IF(INDEX(AE$1:AE1690,MATCH(J1691,J$1:J1690,0),1)=0,"",INDEX(AE$1:AE1690,MATCH(J1691,J$1:J1690,0),1)),"")</f>
        <v/>
      </c>
      <c r="BH1691" s="7" t="str">
        <f t="shared" ca="1" si="266"/>
        <v/>
      </c>
      <c r="BI1691" s="4" t="str">
        <f t="shared" si="271"/>
        <v/>
      </c>
      <c r="BJ1691" s="123" t="str">
        <f t="shared" si="267"/>
        <v/>
      </c>
      <c r="BK1691" s="140" t="str">
        <f t="shared" si="270"/>
        <v/>
      </c>
      <c r="BP1691" s="5"/>
      <c r="BR1691" s="4"/>
      <c r="BT1691" s="5"/>
      <c r="BU1691" s="5"/>
      <c r="BV1691" s="5" t="str">
        <f>IF(B1691="","",IF(BQ1691="",1+(MAX(BV$2:BV1690)),""))</f>
        <v/>
      </c>
      <c r="BW1691" s="5" t="str">
        <f t="shared" si="268"/>
        <v/>
      </c>
      <c r="BY1691" s="14" t="str">
        <f t="shared" si="269"/>
        <v/>
      </c>
      <c r="BZ1691" s="28"/>
      <c r="DD1691" s="5" t="e">
        <f>IF(REPORTE!AH$2="si",IF(C1691=VALUE(REPORTE!C$11),IF(SUM(DD1692:DD$1993),CONCATENATE(INT(B1691),", "),INT(B1691)),""),IF(C1691=VALUE(REPORTE!C$10),IF(SUM(DD1692:DD$1993),CONCATENATE(INT(B1691),", "),INT(B1691)),""))</f>
        <v>#VALUE!</v>
      </c>
      <c r="DH1691" s="5"/>
      <c r="DI1691" s="5"/>
      <c r="DJ1691" s="5"/>
      <c r="DK1691" s="5"/>
    </row>
    <row r="1692" spans="1:115">
      <c r="A1692" s="24"/>
      <c r="B1692" s="3"/>
      <c r="H1692" s="5" t="str">
        <f>IF(F1692="","",IFERROR(CONCATENATE("PEUA",VLOOKUP(ESTADO,REPORTE!AV1692:AW1723,2,0),CLAVE_DISTRITO,CLAVE_CADER,IFERROR(VLOOKUP(DAY(F1692),$BN$3:$BO$11,2,0),DAY(F1692)),IFERROR(VLOOKUP(MONTH(F1692),$BN$3:$BO$11,2,0),MONTH(F1692)),YEAR(F1692),G1692),""))</f>
        <v/>
      </c>
      <c r="AC1692" s="2" t="str">
        <f>IFERROR(IF(INDEX(AC$1:AC1691,MATCH(J1692,J$1:J1691,0),1)=0,"",INDEX(AC$1:AC1691,MATCH(J1692,J$1:J1691,0),1)),"")</f>
        <v/>
      </c>
      <c r="AD1692" s="2" t="str">
        <f>IFERROR(IF(INDEX(AD$1:AD1691,MATCH(J1692,J$1:J1691,0),1)=0,"",INDEX(AD$1:AD1691,MATCH(J1692,J$1:J1691,0),1)),"")</f>
        <v/>
      </c>
      <c r="AE1692" s="2" t="str">
        <f>IFERROR(IF(INDEX(AE$1:AE1691,MATCH(J1692,J$1:J1691,0),1)=0,"",INDEX(AE$1:AE1691,MATCH(J1692,J$1:J1691,0),1)),"")</f>
        <v/>
      </c>
      <c r="BH1692" s="7" t="str">
        <f t="shared" ca="1" si="266"/>
        <v/>
      </c>
      <c r="BI1692" s="4" t="str">
        <f t="shared" si="271"/>
        <v/>
      </c>
      <c r="BJ1692" s="123" t="str">
        <f t="shared" si="267"/>
        <v/>
      </c>
      <c r="BK1692" s="140" t="str">
        <f t="shared" si="270"/>
        <v/>
      </c>
      <c r="BP1692" s="5"/>
      <c r="BR1692" s="4"/>
      <c r="BT1692" s="5"/>
      <c r="BU1692" s="5"/>
      <c r="BV1692" s="5" t="str">
        <f>IF(B1692="","",IF(BQ1692="",1+(MAX(BV$2:BV1691)),""))</f>
        <v/>
      </c>
      <c r="BW1692" s="5" t="str">
        <f t="shared" si="268"/>
        <v/>
      </c>
      <c r="BY1692" s="14" t="str">
        <f t="shared" si="269"/>
        <v/>
      </c>
      <c r="BZ1692" s="28"/>
      <c r="DD1692" s="5" t="e">
        <f>IF(REPORTE!AH$2="si",IF(C1692=VALUE(REPORTE!C$11),IF(SUM(DD1693:DD$1993),CONCATENATE(INT(B1692),", "),INT(B1692)),""),IF(C1692=VALUE(REPORTE!C$10),IF(SUM(DD1693:DD$1993),CONCATENATE(INT(B1692),", "),INT(B1692)),""))</f>
        <v>#VALUE!</v>
      </c>
      <c r="DH1692" s="5"/>
      <c r="DI1692" s="5"/>
      <c r="DJ1692" s="5"/>
      <c r="DK1692" s="5"/>
    </row>
    <row r="1693" spans="1:115">
      <c r="A1693" s="24"/>
      <c r="B1693" s="3"/>
      <c r="H1693" s="5" t="str">
        <f>IF(F1693="","",IFERROR(CONCATENATE("PEUA",VLOOKUP(ESTADO,REPORTE!AV1693:AW1724,2,0),CLAVE_DISTRITO,CLAVE_CADER,IFERROR(VLOOKUP(DAY(F1693),$BN$3:$BO$11,2,0),DAY(F1693)),IFERROR(VLOOKUP(MONTH(F1693),$BN$3:$BO$11,2,0),MONTH(F1693)),YEAR(F1693),G1693),""))</f>
        <v/>
      </c>
      <c r="AC1693" s="2" t="str">
        <f>IFERROR(IF(INDEX(AC$1:AC1692,MATCH(J1693,J$1:J1692,0),1)=0,"",INDEX(AC$1:AC1692,MATCH(J1693,J$1:J1692,0),1)),"")</f>
        <v/>
      </c>
      <c r="AD1693" s="2" t="str">
        <f>IFERROR(IF(INDEX(AD$1:AD1692,MATCH(J1693,J$1:J1692,0),1)=0,"",INDEX(AD$1:AD1692,MATCH(J1693,J$1:J1692,0),1)),"")</f>
        <v/>
      </c>
      <c r="AE1693" s="2" t="str">
        <f>IFERROR(IF(INDEX(AE$1:AE1692,MATCH(J1693,J$1:J1692,0),1)=0,"",INDEX(AE$1:AE1692,MATCH(J1693,J$1:J1692,0),1)),"")</f>
        <v/>
      </c>
      <c r="BH1693" s="7" t="str">
        <f t="shared" ca="1" si="266"/>
        <v/>
      </c>
      <c r="BI1693" s="4" t="str">
        <f t="shared" si="271"/>
        <v/>
      </c>
      <c r="BJ1693" s="123" t="str">
        <f t="shared" si="267"/>
        <v/>
      </c>
      <c r="BK1693" s="140" t="str">
        <f t="shared" si="270"/>
        <v/>
      </c>
      <c r="BP1693" s="5"/>
      <c r="BR1693" s="4"/>
      <c r="BT1693" s="5"/>
      <c r="BU1693" s="5"/>
      <c r="BV1693" s="5" t="str">
        <f>IF(B1693="","",IF(BQ1693="",1+(MAX(BV$2:BV1692)),""))</f>
        <v/>
      </c>
      <c r="BW1693" s="5" t="str">
        <f t="shared" si="268"/>
        <v/>
      </c>
      <c r="BY1693" s="14" t="str">
        <f t="shared" si="269"/>
        <v/>
      </c>
      <c r="BZ1693" s="28"/>
      <c r="DD1693" s="5" t="e">
        <f>IF(REPORTE!AH$2="si",IF(C1693=VALUE(REPORTE!C$11),IF(SUM(DD1694:DD$1993),CONCATENATE(INT(B1693),", "),INT(B1693)),""),IF(C1693=VALUE(REPORTE!C$10),IF(SUM(DD1694:DD$1993),CONCATENATE(INT(B1693),", "),INT(B1693)),""))</f>
        <v>#VALUE!</v>
      </c>
      <c r="DH1693" s="5"/>
      <c r="DI1693" s="5"/>
      <c r="DJ1693" s="5"/>
      <c r="DK1693" s="5"/>
    </row>
    <row r="1694" spans="1:115">
      <c r="A1694" s="24"/>
      <c r="B1694" s="3"/>
      <c r="H1694" s="5" t="str">
        <f>IF(F1694="","",IFERROR(CONCATENATE("PEUA",VLOOKUP(ESTADO,REPORTE!AV1694:AW1725,2,0),CLAVE_DISTRITO,CLAVE_CADER,IFERROR(VLOOKUP(DAY(F1694),$BN$3:$BO$11,2,0),DAY(F1694)),IFERROR(VLOOKUP(MONTH(F1694),$BN$3:$BO$11,2,0),MONTH(F1694)),YEAR(F1694),G1694),""))</f>
        <v/>
      </c>
      <c r="AC1694" s="2" t="str">
        <f>IFERROR(IF(INDEX(AC$1:AC1693,MATCH(J1694,J$1:J1693,0),1)=0,"",INDEX(AC$1:AC1693,MATCH(J1694,J$1:J1693,0),1)),"")</f>
        <v/>
      </c>
      <c r="AD1694" s="2" t="str">
        <f>IFERROR(IF(INDEX(AD$1:AD1693,MATCH(J1694,J$1:J1693,0),1)=0,"",INDEX(AD$1:AD1693,MATCH(J1694,J$1:J1693,0),1)),"")</f>
        <v/>
      </c>
      <c r="AE1694" s="2" t="str">
        <f>IFERROR(IF(INDEX(AE$1:AE1693,MATCH(J1694,J$1:J1693,0),1)=0,"",INDEX(AE$1:AE1693,MATCH(J1694,J$1:J1693,0),1)),"")</f>
        <v/>
      </c>
      <c r="BH1694" s="7" t="str">
        <f t="shared" ca="1" si="266"/>
        <v/>
      </c>
      <c r="BI1694" s="4" t="str">
        <f t="shared" si="271"/>
        <v/>
      </c>
      <c r="BJ1694" s="123" t="str">
        <f t="shared" si="267"/>
        <v/>
      </c>
      <c r="BK1694" s="140" t="str">
        <f t="shared" si="270"/>
        <v/>
      </c>
      <c r="BP1694" s="5"/>
      <c r="BR1694" s="4"/>
      <c r="BT1694" s="5"/>
      <c r="BU1694" s="5"/>
      <c r="BV1694" s="5" t="str">
        <f>IF(B1694="","",IF(BQ1694="",1+(MAX(BV$2:BV1693)),""))</f>
        <v/>
      </c>
      <c r="BW1694" s="5" t="str">
        <f t="shared" si="268"/>
        <v/>
      </c>
      <c r="BY1694" s="14" t="str">
        <f t="shared" si="269"/>
        <v/>
      </c>
      <c r="BZ1694" s="28"/>
      <c r="DD1694" s="5" t="e">
        <f>IF(REPORTE!AH$2="si",IF(C1694=VALUE(REPORTE!C$11),IF(SUM(DD1695:DD$1993),CONCATENATE(INT(B1694),", "),INT(B1694)),""),IF(C1694=VALUE(REPORTE!C$10),IF(SUM(DD1695:DD$1993),CONCATENATE(INT(B1694),", "),INT(B1694)),""))</f>
        <v>#VALUE!</v>
      </c>
      <c r="DH1694" s="5"/>
      <c r="DI1694" s="5"/>
      <c r="DJ1694" s="5"/>
      <c r="DK1694" s="5"/>
    </row>
    <row r="1695" spans="1:115">
      <c r="A1695" s="24"/>
      <c r="B1695" s="3"/>
      <c r="H1695" s="5" t="str">
        <f>IF(F1695="","",IFERROR(CONCATENATE("PEUA",VLOOKUP(ESTADO,REPORTE!AV1695:AW1726,2,0),CLAVE_DISTRITO,CLAVE_CADER,IFERROR(VLOOKUP(DAY(F1695),$BN$3:$BO$11,2,0),DAY(F1695)),IFERROR(VLOOKUP(MONTH(F1695),$BN$3:$BO$11,2,0),MONTH(F1695)),YEAR(F1695),G1695),""))</f>
        <v/>
      </c>
      <c r="AC1695" s="2" t="str">
        <f>IFERROR(IF(INDEX(AC$1:AC1694,MATCH(J1695,J$1:J1694,0),1)=0,"",INDEX(AC$1:AC1694,MATCH(J1695,J$1:J1694,0),1)),"")</f>
        <v/>
      </c>
      <c r="AD1695" s="2" t="str">
        <f>IFERROR(IF(INDEX(AD$1:AD1694,MATCH(J1695,J$1:J1694,0),1)=0,"",INDEX(AD$1:AD1694,MATCH(J1695,J$1:J1694,0),1)),"")</f>
        <v/>
      </c>
      <c r="AE1695" s="2" t="str">
        <f>IFERROR(IF(INDEX(AE$1:AE1694,MATCH(J1695,J$1:J1694,0),1)=0,"",INDEX(AE$1:AE1694,MATCH(J1695,J$1:J1694,0),1)),"")</f>
        <v/>
      </c>
      <c r="BH1695" s="7" t="str">
        <f t="shared" ca="1" si="266"/>
        <v/>
      </c>
      <c r="BI1695" s="4" t="str">
        <f t="shared" si="271"/>
        <v/>
      </c>
      <c r="BJ1695" s="123" t="str">
        <f t="shared" si="267"/>
        <v/>
      </c>
      <c r="BK1695" s="140" t="str">
        <f t="shared" si="270"/>
        <v/>
      </c>
      <c r="BP1695" s="5"/>
      <c r="BR1695" s="4"/>
      <c r="BT1695" s="5"/>
      <c r="BU1695" s="5"/>
      <c r="BV1695" s="5" t="str">
        <f>IF(B1695="","",IF(BQ1695="",1+(MAX(BV$2:BV1694)),""))</f>
        <v/>
      </c>
      <c r="BW1695" s="5" t="str">
        <f t="shared" si="268"/>
        <v/>
      </c>
      <c r="BY1695" s="14" t="str">
        <f t="shared" si="269"/>
        <v/>
      </c>
      <c r="BZ1695" s="28"/>
      <c r="DD1695" s="5" t="e">
        <f>IF(REPORTE!AH$2="si",IF(C1695=VALUE(REPORTE!C$11),IF(SUM(DD1696:DD$1993),CONCATENATE(INT(B1695),", "),INT(B1695)),""),IF(C1695=VALUE(REPORTE!C$10),IF(SUM(DD1696:DD$1993),CONCATENATE(INT(B1695),", "),INT(B1695)),""))</f>
        <v>#VALUE!</v>
      </c>
      <c r="DH1695" s="5"/>
      <c r="DI1695" s="5"/>
      <c r="DJ1695" s="5"/>
      <c r="DK1695" s="5"/>
    </row>
    <row r="1696" spans="1:115">
      <c r="A1696" s="24"/>
      <c r="B1696" s="3"/>
      <c r="H1696" s="5" t="str">
        <f>IF(F1696="","",IFERROR(CONCATENATE("PEUA",VLOOKUP(ESTADO,REPORTE!AV1696:AW1727,2,0),CLAVE_DISTRITO,CLAVE_CADER,IFERROR(VLOOKUP(DAY(F1696),$BN$3:$BO$11,2,0),DAY(F1696)),IFERROR(VLOOKUP(MONTH(F1696),$BN$3:$BO$11,2,0),MONTH(F1696)),YEAR(F1696),G1696),""))</f>
        <v/>
      </c>
      <c r="AC1696" s="2" t="str">
        <f>IFERROR(IF(INDEX(AC$1:AC1695,MATCH(J1696,J$1:J1695,0),1)=0,"",INDEX(AC$1:AC1695,MATCH(J1696,J$1:J1695,0),1)),"")</f>
        <v/>
      </c>
      <c r="AD1696" s="2" t="str">
        <f>IFERROR(IF(INDEX(AD$1:AD1695,MATCH(J1696,J$1:J1695,0),1)=0,"",INDEX(AD$1:AD1695,MATCH(J1696,J$1:J1695,0),1)),"")</f>
        <v/>
      </c>
      <c r="AE1696" s="2" t="str">
        <f>IFERROR(IF(INDEX(AE$1:AE1695,MATCH(J1696,J$1:J1695,0),1)=0,"",INDEX(AE$1:AE1695,MATCH(J1696,J$1:J1695,0),1)),"")</f>
        <v/>
      </c>
      <c r="BH1696" s="7" t="str">
        <f t="shared" ca="1" si="266"/>
        <v/>
      </c>
      <c r="BI1696" s="4" t="str">
        <f t="shared" si="271"/>
        <v/>
      </c>
      <c r="BJ1696" s="123" t="str">
        <f t="shared" si="267"/>
        <v/>
      </c>
      <c r="BK1696" s="140" t="str">
        <f t="shared" si="270"/>
        <v/>
      </c>
      <c r="BP1696" s="5"/>
      <c r="BR1696" s="4"/>
      <c r="BT1696" s="5"/>
      <c r="BU1696" s="5"/>
      <c r="BV1696" s="5" t="str">
        <f>IF(B1696="","",IF(BQ1696="",1+(MAX(BV$2:BV1695)),""))</f>
        <v/>
      </c>
      <c r="BW1696" s="5" t="str">
        <f t="shared" si="268"/>
        <v/>
      </c>
      <c r="BY1696" s="14" t="str">
        <f t="shared" si="269"/>
        <v/>
      </c>
      <c r="BZ1696" s="28"/>
      <c r="DD1696" s="5" t="e">
        <f>IF(REPORTE!AH$2="si",IF(C1696=VALUE(REPORTE!C$11),IF(SUM(DD1697:DD$1993),CONCATENATE(INT(B1696),", "),INT(B1696)),""),IF(C1696=VALUE(REPORTE!C$10),IF(SUM(DD1697:DD$1993),CONCATENATE(INT(B1696),", "),INT(B1696)),""))</f>
        <v>#VALUE!</v>
      </c>
      <c r="DH1696" s="5"/>
      <c r="DI1696" s="5"/>
      <c r="DJ1696" s="5"/>
      <c r="DK1696" s="5"/>
    </row>
    <row r="1697" spans="1:115">
      <c r="A1697" s="24"/>
      <c r="B1697" s="3"/>
      <c r="H1697" s="5" t="str">
        <f>IF(F1697="","",IFERROR(CONCATENATE("PEUA",VLOOKUP(ESTADO,REPORTE!AV1697:AW1728,2,0),CLAVE_DISTRITO,CLAVE_CADER,IFERROR(VLOOKUP(DAY(F1697),$BN$3:$BO$11,2,0),DAY(F1697)),IFERROR(VLOOKUP(MONTH(F1697),$BN$3:$BO$11,2,0),MONTH(F1697)),YEAR(F1697),G1697),""))</f>
        <v/>
      </c>
      <c r="AC1697" s="2" t="str">
        <f>IFERROR(IF(INDEX(AC$1:AC1696,MATCH(J1697,J$1:J1696,0),1)=0,"",INDEX(AC$1:AC1696,MATCH(J1697,J$1:J1696,0),1)),"")</f>
        <v/>
      </c>
      <c r="AD1697" s="2" t="str">
        <f>IFERROR(IF(INDEX(AD$1:AD1696,MATCH(J1697,J$1:J1696,0),1)=0,"",INDEX(AD$1:AD1696,MATCH(J1697,J$1:J1696,0),1)),"")</f>
        <v/>
      </c>
      <c r="AE1697" s="2" t="str">
        <f>IFERROR(IF(INDEX(AE$1:AE1696,MATCH(J1697,J$1:J1696,0),1)=0,"",INDEX(AE$1:AE1696,MATCH(J1697,J$1:J1696,0),1)),"")</f>
        <v/>
      </c>
      <c r="BH1697" s="7" t="str">
        <f t="shared" ca="1" si="266"/>
        <v/>
      </c>
      <c r="BI1697" s="4" t="str">
        <f t="shared" si="271"/>
        <v/>
      </c>
      <c r="BJ1697" s="123" t="str">
        <f t="shared" si="267"/>
        <v/>
      </c>
      <c r="BK1697" s="140" t="str">
        <f t="shared" si="270"/>
        <v/>
      </c>
      <c r="BP1697" s="5"/>
      <c r="BR1697" s="4"/>
      <c r="BT1697" s="5"/>
      <c r="BU1697" s="5"/>
      <c r="BV1697" s="5" t="str">
        <f>IF(B1697="","",IF(BQ1697="",1+(MAX(BV$2:BV1696)),""))</f>
        <v/>
      </c>
      <c r="BW1697" s="5" t="str">
        <f t="shared" si="268"/>
        <v/>
      </c>
      <c r="BY1697" s="14" t="str">
        <f t="shared" si="269"/>
        <v/>
      </c>
      <c r="BZ1697" s="28"/>
      <c r="DD1697" s="5" t="e">
        <f>IF(REPORTE!AH$2="si",IF(C1697=VALUE(REPORTE!C$11),IF(SUM(DD1698:DD$1993),CONCATENATE(INT(B1697),", "),INT(B1697)),""),IF(C1697=VALUE(REPORTE!C$10),IF(SUM(DD1698:DD$1993),CONCATENATE(INT(B1697),", "),INT(B1697)),""))</f>
        <v>#VALUE!</v>
      </c>
      <c r="DH1697" s="5"/>
      <c r="DI1697" s="5"/>
      <c r="DJ1697" s="5"/>
      <c r="DK1697" s="5"/>
    </row>
    <row r="1698" spans="1:115">
      <c r="A1698" s="24"/>
      <c r="B1698" s="3"/>
      <c r="H1698" s="5" t="str">
        <f>IF(F1698="","",IFERROR(CONCATENATE("PEUA",VLOOKUP(ESTADO,REPORTE!AV1698:AW1729,2,0),CLAVE_DISTRITO,CLAVE_CADER,IFERROR(VLOOKUP(DAY(F1698),$BN$3:$BO$11,2,0),DAY(F1698)),IFERROR(VLOOKUP(MONTH(F1698),$BN$3:$BO$11,2,0),MONTH(F1698)),YEAR(F1698),G1698),""))</f>
        <v/>
      </c>
      <c r="AC1698" s="2" t="str">
        <f>IFERROR(IF(INDEX(AC$1:AC1697,MATCH(J1698,J$1:J1697,0),1)=0,"",INDEX(AC$1:AC1697,MATCH(J1698,J$1:J1697,0),1)),"")</f>
        <v/>
      </c>
      <c r="AD1698" s="2" t="str">
        <f>IFERROR(IF(INDEX(AD$1:AD1697,MATCH(J1698,J$1:J1697,0),1)=0,"",INDEX(AD$1:AD1697,MATCH(J1698,J$1:J1697,0),1)),"")</f>
        <v/>
      </c>
      <c r="AE1698" s="2" t="str">
        <f>IFERROR(IF(INDEX(AE$1:AE1697,MATCH(J1698,J$1:J1697,0),1)=0,"",INDEX(AE$1:AE1697,MATCH(J1698,J$1:J1697,0),1)),"")</f>
        <v/>
      </c>
      <c r="BH1698" s="7" t="str">
        <f t="shared" ca="1" si="266"/>
        <v/>
      </c>
      <c r="BI1698" s="4" t="str">
        <f t="shared" si="271"/>
        <v/>
      </c>
      <c r="BJ1698" s="123" t="str">
        <f t="shared" si="267"/>
        <v/>
      </c>
      <c r="BK1698" s="140" t="str">
        <f t="shared" si="270"/>
        <v/>
      </c>
      <c r="BP1698" s="5"/>
      <c r="BR1698" s="4"/>
      <c r="BT1698" s="5"/>
      <c r="BU1698" s="5"/>
      <c r="BV1698" s="5" t="str">
        <f>IF(B1698="","",IF(BQ1698="",1+(MAX(BV$2:BV1697)),""))</f>
        <v/>
      </c>
      <c r="BW1698" s="5" t="str">
        <f t="shared" si="268"/>
        <v/>
      </c>
      <c r="BY1698" s="14" t="str">
        <f t="shared" si="269"/>
        <v/>
      </c>
      <c r="BZ1698" s="28"/>
      <c r="DD1698" s="5" t="e">
        <f>IF(REPORTE!AH$2="si",IF(C1698=VALUE(REPORTE!C$11),IF(SUM(DD1699:DD$1993),CONCATENATE(INT(B1698),", "),INT(B1698)),""),IF(C1698=VALUE(REPORTE!C$10),IF(SUM(DD1699:DD$1993),CONCATENATE(INT(B1698),", "),INT(B1698)),""))</f>
        <v>#VALUE!</v>
      </c>
      <c r="DH1698" s="5"/>
      <c r="DI1698" s="5"/>
      <c r="DJ1698" s="5"/>
      <c r="DK1698" s="5"/>
    </row>
    <row r="1699" spans="1:115">
      <c r="A1699" s="24"/>
      <c r="B1699" s="3"/>
      <c r="H1699" s="5" t="str">
        <f>IF(F1699="","",IFERROR(CONCATENATE("PEUA",VLOOKUP(ESTADO,REPORTE!AV1699:AW1730,2,0),CLAVE_DISTRITO,CLAVE_CADER,IFERROR(VLOOKUP(DAY(F1699),$BN$3:$BO$11,2,0),DAY(F1699)),IFERROR(VLOOKUP(MONTH(F1699),$BN$3:$BO$11,2,0),MONTH(F1699)),YEAR(F1699),G1699),""))</f>
        <v/>
      </c>
      <c r="AC1699" s="2" t="str">
        <f>IFERROR(IF(INDEX(AC$1:AC1698,MATCH(J1699,J$1:J1698,0),1)=0,"",INDEX(AC$1:AC1698,MATCH(J1699,J$1:J1698,0),1)),"")</f>
        <v/>
      </c>
      <c r="AD1699" s="2" t="str">
        <f>IFERROR(IF(INDEX(AD$1:AD1698,MATCH(J1699,J$1:J1698,0),1)=0,"",INDEX(AD$1:AD1698,MATCH(J1699,J$1:J1698,0),1)),"")</f>
        <v/>
      </c>
      <c r="AE1699" s="2" t="str">
        <f>IFERROR(IF(INDEX(AE$1:AE1698,MATCH(J1699,J$1:J1698,0),1)=0,"",INDEX(AE$1:AE1698,MATCH(J1699,J$1:J1698,0),1)),"")</f>
        <v/>
      </c>
      <c r="BH1699" s="7" t="str">
        <f t="shared" ca="1" si="266"/>
        <v/>
      </c>
      <c r="BI1699" s="4" t="str">
        <f t="shared" si="271"/>
        <v/>
      </c>
      <c r="BJ1699" s="123" t="str">
        <f t="shared" si="267"/>
        <v/>
      </c>
      <c r="BK1699" s="140" t="str">
        <f t="shared" si="270"/>
        <v/>
      </c>
      <c r="BP1699" s="5"/>
      <c r="BR1699" s="4"/>
      <c r="BT1699" s="5"/>
      <c r="BU1699" s="5"/>
      <c r="BV1699" s="5" t="str">
        <f>IF(B1699="","",IF(BQ1699="",1+(MAX(BV$2:BV1698)),""))</f>
        <v/>
      </c>
      <c r="BW1699" s="5" t="str">
        <f t="shared" si="268"/>
        <v/>
      </c>
      <c r="BY1699" s="14" t="str">
        <f t="shared" si="269"/>
        <v/>
      </c>
      <c r="BZ1699" s="28"/>
      <c r="DD1699" s="5" t="e">
        <f>IF(REPORTE!AH$2="si",IF(C1699=VALUE(REPORTE!C$11),IF(SUM(DD1700:DD$1993),CONCATENATE(INT(B1699),", "),INT(B1699)),""),IF(C1699=VALUE(REPORTE!C$10),IF(SUM(DD1700:DD$1993),CONCATENATE(INT(B1699),", "),INT(B1699)),""))</f>
        <v>#VALUE!</v>
      </c>
      <c r="DH1699" s="5"/>
      <c r="DI1699" s="5"/>
      <c r="DJ1699" s="5"/>
      <c r="DK1699" s="5"/>
    </row>
    <row r="1700" spans="1:115">
      <c r="A1700" s="24"/>
      <c r="B1700" s="3"/>
      <c r="H1700" s="5" t="str">
        <f>IF(F1700="","",IFERROR(CONCATENATE("PEUA",VLOOKUP(ESTADO,REPORTE!AV1700:AW1731,2,0),CLAVE_DISTRITO,CLAVE_CADER,IFERROR(VLOOKUP(DAY(F1700),$BN$3:$BO$11,2,0),DAY(F1700)),IFERROR(VLOOKUP(MONTH(F1700),$BN$3:$BO$11,2,0),MONTH(F1700)),YEAR(F1700),G1700),""))</f>
        <v/>
      </c>
      <c r="AC1700" s="2" t="str">
        <f>IFERROR(IF(INDEX(AC$1:AC1699,MATCH(J1700,J$1:J1699,0),1)=0,"",INDEX(AC$1:AC1699,MATCH(J1700,J$1:J1699,0),1)),"")</f>
        <v/>
      </c>
      <c r="AD1700" s="2" t="str">
        <f>IFERROR(IF(INDEX(AD$1:AD1699,MATCH(J1700,J$1:J1699,0),1)=0,"",INDEX(AD$1:AD1699,MATCH(J1700,J$1:J1699,0),1)),"")</f>
        <v/>
      </c>
      <c r="AE1700" s="2" t="str">
        <f>IFERROR(IF(INDEX(AE$1:AE1699,MATCH(J1700,J$1:J1699,0),1)=0,"",INDEX(AE$1:AE1699,MATCH(J1700,J$1:J1699,0),1)),"")</f>
        <v/>
      </c>
      <c r="BH1700" s="7" t="str">
        <f t="shared" ca="1" si="266"/>
        <v/>
      </c>
      <c r="BI1700" s="4" t="str">
        <f t="shared" si="271"/>
        <v/>
      </c>
      <c r="BJ1700" s="123" t="str">
        <f t="shared" si="267"/>
        <v/>
      </c>
      <c r="BK1700" s="140" t="str">
        <f t="shared" si="270"/>
        <v/>
      </c>
      <c r="BP1700" s="5"/>
      <c r="BR1700" s="4"/>
      <c r="BT1700" s="5"/>
      <c r="BU1700" s="5"/>
      <c r="BV1700" s="5" t="str">
        <f>IF(B1700="","",IF(BQ1700="",1+(MAX(BV$2:BV1699)),""))</f>
        <v/>
      </c>
      <c r="BW1700" s="5" t="str">
        <f t="shared" si="268"/>
        <v/>
      </c>
      <c r="BY1700" s="14" t="str">
        <f t="shared" si="269"/>
        <v/>
      </c>
      <c r="BZ1700" s="28"/>
      <c r="DD1700" s="5" t="e">
        <f>IF(REPORTE!AH$2="si",IF(C1700=VALUE(REPORTE!C$11),IF(SUM(DD1701:DD$1993),CONCATENATE(INT(B1700),", "),INT(B1700)),""),IF(C1700=VALUE(REPORTE!C$10),IF(SUM(DD1701:DD$1993),CONCATENATE(INT(B1700),", "),INT(B1700)),""))</f>
        <v>#VALUE!</v>
      </c>
      <c r="DH1700" s="5"/>
      <c r="DI1700" s="5"/>
      <c r="DJ1700" s="5"/>
      <c r="DK1700" s="5"/>
    </row>
    <row r="1701" spans="1:115">
      <c r="A1701" s="24"/>
      <c r="B1701" s="3"/>
      <c r="H1701" s="5" t="str">
        <f>IF(F1701="","",IFERROR(CONCATENATE("PEUA",VLOOKUP(ESTADO,REPORTE!AV1701:AW1732,2,0),CLAVE_DISTRITO,CLAVE_CADER,IFERROR(VLOOKUP(DAY(F1701),$BN$3:$BO$11,2,0),DAY(F1701)),IFERROR(VLOOKUP(MONTH(F1701),$BN$3:$BO$11,2,0),MONTH(F1701)),YEAR(F1701),G1701),""))</f>
        <v/>
      </c>
      <c r="AC1701" s="2" t="str">
        <f>IFERROR(IF(INDEX(AC$1:AC1700,MATCH(J1701,J$1:J1700,0),1)=0,"",INDEX(AC$1:AC1700,MATCH(J1701,J$1:J1700,0),1)),"")</f>
        <v/>
      </c>
      <c r="AD1701" s="2" t="str">
        <f>IFERROR(IF(INDEX(AD$1:AD1700,MATCH(J1701,J$1:J1700,0),1)=0,"",INDEX(AD$1:AD1700,MATCH(J1701,J$1:J1700,0),1)),"")</f>
        <v/>
      </c>
      <c r="AE1701" s="2" t="str">
        <f>IFERROR(IF(INDEX(AE$1:AE1700,MATCH(J1701,J$1:J1700,0),1)=0,"",INDEX(AE$1:AE1700,MATCH(J1701,J$1:J1700,0),1)),"")</f>
        <v/>
      </c>
      <c r="BH1701" s="7" t="str">
        <f t="shared" ca="1" si="266"/>
        <v/>
      </c>
      <c r="BI1701" s="4" t="str">
        <f t="shared" si="271"/>
        <v/>
      </c>
      <c r="BJ1701" s="123" t="str">
        <f t="shared" si="267"/>
        <v/>
      </c>
      <c r="BK1701" s="140" t="str">
        <f t="shared" si="270"/>
        <v/>
      </c>
      <c r="BP1701" s="5"/>
      <c r="BR1701" s="4"/>
      <c r="BT1701" s="5"/>
      <c r="BU1701" s="5"/>
      <c r="BV1701" s="5" t="str">
        <f>IF(B1701="","",IF(BQ1701="",1+(MAX(BV$2:BV1700)),""))</f>
        <v/>
      </c>
      <c r="BW1701" s="5" t="str">
        <f t="shared" si="268"/>
        <v/>
      </c>
      <c r="BY1701" s="14" t="str">
        <f t="shared" si="269"/>
        <v/>
      </c>
      <c r="BZ1701" s="28"/>
      <c r="DD1701" s="5" t="e">
        <f>IF(REPORTE!AH$2="si",IF(C1701=VALUE(REPORTE!C$11),IF(SUM(DD1702:DD$1993),CONCATENATE(INT(B1701),", "),INT(B1701)),""),IF(C1701=VALUE(REPORTE!C$10),IF(SUM(DD1702:DD$1993),CONCATENATE(INT(B1701),", "),INT(B1701)),""))</f>
        <v>#VALUE!</v>
      </c>
      <c r="DH1701" s="5"/>
      <c r="DI1701" s="5"/>
      <c r="DJ1701" s="5"/>
      <c r="DK1701" s="5"/>
    </row>
    <row r="1702" spans="1:115">
      <c r="A1702" s="24"/>
      <c r="B1702" s="3"/>
      <c r="H1702" s="5" t="str">
        <f>IF(F1702="","",IFERROR(CONCATENATE("PEUA",VLOOKUP(ESTADO,REPORTE!AV1702:AW1733,2,0),CLAVE_DISTRITO,CLAVE_CADER,IFERROR(VLOOKUP(DAY(F1702),$BN$3:$BO$11,2,0),DAY(F1702)),IFERROR(VLOOKUP(MONTH(F1702),$BN$3:$BO$11,2,0),MONTH(F1702)),YEAR(F1702),G1702),""))</f>
        <v/>
      </c>
      <c r="AC1702" s="2" t="str">
        <f>IFERROR(IF(INDEX(AC$1:AC1701,MATCH(J1702,J$1:J1701,0),1)=0,"",INDEX(AC$1:AC1701,MATCH(J1702,J$1:J1701,0),1)),"")</f>
        <v/>
      </c>
      <c r="AD1702" s="2" t="str">
        <f>IFERROR(IF(INDEX(AD$1:AD1701,MATCH(J1702,J$1:J1701,0),1)=0,"",INDEX(AD$1:AD1701,MATCH(J1702,J$1:J1701,0),1)),"")</f>
        <v/>
      </c>
      <c r="AE1702" s="2" t="str">
        <f>IFERROR(IF(INDEX(AE$1:AE1701,MATCH(J1702,J$1:J1701,0),1)=0,"",INDEX(AE$1:AE1701,MATCH(J1702,J$1:J1701,0),1)),"")</f>
        <v/>
      </c>
      <c r="BH1702" s="7" t="str">
        <f t="shared" ca="1" si="266"/>
        <v/>
      </c>
      <c r="BI1702" s="4" t="str">
        <f t="shared" si="271"/>
        <v/>
      </c>
      <c r="BJ1702" s="123" t="str">
        <f t="shared" si="267"/>
        <v/>
      </c>
      <c r="BK1702" s="140" t="str">
        <f t="shared" si="270"/>
        <v/>
      </c>
      <c r="BP1702" s="5"/>
      <c r="BR1702" s="4"/>
      <c r="BT1702" s="5"/>
      <c r="BU1702" s="5"/>
      <c r="BV1702" s="5" t="str">
        <f>IF(B1702="","",IF(BQ1702="",1+(MAX(BV$2:BV1701)),""))</f>
        <v/>
      </c>
      <c r="BW1702" s="5" t="str">
        <f t="shared" si="268"/>
        <v/>
      </c>
      <c r="BY1702" s="14" t="str">
        <f t="shared" si="269"/>
        <v/>
      </c>
      <c r="BZ1702" s="28"/>
      <c r="DD1702" s="5" t="e">
        <f>IF(REPORTE!AH$2="si",IF(C1702=VALUE(REPORTE!C$11),IF(SUM(DD1703:DD$1993),CONCATENATE(INT(B1702),", "),INT(B1702)),""),IF(C1702=VALUE(REPORTE!C$10),IF(SUM(DD1703:DD$1993),CONCATENATE(INT(B1702),", "),INT(B1702)),""))</f>
        <v>#VALUE!</v>
      </c>
      <c r="DH1702" s="5"/>
      <c r="DI1702" s="5"/>
      <c r="DJ1702" s="5"/>
      <c r="DK1702" s="5"/>
    </row>
    <row r="1703" spans="1:115">
      <c r="A1703" s="24"/>
      <c r="B1703" s="3"/>
      <c r="H1703" s="5" t="str">
        <f>IF(F1703="","",IFERROR(CONCATENATE("PEUA",VLOOKUP(ESTADO,REPORTE!AV1703:AW1734,2,0),CLAVE_DISTRITO,CLAVE_CADER,IFERROR(VLOOKUP(DAY(F1703),$BN$3:$BO$11,2,0),DAY(F1703)),IFERROR(VLOOKUP(MONTH(F1703),$BN$3:$BO$11,2,0),MONTH(F1703)),YEAR(F1703),G1703),""))</f>
        <v/>
      </c>
      <c r="AC1703" s="2" t="str">
        <f>IFERROR(IF(INDEX(AC$1:AC1702,MATCH(J1703,J$1:J1702,0),1)=0,"",INDEX(AC$1:AC1702,MATCH(J1703,J$1:J1702,0),1)),"")</f>
        <v/>
      </c>
      <c r="AD1703" s="2" t="str">
        <f>IFERROR(IF(INDEX(AD$1:AD1702,MATCH(J1703,J$1:J1702,0),1)=0,"",INDEX(AD$1:AD1702,MATCH(J1703,J$1:J1702,0),1)),"")</f>
        <v/>
      </c>
      <c r="AE1703" s="2" t="str">
        <f>IFERROR(IF(INDEX(AE$1:AE1702,MATCH(J1703,J$1:J1702,0),1)=0,"",INDEX(AE$1:AE1702,MATCH(J1703,J$1:J1702,0),1)),"")</f>
        <v/>
      </c>
      <c r="BH1703" s="7" t="str">
        <f t="shared" ca="1" si="266"/>
        <v/>
      </c>
      <c r="BI1703" s="4" t="str">
        <f t="shared" si="271"/>
        <v/>
      </c>
      <c r="BJ1703" s="123" t="str">
        <f t="shared" si="267"/>
        <v/>
      </c>
      <c r="BK1703" s="140" t="str">
        <f t="shared" si="270"/>
        <v/>
      </c>
      <c r="BP1703" s="5"/>
      <c r="BR1703" s="4"/>
      <c r="BT1703" s="5"/>
      <c r="BU1703" s="5"/>
      <c r="BV1703" s="5" t="str">
        <f>IF(B1703="","",IF(BQ1703="",1+(MAX(BV$2:BV1702)),""))</f>
        <v/>
      </c>
      <c r="BW1703" s="5" t="str">
        <f t="shared" si="268"/>
        <v/>
      </c>
      <c r="BY1703" s="14" t="str">
        <f t="shared" si="269"/>
        <v/>
      </c>
      <c r="BZ1703" s="28"/>
      <c r="DD1703" s="5" t="e">
        <f>IF(REPORTE!AH$2="si",IF(C1703=VALUE(REPORTE!C$11),IF(SUM(DD1704:DD$1993),CONCATENATE(INT(B1703),", "),INT(B1703)),""),IF(C1703=VALUE(REPORTE!C$10),IF(SUM(DD1704:DD$1993),CONCATENATE(INT(B1703),", "),INT(B1703)),""))</f>
        <v>#VALUE!</v>
      </c>
      <c r="DH1703" s="5"/>
      <c r="DI1703" s="5"/>
      <c r="DJ1703" s="5"/>
      <c r="DK1703" s="5"/>
    </row>
    <row r="1704" spans="1:115">
      <c r="A1704" s="24"/>
      <c r="B1704" s="3"/>
      <c r="H1704" s="5" t="str">
        <f>IF(F1704="","",IFERROR(CONCATENATE("PEUA",VLOOKUP(ESTADO,REPORTE!AV1704:AW1735,2,0),CLAVE_DISTRITO,CLAVE_CADER,IFERROR(VLOOKUP(DAY(F1704),$BN$3:$BO$11,2,0),DAY(F1704)),IFERROR(VLOOKUP(MONTH(F1704),$BN$3:$BO$11,2,0),MONTH(F1704)),YEAR(F1704),G1704),""))</f>
        <v/>
      </c>
      <c r="AC1704" s="2" t="str">
        <f>IFERROR(IF(INDEX(AC$1:AC1703,MATCH(J1704,J$1:J1703,0),1)=0,"",INDEX(AC$1:AC1703,MATCH(J1704,J$1:J1703,0),1)),"")</f>
        <v/>
      </c>
      <c r="AD1704" s="2" t="str">
        <f>IFERROR(IF(INDEX(AD$1:AD1703,MATCH(J1704,J$1:J1703,0),1)=0,"",INDEX(AD$1:AD1703,MATCH(J1704,J$1:J1703,0),1)),"")</f>
        <v/>
      </c>
      <c r="AE1704" s="2" t="str">
        <f>IFERROR(IF(INDEX(AE$1:AE1703,MATCH(J1704,J$1:J1703,0),1)=0,"",INDEX(AE$1:AE1703,MATCH(J1704,J$1:J1703,0),1)),"")</f>
        <v/>
      </c>
      <c r="BH1704" s="7" t="str">
        <f t="shared" ca="1" si="266"/>
        <v/>
      </c>
      <c r="BI1704" s="4" t="str">
        <f t="shared" si="271"/>
        <v/>
      </c>
      <c r="BJ1704" s="123" t="str">
        <f t="shared" si="267"/>
        <v/>
      </c>
      <c r="BK1704" s="140" t="str">
        <f t="shared" si="270"/>
        <v/>
      </c>
      <c r="BP1704" s="5"/>
      <c r="BR1704" s="4"/>
      <c r="BT1704" s="5"/>
      <c r="BU1704" s="5"/>
      <c r="BV1704" s="5" t="str">
        <f>IF(B1704="","",IF(BQ1704="",1+(MAX(BV$2:BV1703)),""))</f>
        <v/>
      </c>
      <c r="BW1704" s="5" t="str">
        <f t="shared" si="268"/>
        <v/>
      </c>
      <c r="BY1704" s="14" t="str">
        <f t="shared" si="269"/>
        <v/>
      </c>
      <c r="BZ1704" s="28"/>
      <c r="DD1704" s="5" t="e">
        <f>IF(REPORTE!AH$2="si",IF(C1704=VALUE(REPORTE!C$11),IF(SUM(DD1705:DD$1993),CONCATENATE(INT(B1704),", "),INT(B1704)),""),IF(C1704=VALUE(REPORTE!C$10),IF(SUM(DD1705:DD$1993),CONCATENATE(INT(B1704),", "),INT(B1704)),""))</f>
        <v>#VALUE!</v>
      </c>
      <c r="DH1704" s="5"/>
      <c r="DI1704" s="5"/>
      <c r="DJ1704" s="5"/>
      <c r="DK1704" s="5"/>
    </row>
    <row r="1705" spans="1:115">
      <c r="A1705" s="24"/>
      <c r="B1705" s="3"/>
      <c r="H1705" s="5" t="str">
        <f>IF(F1705="","",IFERROR(CONCATENATE("PEUA",VLOOKUP(ESTADO,REPORTE!AV1705:AW1736,2,0),CLAVE_DISTRITO,CLAVE_CADER,IFERROR(VLOOKUP(DAY(F1705),$BN$3:$BO$11,2,0),DAY(F1705)),IFERROR(VLOOKUP(MONTH(F1705),$BN$3:$BO$11,2,0),MONTH(F1705)),YEAR(F1705),G1705),""))</f>
        <v/>
      </c>
      <c r="AC1705" s="2" t="str">
        <f>IFERROR(IF(INDEX(AC$1:AC1704,MATCH(J1705,J$1:J1704,0),1)=0,"",INDEX(AC$1:AC1704,MATCH(J1705,J$1:J1704,0),1)),"")</f>
        <v/>
      </c>
      <c r="AD1705" s="2" t="str">
        <f>IFERROR(IF(INDEX(AD$1:AD1704,MATCH(J1705,J$1:J1704,0),1)=0,"",INDEX(AD$1:AD1704,MATCH(J1705,J$1:J1704,0),1)),"")</f>
        <v/>
      </c>
      <c r="AE1705" s="2" t="str">
        <f>IFERROR(IF(INDEX(AE$1:AE1704,MATCH(J1705,J$1:J1704,0),1)=0,"",INDEX(AE$1:AE1704,MATCH(J1705,J$1:J1704,0),1)),"")</f>
        <v/>
      </c>
      <c r="BH1705" s="7" t="str">
        <f t="shared" ca="1" si="266"/>
        <v/>
      </c>
      <c r="BI1705" s="4" t="str">
        <f t="shared" si="271"/>
        <v/>
      </c>
      <c r="BJ1705" s="123" t="str">
        <f t="shared" si="267"/>
        <v/>
      </c>
      <c r="BK1705" s="140" t="str">
        <f t="shared" si="270"/>
        <v/>
      </c>
      <c r="BP1705" s="5"/>
      <c r="BR1705" s="4"/>
      <c r="BT1705" s="5"/>
      <c r="BU1705" s="5"/>
      <c r="BV1705" s="5" t="str">
        <f>IF(B1705="","",IF(BQ1705="",1+(MAX(BV$2:BV1704)),""))</f>
        <v/>
      </c>
      <c r="BW1705" s="5" t="str">
        <f t="shared" si="268"/>
        <v/>
      </c>
      <c r="BY1705" s="14" t="str">
        <f t="shared" si="269"/>
        <v/>
      </c>
      <c r="BZ1705" s="28"/>
      <c r="DD1705" s="5" t="e">
        <f>IF(REPORTE!AH$2="si",IF(C1705=VALUE(REPORTE!C$11),IF(SUM(DD1706:DD$1993),CONCATENATE(INT(B1705),", "),INT(B1705)),""),IF(C1705=VALUE(REPORTE!C$10),IF(SUM(DD1706:DD$1993),CONCATENATE(INT(B1705),", "),INT(B1705)),""))</f>
        <v>#VALUE!</v>
      </c>
      <c r="DH1705" s="5"/>
      <c r="DI1705" s="5"/>
      <c r="DJ1705" s="5"/>
      <c r="DK1705" s="5"/>
    </row>
    <row r="1706" spans="1:115">
      <c r="A1706" s="24"/>
      <c r="B1706" s="3"/>
      <c r="H1706" s="5" t="str">
        <f>IF(F1706="","",IFERROR(CONCATENATE("PEUA",VLOOKUP(ESTADO,REPORTE!AV1706:AW1737,2,0),CLAVE_DISTRITO,CLAVE_CADER,IFERROR(VLOOKUP(DAY(F1706),$BN$3:$BO$11,2,0),DAY(F1706)),IFERROR(VLOOKUP(MONTH(F1706),$BN$3:$BO$11,2,0),MONTH(F1706)),YEAR(F1706),G1706),""))</f>
        <v/>
      </c>
      <c r="AC1706" s="2" t="str">
        <f>IFERROR(IF(INDEX(AC$1:AC1705,MATCH(J1706,J$1:J1705,0),1)=0,"",INDEX(AC$1:AC1705,MATCH(J1706,J$1:J1705,0),1)),"")</f>
        <v/>
      </c>
      <c r="AD1706" s="2" t="str">
        <f>IFERROR(IF(INDEX(AD$1:AD1705,MATCH(J1706,J$1:J1705,0),1)=0,"",INDEX(AD$1:AD1705,MATCH(J1706,J$1:J1705,0),1)),"")</f>
        <v/>
      </c>
      <c r="AE1706" s="2" t="str">
        <f>IFERROR(IF(INDEX(AE$1:AE1705,MATCH(J1706,J$1:J1705,0),1)=0,"",INDEX(AE$1:AE1705,MATCH(J1706,J$1:J1705,0),1)),"")</f>
        <v/>
      </c>
      <c r="BH1706" s="7" t="str">
        <f t="shared" ca="1" si="266"/>
        <v/>
      </c>
      <c r="BI1706" s="4" t="str">
        <f t="shared" si="271"/>
        <v/>
      </c>
      <c r="BJ1706" s="123" t="str">
        <f t="shared" si="267"/>
        <v/>
      </c>
      <c r="BK1706" s="140" t="str">
        <f t="shared" si="270"/>
        <v/>
      </c>
      <c r="BP1706" s="5"/>
      <c r="BR1706" s="4"/>
      <c r="BT1706" s="5"/>
      <c r="BU1706" s="5"/>
      <c r="BV1706" s="5" t="str">
        <f>IF(B1706="","",IF(BQ1706="",1+(MAX(BV$2:BV1705)),""))</f>
        <v/>
      </c>
      <c r="BW1706" s="5" t="str">
        <f t="shared" si="268"/>
        <v/>
      </c>
      <c r="BY1706" s="14" t="str">
        <f t="shared" si="269"/>
        <v/>
      </c>
      <c r="BZ1706" s="28"/>
      <c r="DD1706" s="5" t="e">
        <f>IF(REPORTE!AH$2="si",IF(C1706=VALUE(REPORTE!C$11),IF(SUM(DD1707:DD$1993),CONCATENATE(INT(B1706),", "),INT(B1706)),""),IF(C1706=VALUE(REPORTE!C$10),IF(SUM(DD1707:DD$1993),CONCATENATE(INT(B1706),", "),INT(B1706)),""))</f>
        <v>#VALUE!</v>
      </c>
      <c r="DH1706" s="5"/>
      <c r="DI1706" s="5"/>
      <c r="DJ1706" s="5"/>
      <c r="DK1706" s="5"/>
    </row>
    <row r="1707" spans="1:115">
      <c r="A1707" s="24"/>
      <c r="B1707" s="3"/>
      <c r="H1707" s="5" t="str">
        <f>IF(F1707="","",IFERROR(CONCATENATE("PEUA",VLOOKUP(ESTADO,REPORTE!AV1707:AW1738,2,0),CLAVE_DISTRITO,CLAVE_CADER,IFERROR(VLOOKUP(DAY(F1707),$BN$3:$BO$11,2,0),DAY(F1707)),IFERROR(VLOOKUP(MONTH(F1707),$BN$3:$BO$11,2,0),MONTH(F1707)),YEAR(F1707),G1707),""))</f>
        <v/>
      </c>
      <c r="AC1707" s="2" t="str">
        <f>IFERROR(IF(INDEX(AC$1:AC1706,MATCH(J1707,J$1:J1706,0),1)=0,"",INDEX(AC$1:AC1706,MATCH(J1707,J$1:J1706,0),1)),"")</f>
        <v/>
      </c>
      <c r="AD1707" s="2" t="str">
        <f>IFERROR(IF(INDEX(AD$1:AD1706,MATCH(J1707,J$1:J1706,0),1)=0,"",INDEX(AD$1:AD1706,MATCH(J1707,J$1:J1706,0),1)),"")</f>
        <v/>
      </c>
      <c r="AE1707" s="2" t="str">
        <f>IFERROR(IF(INDEX(AE$1:AE1706,MATCH(J1707,J$1:J1706,0),1)=0,"",INDEX(AE$1:AE1706,MATCH(J1707,J$1:J1706,0),1)),"")</f>
        <v/>
      </c>
      <c r="BH1707" s="7" t="str">
        <f t="shared" ca="1" si="266"/>
        <v/>
      </c>
      <c r="BI1707" s="4" t="str">
        <f t="shared" si="271"/>
        <v/>
      </c>
      <c r="BJ1707" s="123" t="str">
        <f t="shared" si="267"/>
        <v/>
      </c>
      <c r="BK1707" s="140" t="str">
        <f t="shared" si="270"/>
        <v/>
      </c>
      <c r="BP1707" s="5"/>
      <c r="BR1707" s="4"/>
      <c r="BT1707" s="5"/>
      <c r="BU1707" s="5"/>
      <c r="BV1707" s="5" t="str">
        <f>IF(B1707="","",IF(BQ1707="",1+(MAX(BV$2:BV1706)),""))</f>
        <v/>
      </c>
      <c r="BW1707" s="5" t="str">
        <f t="shared" si="268"/>
        <v/>
      </c>
      <c r="BY1707" s="14" t="str">
        <f t="shared" si="269"/>
        <v/>
      </c>
      <c r="BZ1707" s="28"/>
      <c r="DD1707" s="5" t="e">
        <f>IF(REPORTE!AH$2="si",IF(C1707=VALUE(REPORTE!C$11),IF(SUM(DD1708:DD$1993),CONCATENATE(INT(B1707),", "),INT(B1707)),""),IF(C1707=VALUE(REPORTE!C$10),IF(SUM(DD1708:DD$1993),CONCATENATE(INT(B1707),", "),INT(B1707)),""))</f>
        <v>#VALUE!</v>
      </c>
      <c r="DH1707" s="5"/>
      <c r="DI1707" s="5"/>
      <c r="DJ1707" s="5"/>
      <c r="DK1707" s="5"/>
    </row>
    <row r="1708" spans="1:115">
      <c r="A1708" s="24"/>
      <c r="B1708" s="3"/>
      <c r="H1708" s="5" t="str">
        <f>IF(F1708="","",IFERROR(CONCATENATE("PEUA",VLOOKUP(ESTADO,REPORTE!AV1708:AW1739,2,0),CLAVE_DISTRITO,CLAVE_CADER,IFERROR(VLOOKUP(DAY(F1708),$BN$3:$BO$11,2,0),DAY(F1708)),IFERROR(VLOOKUP(MONTH(F1708),$BN$3:$BO$11,2,0),MONTH(F1708)),YEAR(F1708),G1708),""))</f>
        <v/>
      </c>
      <c r="AC1708" s="2" t="str">
        <f>IFERROR(IF(INDEX(AC$1:AC1707,MATCH(J1708,J$1:J1707,0),1)=0,"",INDEX(AC$1:AC1707,MATCH(J1708,J$1:J1707,0),1)),"")</f>
        <v/>
      </c>
      <c r="AD1708" s="2" t="str">
        <f>IFERROR(IF(INDEX(AD$1:AD1707,MATCH(J1708,J$1:J1707,0),1)=0,"",INDEX(AD$1:AD1707,MATCH(J1708,J$1:J1707,0),1)),"")</f>
        <v/>
      </c>
      <c r="AE1708" s="2" t="str">
        <f>IFERROR(IF(INDEX(AE$1:AE1707,MATCH(J1708,J$1:J1707,0),1)=0,"",INDEX(AE$1:AE1707,MATCH(J1708,J$1:J1707,0),1)),"")</f>
        <v/>
      </c>
      <c r="BH1708" s="7" t="str">
        <f t="shared" ca="1" si="266"/>
        <v/>
      </c>
      <c r="BI1708" s="4" t="str">
        <f t="shared" si="271"/>
        <v/>
      </c>
      <c r="BJ1708" s="123" t="str">
        <f t="shared" si="267"/>
        <v/>
      </c>
      <c r="BK1708" s="140" t="str">
        <f t="shared" si="270"/>
        <v/>
      </c>
      <c r="BP1708" s="5"/>
      <c r="BR1708" s="4"/>
      <c r="BT1708" s="5"/>
      <c r="BU1708" s="5"/>
      <c r="BV1708" s="5" t="str">
        <f>IF(B1708="","",IF(BQ1708="",1+(MAX(BV$2:BV1707)),""))</f>
        <v/>
      </c>
      <c r="BW1708" s="5" t="str">
        <f t="shared" si="268"/>
        <v/>
      </c>
      <c r="BY1708" s="14" t="str">
        <f t="shared" si="269"/>
        <v/>
      </c>
      <c r="BZ1708" s="28"/>
      <c r="DD1708" s="5" t="e">
        <f>IF(REPORTE!AH$2="si",IF(C1708=VALUE(REPORTE!C$11),IF(SUM(DD1709:DD$1993),CONCATENATE(INT(B1708),", "),INT(B1708)),""),IF(C1708=VALUE(REPORTE!C$10),IF(SUM(DD1709:DD$1993),CONCATENATE(INT(B1708),", "),INT(B1708)),""))</f>
        <v>#VALUE!</v>
      </c>
      <c r="DH1708" s="5"/>
      <c r="DI1708" s="5"/>
      <c r="DJ1708" s="5"/>
      <c r="DK1708" s="5"/>
    </row>
    <row r="1709" spans="1:115">
      <c r="A1709" s="24"/>
      <c r="B1709" s="3"/>
      <c r="H1709" s="5" t="str">
        <f>IF(F1709="","",IFERROR(CONCATENATE("PEUA",VLOOKUP(ESTADO,REPORTE!AV1709:AW1740,2,0),CLAVE_DISTRITO,CLAVE_CADER,IFERROR(VLOOKUP(DAY(F1709),$BN$3:$BO$11,2,0),DAY(F1709)),IFERROR(VLOOKUP(MONTH(F1709),$BN$3:$BO$11,2,0),MONTH(F1709)),YEAR(F1709),G1709),""))</f>
        <v/>
      </c>
      <c r="AC1709" s="2" t="str">
        <f>IFERROR(IF(INDEX(AC$1:AC1708,MATCH(J1709,J$1:J1708,0),1)=0,"",INDEX(AC$1:AC1708,MATCH(J1709,J$1:J1708,0),1)),"")</f>
        <v/>
      </c>
      <c r="AD1709" s="2" t="str">
        <f>IFERROR(IF(INDEX(AD$1:AD1708,MATCH(J1709,J$1:J1708,0),1)=0,"",INDEX(AD$1:AD1708,MATCH(J1709,J$1:J1708,0),1)),"")</f>
        <v/>
      </c>
      <c r="AE1709" s="2" t="str">
        <f>IFERROR(IF(INDEX(AE$1:AE1708,MATCH(J1709,J$1:J1708,0),1)=0,"",INDEX(AE$1:AE1708,MATCH(J1709,J$1:J1708,0),1)),"")</f>
        <v/>
      </c>
      <c r="BH1709" s="7" t="str">
        <f t="shared" ca="1" si="266"/>
        <v/>
      </c>
      <c r="BI1709" s="4" t="str">
        <f t="shared" si="271"/>
        <v/>
      </c>
      <c r="BJ1709" s="123" t="str">
        <f t="shared" si="267"/>
        <v/>
      </c>
      <c r="BK1709" s="140" t="str">
        <f t="shared" si="270"/>
        <v/>
      </c>
      <c r="BP1709" s="5"/>
      <c r="BR1709" s="4"/>
      <c r="BT1709" s="5"/>
      <c r="BU1709" s="5"/>
      <c r="BV1709" s="5" t="str">
        <f>IF(B1709="","",IF(BQ1709="",1+(MAX(BV$2:BV1708)),""))</f>
        <v/>
      </c>
      <c r="BW1709" s="5" t="str">
        <f t="shared" si="268"/>
        <v/>
      </c>
      <c r="BY1709" s="14" t="str">
        <f t="shared" si="269"/>
        <v/>
      </c>
      <c r="BZ1709" s="28"/>
      <c r="DD1709" s="5" t="e">
        <f>IF(REPORTE!AH$2="si",IF(C1709=VALUE(REPORTE!C$11),IF(SUM(DD1710:DD$1993),CONCATENATE(INT(B1709),", "),INT(B1709)),""),IF(C1709=VALUE(REPORTE!C$10),IF(SUM(DD1710:DD$1993),CONCATENATE(INT(B1709),", "),INT(B1709)),""))</f>
        <v>#VALUE!</v>
      </c>
      <c r="DH1709" s="5"/>
      <c r="DI1709" s="5"/>
      <c r="DJ1709" s="5"/>
      <c r="DK1709" s="5"/>
    </row>
    <row r="1710" spans="1:115">
      <c r="A1710" s="24"/>
      <c r="B1710" s="3"/>
      <c r="H1710" s="5" t="str">
        <f>IF(F1710="","",IFERROR(CONCATENATE("PEUA",VLOOKUP(ESTADO,REPORTE!AV1710:AW1741,2,0),CLAVE_DISTRITO,CLAVE_CADER,IFERROR(VLOOKUP(DAY(F1710),$BN$3:$BO$11,2,0),DAY(F1710)),IFERROR(VLOOKUP(MONTH(F1710),$BN$3:$BO$11,2,0),MONTH(F1710)),YEAR(F1710),G1710),""))</f>
        <v/>
      </c>
      <c r="AC1710" s="2" t="str">
        <f>IFERROR(IF(INDEX(AC$1:AC1709,MATCH(J1710,J$1:J1709,0),1)=0,"",INDEX(AC$1:AC1709,MATCH(J1710,J$1:J1709,0),1)),"")</f>
        <v/>
      </c>
      <c r="AD1710" s="2" t="str">
        <f>IFERROR(IF(INDEX(AD$1:AD1709,MATCH(J1710,J$1:J1709,0),1)=0,"",INDEX(AD$1:AD1709,MATCH(J1710,J$1:J1709,0),1)),"")</f>
        <v/>
      </c>
      <c r="AE1710" s="2" t="str">
        <f>IFERROR(IF(INDEX(AE$1:AE1709,MATCH(J1710,J$1:J1709,0),1)=0,"",INDEX(AE$1:AE1709,MATCH(J1710,J$1:J1709,0),1)),"")</f>
        <v/>
      </c>
      <c r="BH1710" s="7" t="str">
        <f t="shared" ca="1" si="266"/>
        <v/>
      </c>
      <c r="BI1710" s="4" t="str">
        <f t="shared" si="271"/>
        <v/>
      </c>
      <c r="BJ1710" s="123" t="str">
        <f t="shared" si="267"/>
        <v/>
      </c>
      <c r="BK1710" s="140" t="str">
        <f t="shared" si="270"/>
        <v/>
      </c>
      <c r="BP1710" s="5"/>
      <c r="BR1710" s="4"/>
      <c r="BT1710" s="5"/>
      <c r="BU1710" s="5"/>
      <c r="BV1710" s="5" t="str">
        <f>IF(B1710="","",IF(BQ1710="",1+(MAX(BV$2:BV1709)),""))</f>
        <v/>
      </c>
      <c r="BW1710" s="5" t="str">
        <f t="shared" si="268"/>
        <v/>
      </c>
      <c r="BY1710" s="14" t="str">
        <f t="shared" si="269"/>
        <v/>
      </c>
      <c r="BZ1710" s="28"/>
      <c r="DD1710" s="5" t="e">
        <f>IF(REPORTE!AH$2="si",IF(C1710=VALUE(REPORTE!C$11),IF(SUM(DD1711:DD$1993),CONCATENATE(INT(B1710),", "),INT(B1710)),""),IF(C1710=VALUE(REPORTE!C$10),IF(SUM(DD1711:DD$1993),CONCATENATE(INT(B1710),", "),INT(B1710)),""))</f>
        <v>#VALUE!</v>
      </c>
      <c r="DH1710" s="5"/>
      <c r="DI1710" s="5"/>
      <c r="DJ1710" s="5"/>
      <c r="DK1710" s="5"/>
    </row>
    <row r="1711" spans="1:115">
      <c r="A1711" s="24"/>
      <c r="B1711" s="3"/>
      <c r="H1711" s="5" t="str">
        <f>IF(F1711="","",IFERROR(CONCATENATE("PEUA",VLOOKUP(ESTADO,REPORTE!AV1711:AW1742,2,0),CLAVE_DISTRITO,CLAVE_CADER,IFERROR(VLOOKUP(DAY(F1711),$BN$3:$BO$11,2,0),DAY(F1711)),IFERROR(VLOOKUP(MONTH(F1711),$BN$3:$BO$11,2,0),MONTH(F1711)),YEAR(F1711),G1711),""))</f>
        <v/>
      </c>
      <c r="AC1711" s="2" t="str">
        <f>IFERROR(IF(INDEX(AC$1:AC1710,MATCH(J1711,J$1:J1710,0),1)=0,"",INDEX(AC$1:AC1710,MATCH(J1711,J$1:J1710,0),1)),"")</f>
        <v/>
      </c>
      <c r="AD1711" s="2" t="str">
        <f>IFERROR(IF(INDEX(AD$1:AD1710,MATCH(J1711,J$1:J1710,0),1)=0,"",INDEX(AD$1:AD1710,MATCH(J1711,J$1:J1710,0),1)),"")</f>
        <v/>
      </c>
      <c r="AE1711" s="2" t="str">
        <f>IFERROR(IF(INDEX(AE$1:AE1710,MATCH(J1711,J$1:J1710,0),1)=0,"",INDEX(AE$1:AE1710,MATCH(J1711,J$1:J1710,0),1)),"")</f>
        <v/>
      </c>
      <c r="BH1711" s="7" t="str">
        <f t="shared" ca="1" si="266"/>
        <v/>
      </c>
      <c r="BI1711" s="4" t="str">
        <f t="shared" si="271"/>
        <v/>
      </c>
      <c r="BJ1711" s="123" t="str">
        <f t="shared" si="267"/>
        <v/>
      </c>
      <c r="BK1711" s="140" t="str">
        <f t="shared" si="270"/>
        <v/>
      </c>
      <c r="BP1711" s="5"/>
      <c r="BR1711" s="4"/>
      <c r="BT1711" s="5"/>
      <c r="BU1711" s="5"/>
      <c r="BV1711" s="5" t="str">
        <f>IF(B1711="","",IF(BQ1711="",1+(MAX(BV$2:BV1710)),""))</f>
        <v/>
      </c>
      <c r="BW1711" s="5" t="str">
        <f t="shared" si="268"/>
        <v/>
      </c>
      <c r="BY1711" s="14" t="str">
        <f t="shared" si="269"/>
        <v/>
      </c>
      <c r="BZ1711" s="28"/>
      <c r="DD1711" s="5" t="e">
        <f>IF(REPORTE!AH$2="si",IF(C1711=VALUE(REPORTE!C$11),IF(SUM(DD1712:DD$1993),CONCATENATE(INT(B1711),", "),INT(B1711)),""),IF(C1711=VALUE(REPORTE!C$10),IF(SUM(DD1712:DD$1993),CONCATENATE(INT(B1711),", "),INT(B1711)),""))</f>
        <v>#VALUE!</v>
      </c>
      <c r="DH1711" s="5"/>
      <c r="DI1711" s="5"/>
      <c r="DJ1711" s="5"/>
      <c r="DK1711" s="5"/>
    </row>
    <row r="1712" spans="1:115">
      <c r="A1712" s="24"/>
      <c r="B1712" s="3"/>
      <c r="H1712" s="5" t="str">
        <f>IF(F1712="","",IFERROR(CONCATENATE("PEUA",VLOOKUP(ESTADO,REPORTE!AV1712:AW1743,2,0),CLAVE_DISTRITO,CLAVE_CADER,IFERROR(VLOOKUP(DAY(F1712),$BN$3:$BO$11,2,0),DAY(F1712)),IFERROR(VLOOKUP(MONTH(F1712),$BN$3:$BO$11,2,0),MONTH(F1712)),YEAR(F1712),G1712),""))</f>
        <v/>
      </c>
      <c r="AC1712" s="2" t="str">
        <f>IFERROR(IF(INDEX(AC$1:AC1711,MATCH(J1712,J$1:J1711,0),1)=0,"",INDEX(AC$1:AC1711,MATCH(J1712,J$1:J1711,0),1)),"")</f>
        <v/>
      </c>
      <c r="AD1712" s="2" t="str">
        <f>IFERROR(IF(INDEX(AD$1:AD1711,MATCH(J1712,J$1:J1711,0),1)=0,"",INDEX(AD$1:AD1711,MATCH(J1712,J$1:J1711,0),1)),"")</f>
        <v/>
      </c>
      <c r="AE1712" s="2" t="str">
        <f>IFERROR(IF(INDEX(AE$1:AE1711,MATCH(J1712,J$1:J1711,0),1)=0,"",INDEX(AE$1:AE1711,MATCH(J1712,J$1:J1711,0),1)),"")</f>
        <v/>
      </c>
      <c r="BH1712" s="7" t="str">
        <f t="shared" ca="1" si="266"/>
        <v/>
      </c>
      <c r="BI1712" s="4" t="str">
        <f t="shared" si="271"/>
        <v/>
      </c>
      <c r="BJ1712" s="123" t="str">
        <f t="shared" si="267"/>
        <v/>
      </c>
      <c r="BK1712" s="140" t="str">
        <f t="shared" si="270"/>
        <v/>
      </c>
      <c r="BP1712" s="5"/>
      <c r="BR1712" s="4"/>
      <c r="BT1712" s="5"/>
      <c r="BU1712" s="5"/>
      <c r="BV1712" s="5" t="str">
        <f>IF(B1712="","",IF(BQ1712="",1+(MAX(BV$2:BV1711)),""))</f>
        <v/>
      </c>
      <c r="BW1712" s="5" t="str">
        <f t="shared" si="268"/>
        <v/>
      </c>
      <c r="BY1712" s="14" t="str">
        <f t="shared" si="269"/>
        <v/>
      </c>
      <c r="BZ1712" s="28"/>
      <c r="DD1712" s="5" t="e">
        <f>IF(REPORTE!AH$2="si",IF(C1712=VALUE(REPORTE!C$11),IF(SUM(DD1713:DD$1993),CONCATENATE(INT(B1712),", "),INT(B1712)),""),IF(C1712=VALUE(REPORTE!C$10),IF(SUM(DD1713:DD$1993),CONCATENATE(INT(B1712),", "),INT(B1712)),""))</f>
        <v>#VALUE!</v>
      </c>
      <c r="DH1712" s="5"/>
      <c r="DI1712" s="5"/>
      <c r="DJ1712" s="5"/>
      <c r="DK1712" s="5"/>
    </row>
    <row r="1713" spans="1:115">
      <c r="A1713" s="24"/>
      <c r="B1713" s="3"/>
      <c r="H1713" s="5" t="str">
        <f>IF(F1713="","",IFERROR(CONCATENATE("PEUA",VLOOKUP(ESTADO,REPORTE!AV1713:AW1744,2,0),CLAVE_DISTRITO,CLAVE_CADER,IFERROR(VLOOKUP(DAY(F1713),$BN$3:$BO$11,2,0),DAY(F1713)),IFERROR(VLOOKUP(MONTH(F1713),$BN$3:$BO$11,2,0),MONTH(F1713)),YEAR(F1713),G1713),""))</f>
        <v/>
      </c>
      <c r="AC1713" s="2" t="str">
        <f>IFERROR(IF(INDEX(AC$1:AC1712,MATCH(J1713,J$1:J1712,0),1)=0,"",INDEX(AC$1:AC1712,MATCH(J1713,J$1:J1712,0),1)),"")</f>
        <v/>
      </c>
      <c r="AD1713" s="2" t="str">
        <f>IFERROR(IF(INDEX(AD$1:AD1712,MATCH(J1713,J$1:J1712,0),1)=0,"",INDEX(AD$1:AD1712,MATCH(J1713,J$1:J1712,0),1)),"")</f>
        <v/>
      </c>
      <c r="AE1713" s="2" t="str">
        <f>IFERROR(IF(INDEX(AE$1:AE1712,MATCH(J1713,J$1:J1712,0),1)=0,"",INDEX(AE$1:AE1712,MATCH(J1713,J$1:J1712,0),1)),"")</f>
        <v/>
      </c>
      <c r="BH1713" s="7" t="str">
        <f t="shared" ca="1" si="266"/>
        <v/>
      </c>
      <c r="BI1713" s="4" t="str">
        <f t="shared" si="271"/>
        <v/>
      </c>
      <c r="BJ1713" s="123" t="str">
        <f t="shared" si="267"/>
        <v/>
      </c>
      <c r="BK1713" s="140" t="str">
        <f t="shared" si="270"/>
        <v/>
      </c>
      <c r="BP1713" s="5"/>
      <c r="BR1713" s="4"/>
      <c r="BT1713" s="5"/>
      <c r="BU1713" s="5"/>
      <c r="BV1713" s="5" t="str">
        <f>IF(B1713="","",IF(BQ1713="",1+(MAX(BV$2:BV1712)),""))</f>
        <v/>
      </c>
      <c r="BW1713" s="5" t="str">
        <f t="shared" si="268"/>
        <v/>
      </c>
      <c r="BY1713" s="14" t="str">
        <f t="shared" si="269"/>
        <v/>
      </c>
      <c r="BZ1713" s="28"/>
      <c r="DD1713" s="5" t="e">
        <f>IF(REPORTE!AH$2="si",IF(C1713=VALUE(REPORTE!C$11),IF(SUM(DD1714:DD$1993),CONCATENATE(INT(B1713),", "),INT(B1713)),""),IF(C1713=VALUE(REPORTE!C$10),IF(SUM(DD1714:DD$1993),CONCATENATE(INT(B1713),", "),INT(B1713)),""))</f>
        <v>#VALUE!</v>
      </c>
      <c r="DH1713" s="5"/>
      <c r="DI1713" s="5"/>
      <c r="DJ1713" s="5"/>
      <c r="DK1713" s="5"/>
    </row>
    <row r="1714" spans="1:115">
      <c r="A1714" s="24"/>
      <c r="B1714" s="3"/>
      <c r="H1714" s="5" t="str">
        <f>IF(F1714="","",IFERROR(CONCATENATE("PEUA",VLOOKUP(ESTADO,REPORTE!AV1714:AW1745,2,0),CLAVE_DISTRITO,CLAVE_CADER,IFERROR(VLOOKUP(DAY(F1714),$BN$3:$BO$11,2,0),DAY(F1714)),IFERROR(VLOOKUP(MONTH(F1714),$BN$3:$BO$11,2,0),MONTH(F1714)),YEAR(F1714),G1714),""))</f>
        <v/>
      </c>
      <c r="AC1714" s="2" t="str">
        <f>IFERROR(IF(INDEX(AC$1:AC1713,MATCH(J1714,J$1:J1713,0),1)=0,"",INDEX(AC$1:AC1713,MATCH(J1714,J$1:J1713,0),1)),"")</f>
        <v/>
      </c>
      <c r="AD1714" s="2" t="str">
        <f>IFERROR(IF(INDEX(AD$1:AD1713,MATCH(J1714,J$1:J1713,0),1)=0,"",INDEX(AD$1:AD1713,MATCH(J1714,J$1:J1713,0),1)),"")</f>
        <v/>
      </c>
      <c r="AE1714" s="2" t="str">
        <f>IFERROR(IF(INDEX(AE$1:AE1713,MATCH(J1714,J$1:J1713,0),1)=0,"",INDEX(AE$1:AE1713,MATCH(J1714,J$1:J1713,0),1)),"")</f>
        <v/>
      </c>
      <c r="BH1714" s="7" t="str">
        <f t="shared" ca="1" si="266"/>
        <v/>
      </c>
      <c r="BI1714" s="4" t="str">
        <f t="shared" si="271"/>
        <v/>
      </c>
      <c r="BJ1714" s="123" t="str">
        <f t="shared" si="267"/>
        <v/>
      </c>
      <c r="BK1714" s="140" t="str">
        <f t="shared" si="270"/>
        <v/>
      </c>
      <c r="BP1714" s="5"/>
      <c r="BR1714" s="4"/>
      <c r="BT1714" s="5"/>
      <c r="BU1714" s="5"/>
      <c r="BV1714" s="5" t="str">
        <f>IF(B1714="","",IF(BQ1714="",1+(MAX(BV$2:BV1713)),""))</f>
        <v/>
      </c>
      <c r="BW1714" s="5" t="str">
        <f t="shared" si="268"/>
        <v/>
      </c>
      <c r="BY1714" s="14" t="str">
        <f t="shared" si="269"/>
        <v/>
      </c>
      <c r="BZ1714" s="28"/>
      <c r="DD1714" s="5" t="e">
        <f>IF(REPORTE!AH$2="si",IF(C1714=VALUE(REPORTE!C$11),IF(SUM(DD1715:DD$1993),CONCATENATE(INT(B1714),", "),INT(B1714)),""),IF(C1714=VALUE(REPORTE!C$10),IF(SUM(DD1715:DD$1993),CONCATENATE(INT(B1714),", "),INT(B1714)),""))</f>
        <v>#VALUE!</v>
      </c>
      <c r="DH1714" s="5"/>
      <c r="DI1714" s="5"/>
      <c r="DJ1714" s="5"/>
      <c r="DK1714" s="5"/>
    </row>
    <row r="1715" spans="1:115">
      <c r="A1715" s="24"/>
      <c r="B1715" s="3"/>
      <c r="H1715" s="5" t="str">
        <f>IF(F1715="","",IFERROR(CONCATENATE("PEUA",VLOOKUP(ESTADO,REPORTE!AV1715:AW1746,2,0),CLAVE_DISTRITO,CLAVE_CADER,IFERROR(VLOOKUP(DAY(F1715),$BN$3:$BO$11,2,0),DAY(F1715)),IFERROR(VLOOKUP(MONTH(F1715),$BN$3:$BO$11,2,0),MONTH(F1715)),YEAR(F1715),G1715),""))</f>
        <v/>
      </c>
      <c r="AC1715" s="2" t="str">
        <f>IFERROR(IF(INDEX(AC$1:AC1714,MATCH(J1715,J$1:J1714,0),1)=0,"",INDEX(AC$1:AC1714,MATCH(J1715,J$1:J1714,0),1)),"")</f>
        <v/>
      </c>
      <c r="AD1715" s="2" t="str">
        <f>IFERROR(IF(INDEX(AD$1:AD1714,MATCH(J1715,J$1:J1714,0),1)=0,"",INDEX(AD$1:AD1714,MATCH(J1715,J$1:J1714,0),1)),"")</f>
        <v/>
      </c>
      <c r="AE1715" s="2" t="str">
        <f>IFERROR(IF(INDEX(AE$1:AE1714,MATCH(J1715,J$1:J1714,0),1)=0,"",INDEX(AE$1:AE1714,MATCH(J1715,J$1:J1714,0),1)),"")</f>
        <v/>
      </c>
      <c r="BH1715" s="7" t="str">
        <f t="shared" ca="1" si="266"/>
        <v/>
      </c>
      <c r="BI1715" s="4" t="str">
        <f t="shared" si="271"/>
        <v/>
      </c>
      <c r="BJ1715" s="123" t="str">
        <f t="shared" si="267"/>
        <v/>
      </c>
      <c r="BK1715" s="140" t="str">
        <f t="shared" si="270"/>
        <v/>
      </c>
      <c r="BP1715" s="5"/>
      <c r="BR1715" s="4"/>
      <c r="BT1715" s="5"/>
      <c r="BU1715" s="5"/>
      <c r="BV1715" s="5" t="str">
        <f>IF(B1715="","",IF(BQ1715="",1+(MAX(BV$2:BV1714)),""))</f>
        <v/>
      </c>
      <c r="BW1715" s="5" t="str">
        <f t="shared" si="268"/>
        <v/>
      </c>
      <c r="BY1715" s="14" t="str">
        <f t="shared" si="269"/>
        <v/>
      </c>
      <c r="BZ1715" s="28"/>
      <c r="DD1715" s="5" t="e">
        <f>IF(REPORTE!AH$2="si",IF(C1715=VALUE(REPORTE!C$11),IF(SUM(DD1716:DD$1993),CONCATENATE(INT(B1715),", "),INT(B1715)),""),IF(C1715=VALUE(REPORTE!C$10),IF(SUM(DD1716:DD$1993),CONCATENATE(INT(B1715),", "),INT(B1715)),""))</f>
        <v>#VALUE!</v>
      </c>
      <c r="DH1715" s="5"/>
      <c r="DI1715" s="5"/>
      <c r="DJ1715" s="5"/>
      <c r="DK1715" s="5"/>
    </row>
    <row r="1716" spans="1:115">
      <c r="A1716" s="24"/>
      <c r="B1716" s="3"/>
      <c r="H1716" s="5" t="str">
        <f>IF(F1716="","",IFERROR(CONCATENATE("PEUA",VLOOKUP(ESTADO,REPORTE!AV1716:AW1747,2,0),CLAVE_DISTRITO,CLAVE_CADER,IFERROR(VLOOKUP(DAY(F1716),$BN$3:$BO$11,2,0),DAY(F1716)),IFERROR(VLOOKUP(MONTH(F1716),$BN$3:$BO$11,2,0),MONTH(F1716)),YEAR(F1716),G1716),""))</f>
        <v/>
      </c>
      <c r="AC1716" s="2" t="str">
        <f>IFERROR(IF(INDEX(AC$1:AC1715,MATCH(J1716,J$1:J1715,0),1)=0,"",INDEX(AC$1:AC1715,MATCH(J1716,J$1:J1715,0),1)),"")</f>
        <v/>
      </c>
      <c r="AD1716" s="2" t="str">
        <f>IFERROR(IF(INDEX(AD$1:AD1715,MATCH(J1716,J$1:J1715,0),1)=0,"",INDEX(AD$1:AD1715,MATCH(J1716,J$1:J1715,0),1)),"")</f>
        <v/>
      </c>
      <c r="AE1716" s="2" t="str">
        <f>IFERROR(IF(INDEX(AE$1:AE1715,MATCH(J1716,J$1:J1715,0),1)=0,"",INDEX(AE$1:AE1715,MATCH(J1716,J$1:J1715,0),1)),"")</f>
        <v/>
      </c>
      <c r="BH1716" s="7" t="str">
        <f t="shared" ca="1" si="266"/>
        <v/>
      </c>
      <c r="BI1716" s="4" t="str">
        <f t="shared" si="271"/>
        <v/>
      </c>
      <c r="BJ1716" s="123" t="str">
        <f t="shared" si="267"/>
        <v/>
      </c>
      <c r="BK1716" s="140" t="str">
        <f t="shared" si="270"/>
        <v/>
      </c>
      <c r="BP1716" s="5"/>
      <c r="BR1716" s="4"/>
      <c r="BT1716" s="5"/>
      <c r="BU1716" s="5"/>
      <c r="BV1716" s="5" t="str">
        <f>IF(B1716="","",IF(BQ1716="",1+(MAX(BV$2:BV1715)),""))</f>
        <v/>
      </c>
      <c r="BW1716" s="5" t="str">
        <f t="shared" si="268"/>
        <v/>
      </c>
      <c r="BY1716" s="14" t="str">
        <f t="shared" si="269"/>
        <v/>
      </c>
      <c r="BZ1716" s="28"/>
      <c r="DD1716" s="5" t="e">
        <f>IF(REPORTE!AH$2="si",IF(C1716=VALUE(REPORTE!C$11),IF(SUM(DD1717:DD$1993),CONCATENATE(INT(B1716),", "),INT(B1716)),""),IF(C1716=VALUE(REPORTE!C$10),IF(SUM(DD1717:DD$1993),CONCATENATE(INT(B1716),", "),INT(B1716)),""))</f>
        <v>#VALUE!</v>
      </c>
      <c r="DH1716" s="5"/>
      <c r="DI1716" s="5"/>
      <c r="DJ1716" s="5"/>
      <c r="DK1716" s="5"/>
    </row>
    <row r="1717" spans="1:115">
      <c r="A1717" s="24"/>
      <c r="B1717" s="3"/>
      <c r="H1717" s="5" t="str">
        <f>IF(F1717="","",IFERROR(CONCATENATE("PEUA",VLOOKUP(ESTADO,REPORTE!AV1717:AW1748,2,0),CLAVE_DISTRITO,CLAVE_CADER,IFERROR(VLOOKUP(DAY(F1717),$BN$3:$BO$11,2,0),DAY(F1717)),IFERROR(VLOOKUP(MONTH(F1717),$BN$3:$BO$11,2,0),MONTH(F1717)),YEAR(F1717),G1717),""))</f>
        <v/>
      </c>
      <c r="AC1717" s="2" t="str">
        <f>IFERROR(IF(INDEX(AC$1:AC1716,MATCH(J1717,J$1:J1716,0),1)=0,"",INDEX(AC$1:AC1716,MATCH(J1717,J$1:J1716,0),1)),"")</f>
        <v/>
      </c>
      <c r="AD1717" s="2" t="str">
        <f>IFERROR(IF(INDEX(AD$1:AD1716,MATCH(J1717,J$1:J1716,0),1)=0,"",INDEX(AD$1:AD1716,MATCH(J1717,J$1:J1716,0),1)),"")</f>
        <v/>
      </c>
      <c r="AE1717" s="2" t="str">
        <f>IFERROR(IF(INDEX(AE$1:AE1716,MATCH(J1717,J$1:J1716,0),1)=0,"",INDEX(AE$1:AE1716,MATCH(J1717,J$1:J1716,0),1)),"")</f>
        <v/>
      </c>
      <c r="BH1717" s="7" t="str">
        <f t="shared" ca="1" si="266"/>
        <v/>
      </c>
      <c r="BI1717" s="4" t="str">
        <f t="shared" si="271"/>
        <v/>
      </c>
      <c r="BJ1717" s="123" t="str">
        <f t="shared" si="267"/>
        <v/>
      </c>
      <c r="BK1717" s="140" t="str">
        <f t="shared" si="270"/>
        <v/>
      </c>
      <c r="BP1717" s="5"/>
      <c r="BR1717" s="4"/>
      <c r="BT1717" s="5"/>
      <c r="BU1717" s="5"/>
      <c r="BV1717" s="5" t="str">
        <f>IF(B1717="","",IF(BQ1717="",1+(MAX(BV$2:BV1716)),""))</f>
        <v/>
      </c>
      <c r="BW1717" s="5" t="str">
        <f t="shared" si="268"/>
        <v/>
      </c>
      <c r="BY1717" s="14" t="str">
        <f t="shared" si="269"/>
        <v/>
      </c>
      <c r="BZ1717" s="28"/>
      <c r="DD1717" s="5" t="e">
        <f>IF(REPORTE!AH$2="si",IF(C1717=VALUE(REPORTE!C$11),IF(SUM(DD1718:DD$1993),CONCATENATE(INT(B1717),", "),INT(B1717)),""),IF(C1717=VALUE(REPORTE!C$10),IF(SUM(DD1718:DD$1993),CONCATENATE(INT(B1717),", "),INT(B1717)),""))</f>
        <v>#VALUE!</v>
      </c>
      <c r="DH1717" s="5"/>
      <c r="DI1717" s="5"/>
      <c r="DJ1717" s="5"/>
      <c r="DK1717" s="5"/>
    </row>
    <row r="1718" spans="1:115">
      <c r="A1718" s="24"/>
      <c r="B1718" s="3"/>
      <c r="H1718" s="5" t="str">
        <f>IF(F1718="","",IFERROR(CONCATENATE("PEUA",VLOOKUP(ESTADO,REPORTE!AV1718:AW1749,2,0),CLAVE_DISTRITO,CLAVE_CADER,IFERROR(VLOOKUP(DAY(F1718),$BN$3:$BO$11,2,0),DAY(F1718)),IFERROR(VLOOKUP(MONTH(F1718),$BN$3:$BO$11,2,0),MONTH(F1718)),YEAR(F1718),G1718),""))</f>
        <v/>
      </c>
      <c r="AC1718" s="2" t="str">
        <f>IFERROR(IF(INDEX(AC$1:AC1717,MATCH(J1718,J$1:J1717,0),1)=0,"",INDEX(AC$1:AC1717,MATCH(J1718,J$1:J1717,0),1)),"")</f>
        <v/>
      </c>
      <c r="AD1718" s="2" t="str">
        <f>IFERROR(IF(INDEX(AD$1:AD1717,MATCH(J1718,J$1:J1717,0),1)=0,"",INDEX(AD$1:AD1717,MATCH(J1718,J$1:J1717,0),1)),"")</f>
        <v/>
      </c>
      <c r="AE1718" s="2" t="str">
        <f>IFERROR(IF(INDEX(AE$1:AE1717,MATCH(J1718,J$1:J1717,0),1)=0,"",INDEX(AE$1:AE1717,MATCH(J1718,J$1:J1717,0),1)),"")</f>
        <v/>
      </c>
      <c r="BH1718" s="7" t="str">
        <f t="shared" ca="1" si="266"/>
        <v/>
      </c>
      <c r="BI1718" s="4" t="str">
        <f t="shared" si="271"/>
        <v/>
      </c>
      <c r="BJ1718" s="123" t="str">
        <f t="shared" si="267"/>
        <v/>
      </c>
      <c r="BK1718" s="140" t="str">
        <f t="shared" si="270"/>
        <v/>
      </c>
      <c r="BP1718" s="5"/>
      <c r="BR1718" s="4"/>
      <c r="BT1718" s="5"/>
      <c r="BU1718" s="5"/>
      <c r="BV1718" s="5" t="str">
        <f>IF(B1718="","",IF(BQ1718="",1+(MAX(BV$2:BV1717)),""))</f>
        <v/>
      </c>
      <c r="BW1718" s="5" t="str">
        <f t="shared" si="268"/>
        <v/>
      </c>
      <c r="BY1718" s="14" t="str">
        <f t="shared" si="269"/>
        <v/>
      </c>
      <c r="BZ1718" s="28"/>
      <c r="DD1718" s="5" t="e">
        <f>IF(REPORTE!AH$2="si",IF(C1718=VALUE(REPORTE!C$11),IF(SUM(DD1719:DD$1993),CONCATENATE(INT(B1718),", "),INT(B1718)),""),IF(C1718=VALUE(REPORTE!C$10),IF(SUM(DD1719:DD$1993),CONCATENATE(INT(B1718),", "),INT(B1718)),""))</f>
        <v>#VALUE!</v>
      </c>
      <c r="DH1718" s="5"/>
      <c r="DI1718" s="5"/>
      <c r="DJ1718" s="5"/>
      <c r="DK1718" s="5"/>
    </row>
    <row r="1719" spans="1:115">
      <c r="A1719" s="24"/>
      <c r="B1719" s="3"/>
      <c r="H1719" s="5" t="str">
        <f>IF(F1719="","",IFERROR(CONCATENATE("PEUA",VLOOKUP(ESTADO,REPORTE!AV1719:AW1750,2,0),CLAVE_DISTRITO,CLAVE_CADER,IFERROR(VLOOKUP(DAY(F1719),$BN$3:$BO$11,2,0),DAY(F1719)),IFERROR(VLOOKUP(MONTH(F1719),$BN$3:$BO$11,2,0),MONTH(F1719)),YEAR(F1719),G1719),""))</f>
        <v/>
      </c>
      <c r="AC1719" s="2" t="str">
        <f>IFERROR(IF(INDEX(AC$1:AC1718,MATCH(J1719,J$1:J1718,0),1)=0,"",INDEX(AC$1:AC1718,MATCH(J1719,J$1:J1718,0),1)),"")</f>
        <v/>
      </c>
      <c r="AD1719" s="2" t="str">
        <f>IFERROR(IF(INDEX(AD$1:AD1718,MATCH(J1719,J$1:J1718,0),1)=0,"",INDEX(AD$1:AD1718,MATCH(J1719,J$1:J1718,0),1)),"")</f>
        <v/>
      </c>
      <c r="AE1719" s="2" t="str">
        <f>IFERROR(IF(INDEX(AE$1:AE1718,MATCH(J1719,J$1:J1718,0),1)=0,"",INDEX(AE$1:AE1718,MATCH(J1719,J$1:J1718,0),1)),"")</f>
        <v/>
      </c>
      <c r="BH1719" s="7" t="str">
        <f t="shared" ca="1" si="266"/>
        <v/>
      </c>
      <c r="BI1719" s="4" t="str">
        <f t="shared" si="271"/>
        <v/>
      </c>
      <c r="BJ1719" s="123" t="str">
        <f t="shared" si="267"/>
        <v/>
      </c>
      <c r="BK1719" s="140" t="str">
        <f t="shared" si="270"/>
        <v/>
      </c>
      <c r="BP1719" s="5"/>
      <c r="BR1719" s="4"/>
      <c r="BT1719" s="5"/>
      <c r="BU1719" s="5"/>
      <c r="BV1719" s="5" t="str">
        <f>IF(B1719="","",IF(BQ1719="",1+(MAX(BV$2:BV1718)),""))</f>
        <v/>
      </c>
      <c r="BW1719" s="5" t="str">
        <f t="shared" si="268"/>
        <v/>
      </c>
      <c r="BY1719" s="14" t="str">
        <f t="shared" si="269"/>
        <v/>
      </c>
      <c r="BZ1719" s="28"/>
      <c r="DD1719" s="5" t="e">
        <f>IF(REPORTE!AH$2="si",IF(C1719=VALUE(REPORTE!C$11),IF(SUM(DD1720:DD$1993),CONCATENATE(INT(B1719),", "),INT(B1719)),""),IF(C1719=VALUE(REPORTE!C$10),IF(SUM(DD1720:DD$1993),CONCATENATE(INT(B1719),", "),INT(B1719)),""))</f>
        <v>#VALUE!</v>
      </c>
      <c r="DH1719" s="5"/>
      <c r="DI1719" s="5"/>
      <c r="DJ1719" s="5"/>
      <c r="DK1719" s="5"/>
    </row>
    <row r="1720" spans="1:115">
      <c r="A1720" s="24"/>
      <c r="B1720" s="3"/>
      <c r="H1720" s="5" t="str">
        <f>IF(F1720="","",IFERROR(CONCATENATE("PEUA",VLOOKUP(ESTADO,REPORTE!AV1720:AW1751,2,0),CLAVE_DISTRITO,CLAVE_CADER,IFERROR(VLOOKUP(DAY(F1720),$BN$3:$BO$11,2,0),DAY(F1720)),IFERROR(VLOOKUP(MONTH(F1720),$BN$3:$BO$11,2,0),MONTH(F1720)),YEAR(F1720),G1720),""))</f>
        <v/>
      </c>
      <c r="AC1720" s="2" t="str">
        <f>IFERROR(IF(INDEX(AC$1:AC1719,MATCH(J1720,J$1:J1719,0),1)=0,"",INDEX(AC$1:AC1719,MATCH(J1720,J$1:J1719,0),1)),"")</f>
        <v/>
      </c>
      <c r="AD1720" s="2" t="str">
        <f>IFERROR(IF(INDEX(AD$1:AD1719,MATCH(J1720,J$1:J1719,0),1)=0,"",INDEX(AD$1:AD1719,MATCH(J1720,J$1:J1719,0),1)),"")</f>
        <v/>
      </c>
      <c r="AE1720" s="2" t="str">
        <f>IFERROR(IF(INDEX(AE$1:AE1719,MATCH(J1720,J$1:J1719,0),1)=0,"",INDEX(AE$1:AE1719,MATCH(J1720,J$1:J1719,0),1)),"")</f>
        <v/>
      </c>
      <c r="BH1720" s="7" t="str">
        <f t="shared" ca="1" si="266"/>
        <v/>
      </c>
      <c r="BI1720" s="4" t="str">
        <f t="shared" si="271"/>
        <v/>
      </c>
      <c r="BJ1720" s="123" t="str">
        <f t="shared" si="267"/>
        <v/>
      </c>
      <c r="BK1720" s="140" t="str">
        <f t="shared" si="270"/>
        <v/>
      </c>
      <c r="BP1720" s="5"/>
      <c r="BR1720" s="4"/>
      <c r="BT1720" s="5"/>
      <c r="BU1720" s="5"/>
      <c r="BV1720" s="5" t="str">
        <f>IF(B1720="","",IF(BQ1720="",1+(MAX(BV$2:BV1719)),""))</f>
        <v/>
      </c>
      <c r="BW1720" s="5" t="str">
        <f t="shared" si="268"/>
        <v/>
      </c>
      <c r="BY1720" s="14" t="str">
        <f t="shared" si="269"/>
        <v/>
      </c>
      <c r="BZ1720" s="28"/>
      <c r="DD1720" s="5" t="e">
        <f>IF(REPORTE!AH$2="si",IF(C1720=VALUE(REPORTE!C$11),IF(SUM(DD1721:DD$1993),CONCATENATE(INT(B1720),", "),INT(B1720)),""),IF(C1720=VALUE(REPORTE!C$10),IF(SUM(DD1721:DD$1993),CONCATENATE(INT(B1720),", "),INT(B1720)),""))</f>
        <v>#VALUE!</v>
      </c>
      <c r="DH1720" s="5"/>
      <c r="DI1720" s="5"/>
      <c r="DJ1720" s="5"/>
      <c r="DK1720" s="5"/>
    </row>
    <row r="1721" spans="1:115">
      <c r="A1721" s="24"/>
      <c r="B1721" s="3"/>
      <c r="H1721" s="5" t="str">
        <f>IF(F1721="","",IFERROR(CONCATENATE("PEUA",VLOOKUP(ESTADO,REPORTE!AV1721:AW1752,2,0),CLAVE_DISTRITO,CLAVE_CADER,IFERROR(VLOOKUP(DAY(F1721),$BN$3:$BO$11,2,0),DAY(F1721)),IFERROR(VLOOKUP(MONTH(F1721),$BN$3:$BO$11,2,0),MONTH(F1721)),YEAR(F1721),G1721),""))</f>
        <v/>
      </c>
      <c r="AC1721" s="2" t="str">
        <f>IFERROR(IF(INDEX(AC$1:AC1720,MATCH(J1721,J$1:J1720,0),1)=0,"",INDEX(AC$1:AC1720,MATCH(J1721,J$1:J1720,0),1)),"")</f>
        <v/>
      </c>
      <c r="AD1721" s="2" t="str">
        <f>IFERROR(IF(INDEX(AD$1:AD1720,MATCH(J1721,J$1:J1720,0),1)=0,"",INDEX(AD$1:AD1720,MATCH(J1721,J$1:J1720,0),1)),"")</f>
        <v/>
      </c>
      <c r="AE1721" s="2" t="str">
        <f>IFERROR(IF(INDEX(AE$1:AE1720,MATCH(J1721,J$1:J1720,0),1)=0,"",INDEX(AE$1:AE1720,MATCH(J1721,J$1:J1720,0),1)),"")</f>
        <v/>
      </c>
      <c r="BH1721" s="7" t="str">
        <f t="shared" ca="1" si="266"/>
        <v/>
      </c>
      <c r="BI1721" s="4" t="str">
        <f t="shared" si="271"/>
        <v/>
      </c>
      <c r="BJ1721" s="123" t="str">
        <f t="shared" si="267"/>
        <v/>
      </c>
      <c r="BK1721" s="140" t="str">
        <f t="shared" si="270"/>
        <v/>
      </c>
      <c r="BP1721" s="5"/>
      <c r="BR1721" s="4"/>
      <c r="BT1721" s="5"/>
      <c r="BU1721" s="5"/>
      <c r="BV1721" s="5" t="str">
        <f>IF(B1721="","",IF(BQ1721="",1+(MAX(BV$2:BV1720)),""))</f>
        <v/>
      </c>
      <c r="BW1721" s="5" t="str">
        <f t="shared" si="268"/>
        <v/>
      </c>
      <c r="BY1721" s="14" t="str">
        <f t="shared" si="269"/>
        <v/>
      </c>
      <c r="BZ1721" s="28"/>
      <c r="DD1721" s="5" t="e">
        <f>IF(REPORTE!AH$2="si",IF(C1721=VALUE(REPORTE!C$11),IF(SUM(DD1722:DD$1993),CONCATENATE(INT(B1721),", "),INT(B1721)),""),IF(C1721=VALUE(REPORTE!C$10),IF(SUM(DD1722:DD$1993),CONCATENATE(INT(B1721),", "),INT(B1721)),""))</f>
        <v>#VALUE!</v>
      </c>
      <c r="DH1721" s="5"/>
      <c r="DI1721" s="5"/>
      <c r="DJ1721" s="5"/>
      <c r="DK1721" s="5"/>
    </row>
    <row r="1722" spans="1:115">
      <c r="A1722" s="24"/>
      <c r="B1722" s="3"/>
      <c r="H1722" s="5" t="str">
        <f>IF(F1722="","",IFERROR(CONCATENATE("PEUA",VLOOKUP(ESTADO,REPORTE!AV1722:AW1753,2,0),CLAVE_DISTRITO,CLAVE_CADER,IFERROR(VLOOKUP(DAY(F1722),$BN$3:$BO$11,2,0),DAY(F1722)),IFERROR(VLOOKUP(MONTH(F1722),$BN$3:$BO$11,2,0),MONTH(F1722)),YEAR(F1722),G1722),""))</f>
        <v/>
      </c>
      <c r="AC1722" s="2" t="str">
        <f>IFERROR(IF(INDEX(AC$1:AC1721,MATCH(J1722,J$1:J1721,0),1)=0,"",INDEX(AC$1:AC1721,MATCH(J1722,J$1:J1721,0),1)),"")</f>
        <v/>
      </c>
      <c r="AD1722" s="2" t="str">
        <f>IFERROR(IF(INDEX(AD$1:AD1721,MATCH(J1722,J$1:J1721,0),1)=0,"",INDEX(AD$1:AD1721,MATCH(J1722,J$1:J1721,0),1)),"")</f>
        <v/>
      </c>
      <c r="AE1722" s="2" t="str">
        <f>IFERROR(IF(INDEX(AE$1:AE1721,MATCH(J1722,J$1:J1721,0),1)=0,"",INDEX(AE$1:AE1721,MATCH(J1722,J$1:J1721,0),1)),"")</f>
        <v/>
      </c>
      <c r="BH1722" s="7" t="str">
        <f t="shared" ca="1" si="266"/>
        <v/>
      </c>
      <c r="BI1722" s="4" t="str">
        <f t="shared" si="271"/>
        <v/>
      </c>
      <c r="BJ1722" s="123" t="str">
        <f t="shared" si="267"/>
        <v/>
      </c>
      <c r="BK1722" s="140" t="str">
        <f t="shared" si="270"/>
        <v/>
      </c>
      <c r="BP1722" s="5"/>
      <c r="BR1722" s="4"/>
      <c r="BT1722" s="5"/>
      <c r="BU1722" s="5"/>
      <c r="BV1722" s="5" t="str">
        <f>IF(B1722="","",IF(BQ1722="",1+(MAX(BV$2:BV1721)),""))</f>
        <v/>
      </c>
      <c r="BW1722" s="5" t="str">
        <f t="shared" si="268"/>
        <v/>
      </c>
      <c r="BY1722" s="14" t="str">
        <f t="shared" si="269"/>
        <v/>
      </c>
      <c r="BZ1722" s="28"/>
      <c r="DD1722" s="5" t="e">
        <f>IF(REPORTE!AH$2="si",IF(C1722=VALUE(REPORTE!C$11),IF(SUM(DD1723:DD$1993),CONCATENATE(INT(B1722),", "),INT(B1722)),""),IF(C1722=VALUE(REPORTE!C$10),IF(SUM(DD1723:DD$1993),CONCATENATE(INT(B1722),", "),INT(B1722)),""))</f>
        <v>#VALUE!</v>
      </c>
      <c r="DH1722" s="5"/>
      <c r="DI1722" s="5"/>
      <c r="DJ1722" s="5"/>
      <c r="DK1722" s="5"/>
    </row>
    <row r="1723" spans="1:115">
      <c r="A1723" s="24"/>
      <c r="B1723" s="3"/>
      <c r="H1723" s="5" t="str">
        <f>IF(F1723="","",IFERROR(CONCATENATE("PEUA",VLOOKUP(ESTADO,REPORTE!AV1723:AW1754,2,0),CLAVE_DISTRITO,CLAVE_CADER,IFERROR(VLOOKUP(DAY(F1723),$BN$3:$BO$11,2,0),DAY(F1723)),IFERROR(VLOOKUP(MONTH(F1723),$BN$3:$BO$11,2,0),MONTH(F1723)),YEAR(F1723),G1723),""))</f>
        <v/>
      </c>
      <c r="AC1723" s="2" t="str">
        <f>IFERROR(IF(INDEX(AC$1:AC1722,MATCH(J1723,J$1:J1722,0),1)=0,"",INDEX(AC$1:AC1722,MATCH(J1723,J$1:J1722,0),1)),"")</f>
        <v/>
      </c>
      <c r="AD1723" s="2" t="str">
        <f>IFERROR(IF(INDEX(AD$1:AD1722,MATCH(J1723,J$1:J1722,0),1)=0,"",INDEX(AD$1:AD1722,MATCH(J1723,J$1:J1722,0),1)),"")</f>
        <v/>
      </c>
      <c r="AE1723" s="2" t="str">
        <f>IFERROR(IF(INDEX(AE$1:AE1722,MATCH(J1723,J$1:J1722,0),1)=0,"",INDEX(AE$1:AE1722,MATCH(J1723,J$1:J1722,0),1)),"")</f>
        <v/>
      </c>
      <c r="BH1723" s="7" t="str">
        <f t="shared" ca="1" si="266"/>
        <v/>
      </c>
      <c r="BI1723" s="4" t="str">
        <f t="shared" si="271"/>
        <v/>
      </c>
      <c r="BJ1723" s="123" t="str">
        <f t="shared" si="267"/>
        <v/>
      </c>
      <c r="BK1723" s="140" t="str">
        <f t="shared" si="270"/>
        <v/>
      </c>
      <c r="BP1723" s="5"/>
      <c r="BR1723" s="4"/>
      <c r="BT1723" s="5"/>
      <c r="BU1723" s="5"/>
      <c r="BV1723" s="5" t="str">
        <f>IF(B1723="","",IF(BQ1723="",1+(MAX(BV$2:BV1722)),""))</f>
        <v/>
      </c>
      <c r="BW1723" s="5" t="str">
        <f t="shared" si="268"/>
        <v/>
      </c>
      <c r="BY1723" s="14" t="str">
        <f t="shared" si="269"/>
        <v/>
      </c>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c r="A1724" s="24"/>
      <c r="B1724" s="3"/>
      <c r="H1724" s="5" t="str">
        <f>IF(F1724="","",IFERROR(CONCATENATE("PEUA",VLOOKUP(ESTADO,REPORTE!AV1724:AW1755,2,0),CLAVE_DISTRITO,CLAVE_CADER,IFERROR(VLOOKUP(DAY(F1724),$BN$3:$BO$11,2,0),DAY(F1724)),IFERROR(VLOOKUP(MONTH(F1724),$BN$3:$BO$11,2,0),MONTH(F1724)),YEAR(F1724),G1724),""))</f>
        <v/>
      </c>
      <c r="AC1724" s="2" t="str">
        <f>IFERROR(IF(INDEX(AC$1:AC1723,MATCH(J1724,J$1:J1723,0),1)=0,"",INDEX(AC$1:AC1723,MATCH(J1724,J$1:J1723,0),1)),"")</f>
        <v/>
      </c>
      <c r="AD1724" s="2" t="str">
        <f>IFERROR(IF(INDEX(AD$1:AD1723,MATCH(J1724,J$1:J1723,0),1)=0,"",INDEX(AD$1:AD1723,MATCH(J1724,J$1:J1723,0),1)),"")</f>
        <v/>
      </c>
      <c r="AE1724" s="2" t="str">
        <f>IFERROR(IF(INDEX(AE$1:AE1723,MATCH(J1724,J$1:J1723,0),1)=0,"",INDEX(AE$1:AE1723,MATCH(J1724,J$1:J1723,0),1)),"")</f>
        <v/>
      </c>
      <c r="BH1724" s="7" t="str">
        <f t="shared" ca="1" si="266"/>
        <v/>
      </c>
      <c r="BI1724" s="4" t="str">
        <f t="shared" si="271"/>
        <v/>
      </c>
      <c r="BJ1724" s="123" t="str">
        <f t="shared" si="267"/>
        <v/>
      </c>
      <c r="BK1724" s="140" t="str">
        <f t="shared" si="270"/>
        <v/>
      </c>
      <c r="BP1724" s="5"/>
      <c r="BR1724" s="4"/>
      <c r="BT1724" s="5"/>
      <c r="BU1724" s="5"/>
      <c r="BV1724" s="5" t="str">
        <f>IF(B1724="","",IF(BQ1724="",1+(MAX(BV$2:BV1723)),""))</f>
        <v/>
      </c>
      <c r="BW1724" s="5" t="str">
        <f t="shared" si="268"/>
        <v/>
      </c>
      <c r="BY1724" s="14" t="str">
        <f t="shared" si="269"/>
        <v/>
      </c>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c r="A1725" s="24"/>
      <c r="B1725" s="3"/>
      <c r="H1725" s="5" t="str">
        <f>IF(F1725="","",IFERROR(CONCATENATE("PEUA",VLOOKUP(ESTADO,REPORTE!AV1725:AW1756,2,0),CLAVE_DISTRITO,CLAVE_CADER,IFERROR(VLOOKUP(DAY(F1725),$BN$3:$BO$11,2,0),DAY(F1725)),IFERROR(VLOOKUP(MONTH(F1725),$BN$3:$BO$11,2,0),MONTH(F1725)),YEAR(F1725),G1725),""))</f>
        <v/>
      </c>
      <c r="AC1725" s="2" t="str">
        <f>IFERROR(IF(INDEX(AC$1:AC1724,MATCH(J1725,J$1:J1724,0),1)=0,"",INDEX(AC$1:AC1724,MATCH(J1725,J$1:J1724,0),1)),"")</f>
        <v/>
      </c>
      <c r="AD1725" s="2" t="str">
        <f>IFERROR(IF(INDEX(AD$1:AD1724,MATCH(J1725,J$1:J1724,0),1)=0,"",INDEX(AD$1:AD1724,MATCH(J1725,J$1:J1724,0),1)),"")</f>
        <v/>
      </c>
      <c r="AE1725" s="2" t="str">
        <f>IFERROR(IF(INDEX(AE$1:AE1724,MATCH(J1725,J$1:J1724,0),1)=0,"",INDEX(AE$1:AE1724,MATCH(J1725,J$1:J1724,0),1)),"")</f>
        <v/>
      </c>
      <c r="BH1725" s="7" t="str">
        <f t="shared" ca="1" si="266"/>
        <v/>
      </c>
      <c r="BI1725" s="4" t="str">
        <f t="shared" si="271"/>
        <v/>
      </c>
      <c r="BJ1725" s="123" t="str">
        <f t="shared" si="267"/>
        <v/>
      </c>
      <c r="BK1725" s="140" t="str">
        <f t="shared" si="270"/>
        <v/>
      </c>
      <c r="BP1725" s="5"/>
      <c r="BR1725" s="4"/>
      <c r="BT1725" s="5"/>
      <c r="BU1725" s="5"/>
      <c r="BV1725" s="5" t="str">
        <f>IF(B1725="","",IF(BQ1725="",1+(MAX(BV$2:BV1724)),""))</f>
        <v/>
      </c>
      <c r="BW1725" s="5" t="str">
        <f t="shared" si="268"/>
        <v/>
      </c>
      <c r="BY1725" s="14" t="str">
        <f t="shared" si="269"/>
        <v/>
      </c>
      <c r="BZ1725" s="28"/>
      <c r="DD1725" s="5" t="e">
        <f>IF(REPORTE!AH$2="si",IF(C1725=VALUE(REPORTE!C$11),IF(SUM(DD1726:DD$1993),CONCATENATE(INT(B1725),", "),INT(B1725)),""),IF(C1725=VALUE(REPORTE!C$10),IF(SUM(DD1726:DD$1993),CONCATENATE(INT(B1725),", "),INT(B1725)),""))</f>
        <v>#VALUE!</v>
      </c>
      <c r="DH1725" s="5"/>
      <c r="DI1725" s="5"/>
      <c r="DJ1725" s="5"/>
      <c r="DK1725" s="5"/>
    </row>
    <row r="1726" spans="1:115">
      <c r="A1726" s="24"/>
      <c r="B1726" s="3"/>
      <c r="H1726" s="5" t="str">
        <f>IF(F1726="","",IFERROR(CONCATENATE("PEUA",VLOOKUP(ESTADO,REPORTE!AV1726:AW1757,2,0),CLAVE_DISTRITO,CLAVE_CADER,IFERROR(VLOOKUP(DAY(F1726),$BN$3:$BO$11,2,0),DAY(F1726)),IFERROR(VLOOKUP(MONTH(F1726),$BN$3:$BO$11,2,0),MONTH(F1726)),YEAR(F1726),G1726),""))</f>
        <v/>
      </c>
      <c r="AC1726" s="2" t="str">
        <f>IFERROR(IF(INDEX(AC$1:AC1725,MATCH(J1726,J$1:J1725,0),1)=0,"",INDEX(AC$1:AC1725,MATCH(J1726,J$1:J1725,0),1)),"")</f>
        <v/>
      </c>
      <c r="AD1726" s="2" t="str">
        <f>IFERROR(IF(INDEX(AD$1:AD1725,MATCH(J1726,J$1:J1725,0),1)=0,"",INDEX(AD$1:AD1725,MATCH(J1726,J$1:J1725,0),1)),"")</f>
        <v/>
      </c>
      <c r="AE1726" s="2" t="str">
        <f>IFERROR(IF(INDEX(AE$1:AE1725,MATCH(J1726,J$1:J1725,0),1)=0,"",INDEX(AE$1:AE1725,MATCH(J1726,J$1:J1725,0),1)),"")</f>
        <v/>
      </c>
      <c r="BH1726" s="7" t="str">
        <f t="shared" ca="1" si="266"/>
        <v/>
      </c>
      <c r="BI1726" s="4" t="str">
        <f t="shared" si="271"/>
        <v/>
      </c>
      <c r="BJ1726" s="123" t="str">
        <f t="shared" si="267"/>
        <v/>
      </c>
      <c r="BK1726" s="140" t="str">
        <f t="shared" si="270"/>
        <v/>
      </c>
      <c r="BP1726" s="5"/>
      <c r="BR1726" s="4"/>
      <c r="BT1726" s="5"/>
      <c r="BU1726" s="5"/>
      <c r="BV1726" s="5" t="str">
        <f>IF(B1726="","",IF(BQ1726="",1+(MAX(BV$2:BV1725)),""))</f>
        <v/>
      </c>
      <c r="BW1726" s="5" t="str">
        <f t="shared" si="268"/>
        <v/>
      </c>
      <c r="BY1726" s="14" t="str">
        <f t="shared" si="269"/>
        <v/>
      </c>
      <c r="BZ1726" s="28"/>
      <c r="DD1726" s="5" t="e">
        <f>IF(REPORTE!AH$2="si",IF(C1726=VALUE(REPORTE!C$11),IF(SUM(DD1727:DD$1993),CONCATENATE(INT(B1726),", "),INT(B1726)),""),IF(C1726=VALUE(REPORTE!C$10),IF(SUM(DD1727:DD$1993),CONCATENATE(INT(B1726),", "),INT(B1726)),""))</f>
        <v>#VALUE!</v>
      </c>
      <c r="DH1726" s="5"/>
      <c r="DI1726" s="5"/>
      <c r="DJ1726" s="5"/>
      <c r="DK1726" s="5"/>
    </row>
    <row r="1727" spans="1:115">
      <c r="A1727" s="24"/>
      <c r="B1727" s="3"/>
      <c r="H1727" s="5" t="str">
        <f>IF(F1727="","",IFERROR(CONCATENATE("PEUA",VLOOKUP(ESTADO,REPORTE!AV1727:AW1758,2,0),CLAVE_DISTRITO,CLAVE_CADER,IFERROR(VLOOKUP(DAY(F1727),$BN$3:$BO$11,2,0),DAY(F1727)),IFERROR(VLOOKUP(MONTH(F1727),$BN$3:$BO$11,2,0),MONTH(F1727)),YEAR(F1727),G1727),""))</f>
        <v/>
      </c>
      <c r="AC1727" s="2" t="str">
        <f>IFERROR(IF(INDEX(AC$1:AC1726,MATCH(J1727,J$1:J1726,0),1)=0,"",INDEX(AC$1:AC1726,MATCH(J1727,J$1:J1726,0),1)),"")</f>
        <v/>
      </c>
      <c r="AD1727" s="2" t="str">
        <f>IFERROR(IF(INDEX(AD$1:AD1726,MATCH(J1727,J$1:J1726,0),1)=0,"",INDEX(AD$1:AD1726,MATCH(J1727,J$1:J1726,0),1)),"")</f>
        <v/>
      </c>
      <c r="AE1727" s="2" t="str">
        <f>IFERROR(IF(INDEX(AE$1:AE1726,MATCH(J1727,J$1:J1726,0),1)=0,"",INDEX(AE$1:AE1726,MATCH(J1727,J$1:J1726,0),1)),"")</f>
        <v/>
      </c>
      <c r="BH1727" s="7" t="str">
        <f t="shared" ca="1" si="266"/>
        <v/>
      </c>
      <c r="BI1727" s="4" t="str">
        <f t="shared" si="271"/>
        <v/>
      </c>
      <c r="BJ1727" s="123" t="str">
        <f t="shared" si="267"/>
        <v/>
      </c>
      <c r="BK1727" s="140" t="str">
        <f t="shared" si="270"/>
        <v/>
      </c>
      <c r="BP1727" s="5"/>
      <c r="BR1727" s="4"/>
      <c r="BT1727" s="5"/>
      <c r="BU1727" s="5"/>
      <c r="BV1727" s="5" t="str">
        <f>IF(B1727="","",IF(BQ1727="",1+(MAX(BV$2:BV1726)),""))</f>
        <v/>
      </c>
      <c r="BW1727" s="5" t="str">
        <f t="shared" si="268"/>
        <v/>
      </c>
      <c r="BY1727" s="14" t="str">
        <f t="shared" si="269"/>
        <v/>
      </c>
      <c r="BZ1727" s="28"/>
      <c r="DD1727" s="5" t="e">
        <f>IF(REPORTE!AH$2="si",IF(C1727=VALUE(REPORTE!C$11),IF(SUM(DD1728:DD$1993),CONCATENATE(INT(B1727),", "),INT(B1727)),""),IF(C1727=VALUE(REPORTE!C$10),IF(SUM(DD1728:DD$1993),CONCATENATE(INT(B1727),", "),INT(B1727)),""))</f>
        <v>#VALUE!</v>
      </c>
      <c r="DH1727" s="5"/>
      <c r="DI1727" s="5"/>
      <c r="DJ1727" s="5"/>
      <c r="DK1727" s="5"/>
    </row>
    <row r="1728" spans="1:115">
      <c r="A1728" s="24"/>
      <c r="B1728" s="3"/>
      <c r="H1728" s="5" t="str">
        <f>IF(F1728="","",IFERROR(CONCATENATE("PEUA",VLOOKUP(ESTADO,REPORTE!AV1728:AW1759,2,0),CLAVE_DISTRITO,CLAVE_CADER,IFERROR(VLOOKUP(DAY(F1728),$BN$3:$BO$11,2,0),DAY(F1728)),IFERROR(VLOOKUP(MONTH(F1728),$BN$3:$BO$11,2,0),MONTH(F1728)),YEAR(F1728),G1728),""))</f>
        <v/>
      </c>
      <c r="AC1728" s="2" t="str">
        <f>IFERROR(IF(INDEX(AC$1:AC1727,MATCH(J1728,J$1:J1727,0),1)=0,"",INDEX(AC$1:AC1727,MATCH(J1728,J$1:J1727,0),1)),"")</f>
        <v/>
      </c>
      <c r="AD1728" s="2" t="str">
        <f>IFERROR(IF(INDEX(AD$1:AD1727,MATCH(J1728,J$1:J1727,0),1)=0,"",INDEX(AD$1:AD1727,MATCH(J1728,J$1:J1727,0),1)),"")</f>
        <v/>
      </c>
      <c r="AE1728" s="2" t="str">
        <f>IFERROR(IF(INDEX(AE$1:AE1727,MATCH(J1728,J$1:J1727,0),1)=0,"",INDEX(AE$1:AE1727,MATCH(J1728,J$1:J1727,0),1)),"")</f>
        <v/>
      </c>
      <c r="BH1728" s="7" t="str">
        <f t="shared" ca="1" si="266"/>
        <v/>
      </c>
      <c r="BI1728" s="4" t="str">
        <f t="shared" si="271"/>
        <v/>
      </c>
      <c r="BJ1728" s="123" t="str">
        <f t="shared" si="267"/>
        <v/>
      </c>
      <c r="BK1728" s="140" t="str">
        <f t="shared" si="270"/>
        <v/>
      </c>
      <c r="BP1728" s="5"/>
      <c r="BR1728" s="4"/>
      <c r="BT1728" s="5"/>
      <c r="BU1728" s="5"/>
      <c r="BV1728" s="5" t="str">
        <f>IF(B1728="","",IF(BQ1728="",1+(MAX(BV$2:BV1727)),""))</f>
        <v/>
      </c>
      <c r="BW1728" s="5" t="str">
        <f t="shared" si="268"/>
        <v/>
      </c>
      <c r="BY1728" s="14" t="str">
        <f t="shared" si="269"/>
        <v/>
      </c>
      <c r="BZ1728" s="28"/>
      <c r="DD1728" s="5" t="e">
        <f>IF(REPORTE!AH$2="si",IF(C1728=VALUE(REPORTE!C$11),IF(SUM(DD1729:DD$1993),CONCATENATE(INT(B1728),", "),INT(B1728)),""),IF(C1728=VALUE(REPORTE!C$10),IF(SUM(DD1729:DD$1993),CONCATENATE(INT(B1728),", "),INT(B1728)),""))</f>
        <v>#VALUE!</v>
      </c>
      <c r="DH1728" s="5"/>
      <c r="DI1728" s="5"/>
      <c r="DJ1728" s="5"/>
      <c r="DK1728" s="5"/>
    </row>
    <row r="1729" spans="1:115">
      <c r="A1729" s="24"/>
      <c r="B1729" s="3"/>
      <c r="H1729" s="5" t="str">
        <f>IF(F1729="","",IFERROR(CONCATENATE("PEUA",VLOOKUP(ESTADO,REPORTE!AV1729:AW1760,2,0),CLAVE_DISTRITO,CLAVE_CADER,IFERROR(VLOOKUP(DAY(F1729),$BN$3:$BO$11,2,0),DAY(F1729)),IFERROR(VLOOKUP(MONTH(F1729),$BN$3:$BO$11,2,0),MONTH(F1729)),YEAR(F1729),G1729),""))</f>
        <v/>
      </c>
      <c r="AC1729" s="2" t="str">
        <f>IFERROR(IF(INDEX(AC$1:AC1728,MATCH(J1729,J$1:J1728,0),1)=0,"",INDEX(AC$1:AC1728,MATCH(J1729,J$1:J1728,0),1)),"")</f>
        <v/>
      </c>
      <c r="AD1729" s="2" t="str">
        <f>IFERROR(IF(INDEX(AD$1:AD1728,MATCH(J1729,J$1:J1728,0),1)=0,"",INDEX(AD$1:AD1728,MATCH(J1729,J$1:J1728,0),1)),"")</f>
        <v/>
      </c>
      <c r="AE1729" s="2" t="str">
        <f>IFERROR(IF(INDEX(AE$1:AE1728,MATCH(J1729,J$1:J1728,0),1)=0,"",INDEX(AE$1:AE1728,MATCH(J1729,J$1:J1728,0),1)),"")</f>
        <v/>
      </c>
      <c r="BH1729" s="7" t="str">
        <f t="shared" ca="1" si="266"/>
        <v/>
      </c>
      <c r="BI1729" s="4" t="str">
        <f t="shared" si="271"/>
        <v/>
      </c>
      <c r="BJ1729" s="123" t="str">
        <f t="shared" si="267"/>
        <v/>
      </c>
      <c r="BK1729" s="140" t="str">
        <f t="shared" si="270"/>
        <v/>
      </c>
      <c r="BP1729" s="5"/>
      <c r="BR1729" s="4"/>
      <c r="BT1729" s="5"/>
      <c r="BU1729" s="5"/>
      <c r="BV1729" s="5" t="str">
        <f>IF(B1729="","",IF(BQ1729="",1+(MAX(BV$2:BV1728)),""))</f>
        <v/>
      </c>
      <c r="BW1729" s="5" t="str">
        <f t="shared" si="268"/>
        <v/>
      </c>
      <c r="BY1729" s="14" t="str">
        <f t="shared" si="269"/>
        <v/>
      </c>
      <c r="BZ1729" s="28"/>
      <c r="DD1729" s="5" t="e">
        <f>IF(REPORTE!AH$2="si",IF(C1729=VALUE(REPORTE!C$11),IF(SUM(DD1730:DD$1993),CONCATENATE(INT(B1729),", "),INT(B1729)),""),IF(C1729=VALUE(REPORTE!C$10),IF(SUM(DD1730:DD$1993),CONCATENATE(INT(B1729),", "),INT(B1729)),""))</f>
        <v>#VALUE!</v>
      </c>
      <c r="DH1729" s="5"/>
      <c r="DI1729" s="5"/>
      <c r="DJ1729" s="5"/>
      <c r="DK1729" s="5"/>
    </row>
    <row r="1730" spans="1:115">
      <c r="A1730" s="24"/>
      <c r="B1730" s="3"/>
      <c r="H1730" s="5" t="str">
        <f>IF(F1730="","",IFERROR(CONCATENATE("PEUA",VLOOKUP(ESTADO,REPORTE!AV1730:AW1761,2,0),CLAVE_DISTRITO,CLAVE_CADER,IFERROR(VLOOKUP(DAY(F1730),$BN$3:$BO$11,2,0),DAY(F1730)),IFERROR(VLOOKUP(MONTH(F1730),$BN$3:$BO$11,2,0),MONTH(F1730)),YEAR(F1730),G1730),""))</f>
        <v/>
      </c>
      <c r="AC1730" s="2" t="str">
        <f>IFERROR(IF(INDEX(AC$1:AC1729,MATCH(J1730,J$1:J1729,0),1)=0,"",INDEX(AC$1:AC1729,MATCH(J1730,J$1:J1729,0),1)),"")</f>
        <v/>
      </c>
      <c r="AD1730" s="2" t="str">
        <f>IFERROR(IF(INDEX(AD$1:AD1729,MATCH(J1730,J$1:J1729,0),1)=0,"",INDEX(AD$1:AD1729,MATCH(J1730,J$1:J1729,0),1)),"")</f>
        <v/>
      </c>
      <c r="AE1730" s="2" t="str">
        <f>IFERROR(IF(INDEX(AE$1:AE1729,MATCH(J1730,J$1:J1729,0),1)=0,"",INDEX(AE$1:AE1729,MATCH(J1730,J$1:J1729,0),1)),"")</f>
        <v/>
      </c>
      <c r="BH1730" s="7" t="str">
        <f t="shared" ref="BH1730:BH1793" ca="1" si="272">IFERROR(IF(BE1730="","",IF(BA1730=5,"",IF(BE1730-TODAY()&gt;0,"VIGENTE","VENCIDO"))),"")</f>
        <v/>
      </c>
      <c r="BI1730" s="4" t="str">
        <f t="shared" si="271"/>
        <v/>
      </c>
      <c r="BJ1730" s="123" t="str">
        <f t="shared" ref="BJ1730:BJ1788" si="273">IFERROR(IF(AA1730="","",AA1730/V1730),"")</f>
        <v/>
      </c>
      <c r="BK1730" s="140" t="str">
        <f t="shared" si="270"/>
        <v/>
      </c>
      <c r="BP1730" s="5"/>
      <c r="BR1730" s="4"/>
      <c r="BT1730" s="5"/>
      <c r="BU1730" s="5"/>
      <c r="BV1730" s="5" t="str">
        <f>IF(B1730="","",IF(BQ1730="",1+(MAX(BV$2:BV1729)),""))</f>
        <v/>
      </c>
      <c r="BW1730" s="5" t="str">
        <f t="shared" ref="BW1730:BW1793" si="274">IF(BV1730="","",Z1730)</f>
        <v/>
      </c>
      <c r="BY1730" s="14" t="str">
        <f t="shared" ref="BY1730:BY1793" si="275">IF(BV1730="","",C1730)</f>
        <v/>
      </c>
      <c r="BZ1730" s="28"/>
      <c r="DD1730" s="5" t="e">
        <f>IF(REPORTE!AH$2="si",IF(C1730=VALUE(REPORTE!C$11),IF(SUM(DD1731:DD$1993),CONCATENATE(INT(B1730),", "),INT(B1730)),""),IF(C1730=VALUE(REPORTE!C$10),IF(SUM(DD1731:DD$1993),CONCATENATE(INT(B1730),", "),INT(B1730)),""))</f>
        <v>#VALUE!</v>
      </c>
      <c r="DH1730" s="5"/>
      <c r="DI1730" s="5"/>
      <c r="DJ1730" s="5"/>
      <c r="DK1730" s="5"/>
    </row>
    <row r="1731" spans="1:115">
      <c r="A1731" s="24"/>
      <c r="B1731" s="3"/>
      <c r="H1731" s="5" t="str">
        <f>IF(F1731="","",IFERROR(CONCATENATE("PEUA",VLOOKUP(ESTADO,REPORTE!AV1731:AW1762,2,0),CLAVE_DISTRITO,CLAVE_CADER,IFERROR(VLOOKUP(DAY(F1731),$BN$3:$BO$11,2,0),DAY(F1731)),IFERROR(VLOOKUP(MONTH(F1731),$BN$3:$BO$11,2,0),MONTH(F1731)),YEAR(F1731),G1731),""))</f>
        <v/>
      </c>
      <c r="AC1731" s="2" t="str">
        <f>IFERROR(IF(INDEX(AC$1:AC1730,MATCH(J1731,J$1:J1730,0),1)=0,"",INDEX(AC$1:AC1730,MATCH(J1731,J$1:J1730,0),1)),"")</f>
        <v/>
      </c>
      <c r="AD1731" s="2" t="str">
        <f>IFERROR(IF(INDEX(AD$1:AD1730,MATCH(J1731,J$1:J1730,0),1)=0,"",INDEX(AD$1:AD1730,MATCH(J1731,J$1:J1730,0),1)),"")</f>
        <v/>
      </c>
      <c r="AE1731" s="2" t="str">
        <f>IFERROR(IF(INDEX(AE$1:AE1730,MATCH(J1731,J$1:J1730,0),1)=0,"",INDEX(AE$1:AE1730,MATCH(J1731,J$1:J1730,0),1)),"")</f>
        <v/>
      </c>
      <c r="BH1731" s="7" t="str">
        <f t="shared" ca="1" si="272"/>
        <v/>
      </c>
      <c r="BI1731" s="4" t="str">
        <f t="shared" si="271"/>
        <v/>
      </c>
      <c r="BJ1731" s="123" t="str">
        <f t="shared" si="273"/>
        <v/>
      </c>
      <c r="BK1731" s="140" t="str">
        <f t="shared" ref="BK1731:BK1794" si="276">IFERROR(IF(AA1731/Z1731=0,"",AA1731/Z1731),"")</f>
        <v/>
      </c>
      <c r="BP1731" s="5"/>
      <c r="BR1731" s="4"/>
      <c r="BT1731" s="5"/>
      <c r="BU1731" s="5"/>
      <c r="BV1731" s="5" t="str">
        <f>IF(B1731="","",IF(BQ1731="",1+(MAX(BV$2:BV1730)),""))</f>
        <v/>
      </c>
      <c r="BW1731" s="5" t="str">
        <f t="shared" si="274"/>
        <v/>
      </c>
      <c r="BY1731" s="14" t="str">
        <f t="shared" si="275"/>
        <v/>
      </c>
      <c r="BZ1731" s="28"/>
      <c r="DD1731" s="5" t="e">
        <f>IF(REPORTE!AH$2="si",IF(C1731=VALUE(REPORTE!C$11),IF(SUM(DD1732:DD$1993),CONCATENATE(INT(B1731),", "),INT(B1731)),""),IF(C1731=VALUE(REPORTE!C$10),IF(SUM(DD1732:DD$1993),CONCATENATE(INT(B1731),", "),INT(B1731)),""))</f>
        <v>#VALUE!</v>
      </c>
      <c r="DH1731" s="5"/>
      <c r="DI1731" s="5"/>
      <c r="DJ1731" s="5"/>
      <c r="DK1731" s="5"/>
    </row>
    <row r="1732" spans="1:115">
      <c r="A1732" s="24"/>
      <c r="B1732" s="3"/>
      <c r="H1732" s="5" t="str">
        <f>IF(F1732="","",IFERROR(CONCATENATE("PEUA",VLOOKUP(ESTADO,REPORTE!AV1732:AW1763,2,0),CLAVE_DISTRITO,CLAVE_CADER,IFERROR(VLOOKUP(DAY(F1732),$BN$3:$BO$11,2,0),DAY(F1732)),IFERROR(VLOOKUP(MONTH(F1732),$BN$3:$BO$11,2,0),MONTH(F1732)),YEAR(F1732),G1732),""))</f>
        <v/>
      </c>
      <c r="AC1732" s="2" t="str">
        <f>IFERROR(IF(INDEX(AC$1:AC1731,MATCH(J1732,J$1:J1731,0),1)=0,"",INDEX(AC$1:AC1731,MATCH(J1732,J$1:J1731,0),1)),"")</f>
        <v/>
      </c>
      <c r="AD1732" s="2" t="str">
        <f>IFERROR(IF(INDEX(AD$1:AD1731,MATCH(J1732,J$1:J1731,0),1)=0,"",INDEX(AD$1:AD1731,MATCH(J1732,J$1:J1731,0),1)),"")</f>
        <v/>
      </c>
      <c r="AE1732" s="2" t="str">
        <f>IFERROR(IF(INDEX(AE$1:AE1731,MATCH(J1732,J$1:J1731,0),1)=0,"",INDEX(AE$1:AE1731,MATCH(J1732,J$1:J1731,0),1)),"")</f>
        <v/>
      </c>
      <c r="BH1732" s="7" t="str">
        <f t="shared" ca="1" si="272"/>
        <v/>
      </c>
      <c r="BI1732" s="4" t="str">
        <f t="shared" si="271"/>
        <v/>
      </c>
      <c r="BJ1732" s="123" t="str">
        <f t="shared" si="273"/>
        <v/>
      </c>
      <c r="BK1732" s="140" t="str">
        <f t="shared" si="276"/>
        <v/>
      </c>
      <c r="BP1732" s="5"/>
      <c r="BR1732" s="4"/>
      <c r="BT1732" s="5"/>
      <c r="BU1732" s="5"/>
      <c r="BV1732" s="5" t="str">
        <f>IF(B1732="","",IF(BQ1732="",1+(MAX(BV$2:BV1731)),""))</f>
        <v/>
      </c>
      <c r="BW1732" s="5" t="str">
        <f t="shared" si="274"/>
        <v/>
      </c>
      <c r="BY1732" s="14" t="str">
        <f t="shared" si="275"/>
        <v/>
      </c>
      <c r="BZ1732" s="28"/>
      <c r="DD1732" s="5" t="e">
        <f>IF(REPORTE!AH$2="si",IF(C1732=VALUE(REPORTE!C$11),IF(SUM(DD1733:DD$1993),CONCATENATE(INT(B1732),", "),INT(B1732)),""),IF(C1732=VALUE(REPORTE!C$10),IF(SUM(DD1733:DD$1993),CONCATENATE(INT(B1732),", "),INT(B1732)),""))</f>
        <v>#VALUE!</v>
      </c>
      <c r="DH1732" s="5"/>
      <c r="DI1732" s="5"/>
      <c r="DJ1732" s="5"/>
      <c r="DK1732" s="5"/>
    </row>
    <row r="1733" spans="1:115">
      <c r="A1733" s="24"/>
      <c r="B1733" s="3"/>
      <c r="H1733" s="5" t="str">
        <f>IF(F1733="","",IFERROR(CONCATENATE("PEUA",VLOOKUP(ESTADO,REPORTE!AV1733:AW1764,2,0),CLAVE_DISTRITO,CLAVE_CADER,IFERROR(VLOOKUP(DAY(F1733),$BN$3:$BO$11,2,0),DAY(F1733)),IFERROR(VLOOKUP(MONTH(F1733),$BN$3:$BO$11,2,0),MONTH(F1733)),YEAR(F1733),G1733),""))</f>
        <v/>
      </c>
      <c r="AC1733" s="2" t="str">
        <f>IFERROR(IF(INDEX(AC$1:AC1732,MATCH(J1733,J$1:J1732,0),1)=0,"",INDEX(AC$1:AC1732,MATCH(J1733,J$1:J1732,0),1)),"")</f>
        <v/>
      </c>
      <c r="AD1733" s="2" t="str">
        <f>IFERROR(IF(INDEX(AD$1:AD1732,MATCH(J1733,J$1:J1732,0),1)=0,"",INDEX(AD$1:AD1732,MATCH(J1733,J$1:J1732,0),1)),"")</f>
        <v/>
      </c>
      <c r="AE1733" s="2" t="str">
        <f>IFERROR(IF(INDEX(AE$1:AE1732,MATCH(J1733,J$1:J1732,0),1)=0,"",INDEX(AE$1:AE1732,MATCH(J1733,J$1:J1732,0),1)),"")</f>
        <v/>
      </c>
      <c r="BH1733" s="7" t="str">
        <f t="shared" ca="1" si="272"/>
        <v/>
      </c>
      <c r="BI1733" s="4" t="str">
        <f t="shared" si="271"/>
        <v/>
      </c>
      <c r="BJ1733" s="123" t="str">
        <f t="shared" si="273"/>
        <v/>
      </c>
      <c r="BK1733" s="140" t="str">
        <f t="shared" si="276"/>
        <v/>
      </c>
      <c r="BP1733" s="5"/>
      <c r="BR1733" s="4"/>
      <c r="BT1733" s="5"/>
      <c r="BU1733" s="5"/>
      <c r="BV1733" s="5" t="str">
        <f>IF(B1733="","",IF(BQ1733="",1+(MAX(BV$2:BV1732)),""))</f>
        <v/>
      </c>
      <c r="BW1733" s="5" t="str">
        <f t="shared" si="274"/>
        <v/>
      </c>
      <c r="BY1733" s="14" t="str">
        <f t="shared" si="275"/>
        <v/>
      </c>
      <c r="BZ1733" s="28"/>
      <c r="DD1733" s="5" t="e">
        <f>IF(REPORTE!AH$2="si",IF(C1733=VALUE(REPORTE!C$11),IF(SUM(DD1734:DD$1993),CONCATENATE(INT(B1733),", "),INT(B1733)),""),IF(C1733=VALUE(REPORTE!C$10),IF(SUM(DD1734:DD$1993),CONCATENATE(INT(B1733),", "),INT(B1733)),""))</f>
        <v>#VALUE!</v>
      </c>
      <c r="DH1733" s="5"/>
      <c r="DI1733" s="5"/>
      <c r="DJ1733" s="5"/>
      <c r="DK1733" s="5"/>
    </row>
    <row r="1734" spans="1:115">
      <c r="A1734" s="24"/>
      <c r="B1734" s="3"/>
      <c r="H1734" s="5" t="str">
        <f>IF(F1734="","",IFERROR(CONCATENATE("PEUA",VLOOKUP(ESTADO,REPORTE!AV1734:AW1765,2,0),CLAVE_DISTRITO,CLAVE_CADER,IFERROR(VLOOKUP(DAY(F1734),$BN$3:$BO$11,2,0),DAY(F1734)),IFERROR(VLOOKUP(MONTH(F1734),$BN$3:$BO$11,2,0),MONTH(F1734)),YEAR(F1734),G1734),""))</f>
        <v/>
      </c>
      <c r="AC1734" s="2" t="str">
        <f>IFERROR(IF(INDEX(AC$1:AC1733,MATCH(J1734,J$1:J1733,0),1)=0,"",INDEX(AC$1:AC1733,MATCH(J1734,J$1:J1733,0),1)),"")</f>
        <v/>
      </c>
      <c r="AD1734" s="2" t="str">
        <f>IFERROR(IF(INDEX(AD$1:AD1733,MATCH(J1734,J$1:J1733,0),1)=0,"",INDEX(AD$1:AD1733,MATCH(J1734,J$1:J1733,0),1)),"")</f>
        <v/>
      </c>
      <c r="AE1734" s="2" t="str">
        <f>IFERROR(IF(INDEX(AE$1:AE1733,MATCH(J1734,J$1:J1733,0),1)=0,"",INDEX(AE$1:AE1733,MATCH(J1734,J$1:J1733,0),1)),"")</f>
        <v/>
      </c>
      <c r="BH1734" s="7" t="str">
        <f t="shared" ca="1" si="272"/>
        <v/>
      </c>
      <c r="BI1734" s="4" t="str">
        <f t="shared" si="271"/>
        <v/>
      </c>
      <c r="BJ1734" s="123" t="str">
        <f t="shared" si="273"/>
        <v/>
      </c>
      <c r="BK1734" s="140" t="str">
        <f t="shared" si="276"/>
        <v/>
      </c>
      <c r="BP1734" s="5"/>
      <c r="BR1734" s="4"/>
      <c r="BT1734" s="5"/>
      <c r="BU1734" s="5"/>
      <c r="BV1734" s="5" t="str">
        <f>IF(B1734="","",IF(BQ1734="",1+(MAX(BV$2:BV1733)),""))</f>
        <v/>
      </c>
      <c r="BW1734" s="5" t="str">
        <f t="shared" si="274"/>
        <v/>
      </c>
      <c r="BY1734" s="14" t="str">
        <f t="shared" si="275"/>
        <v/>
      </c>
      <c r="BZ1734" s="28"/>
      <c r="DD1734" s="5" t="e">
        <f>IF(REPORTE!AH$2="si",IF(C1734=VALUE(REPORTE!C$11),IF(SUM(DD1735:DD$1993),CONCATENATE(INT(B1734),", "),INT(B1734)),""),IF(C1734=VALUE(REPORTE!C$10),IF(SUM(DD1735:DD$1993),CONCATENATE(INT(B1734),", "),INT(B1734)),""))</f>
        <v>#VALUE!</v>
      </c>
      <c r="DH1734" s="5"/>
      <c r="DI1734" s="5"/>
      <c r="DJ1734" s="5"/>
      <c r="DK1734" s="5"/>
    </row>
    <row r="1735" spans="1:115">
      <c r="A1735" s="24"/>
      <c r="B1735" s="3"/>
      <c r="H1735" s="5" t="str">
        <f>IF(F1735="","",IFERROR(CONCATENATE("PEUA",VLOOKUP(ESTADO,REPORTE!AV1735:AW1766,2,0),CLAVE_DISTRITO,CLAVE_CADER,IFERROR(VLOOKUP(DAY(F1735),$BN$3:$BO$11,2,0),DAY(F1735)),IFERROR(VLOOKUP(MONTH(F1735),$BN$3:$BO$11,2,0),MONTH(F1735)),YEAR(F1735),G1735),""))</f>
        <v/>
      </c>
      <c r="AC1735" s="2" t="str">
        <f>IFERROR(IF(INDEX(AC$1:AC1734,MATCH(J1735,J$1:J1734,0),1)=0,"",INDEX(AC$1:AC1734,MATCH(J1735,J$1:J1734,0),1)),"")</f>
        <v/>
      </c>
      <c r="AD1735" s="2" t="str">
        <f>IFERROR(IF(INDEX(AD$1:AD1734,MATCH(J1735,J$1:J1734,0),1)=0,"",INDEX(AD$1:AD1734,MATCH(J1735,J$1:J1734,0),1)),"")</f>
        <v/>
      </c>
      <c r="AE1735" s="2" t="str">
        <f>IFERROR(IF(INDEX(AE$1:AE1734,MATCH(J1735,J$1:J1734,0),1)=0,"",INDEX(AE$1:AE1734,MATCH(J1735,J$1:J1734,0),1)),"")</f>
        <v/>
      </c>
      <c r="BH1735" s="7" t="str">
        <f t="shared" ca="1" si="272"/>
        <v/>
      </c>
      <c r="BI1735" s="4" t="str">
        <f t="shared" si="271"/>
        <v/>
      </c>
      <c r="BJ1735" s="123" t="str">
        <f t="shared" si="273"/>
        <v/>
      </c>
      <c r="BK1735" s="140" t="str">
        <f t="shared" si="276"/>
        <v/>
      </c>
      <c r="BP1735" s="5"/>
      <c r="BR1735" s="4"/>
      <c r="BT1735" s="5"/>
      <c r="BU1735" s="5"/>
      <c r="BV1735" s="5" t="str">
        <f>IF(B1735="","",IF(BQ1735="",1+(MAX(BV$2:BV1734)),""))</f>
        <v/>
      </c>
      <c r="BW1735" s="5" t="str">
        <f t="shared" si="274"/>
        <v/>
      </c>
      <c r="BY1735" s="14" t="str">
        <f t="shared" si="275"/>
        <v/>
      </c>
      <c r="BZ1735" s="28"/>
      <c r="DD1735" s="5" t="e">
        <f>IF(REPORTE!AH$2="si",IF(C1735=VALUE(REPORTE!C$11),IF(SUM(DD1736:DD$1993),CONCATENATE(INT(B1735),", "),INT(B1735)),""),IF(C1735=VALUE(REPORTE!C$10),IF(SUM(DD1736:DD$1993),CONCATENATE(INT(B1735),", "),INT(B1735)),""))</f>
        <v>#VALUE!</v>
      </c>
      <c r="DH1735" s="5"/>
      <c r="DI1735" s="5"/>
      <c r="DJ1735" s="5"/>
      <c r="DK1735" s="5"/>
    </row>
    <row r="1736" spans="1:115">
      <c r="A1736" s="24"/>
      <c r="B1736" s="3"/>
      <c r="H1736" s="5" t="str">
        <f>IF(F1736="","",IFERROR(CONCATENATE("PEUA",VLOOKUP(ESTADO,REPORTE!AV1736:AW1767,2,0),CLAVE_DISTRITO,CLAVE_CADER,IFERROR(VLOOKUP(DAY(F1736),$BN$3:$BO$11,2,0),DAY(F1736)),IFERROR(VLOOKUP(MONTH(F1736),$BN$3:$BO$11,2,0),MONTH(F1736)),YEAR(F1736),G1736),""))</f>
        <v/>
      </c>
      <c r="AC1736" s="2" t="str">
        <f>IFERROR(IF(INDEX(AC$1:AC1735,MATCH(J1736,J$1:J1735,0),1)=0,"",INDEX(AC$1:AC1735,MATCH(J1736,J$1:J1735,0),1)),"")</f>
        <v/>
      </c>
      <c r="AD1736" s="2" t="str">
        <f>IFERROR(IF(INDEX(AD$1:AD1735,MATCH(J1736,J$1:J1735,0),1)=0,"",INDEX(AD$1:AD1735,MATCH(J1736,J$1:J1735,0),1)),"")</f>
        <v/>
      </c>
      <c r="AE1736" s="2" t="str">
        <f>IFERROR(IF(INDEX(AE$1:AE1735,MATCH(J1736,J$1:J1735,0),1)=0,"",INDEX(AE$1:AE1735,MATCH(J1736,J$1:J1735,0),1)),"")</f>
        <v/>
      </c>
      <c r="BH1736" s="7" t="str">
        <f t="shared" ca="1" si="272"/>
        <v/>
      </c>
      <c r="BI1736" s="4" t="str">
        <f t="shared" si="271"/>
        <v/>
      </c>
      <c r="BJ1736" s="123" t="str">
        <f t="shared" si="273"/>
        <v/>
      </c>
      <c r="BK1736" s="140" t="str">
        <f t="shared" si="276"/>
        <v/>
      </c>
      <c r="BP1736" s="5"/>
      <c r="BR1736" s="4"/>
      <c r="BT1736" s="5"/>
      <c r="BU1736" s="5"/>
      <c r="BV1736" s="5" t="str">
        <f>IF(B1736="","",IF(BQ1736="",1+(MAX(BV$2:BV1735)),""))</f>
        <v/>
      </c>
      <c r="BW1736" s="5" t="str">
        <f t="shared" si="274"/>
        <v/>
      </c>
      <c r="BY1736" s="14" t="str">
        <f t="shared" si="275"/>
        <v/>
      </c>
      <c r="BZ1736" s="28"/>
      <c r="DD1736" s="5" t="e">
        <f>IF(REPORTE!AH$2="si",IF(C1736=VALUE(REPORTE!C$11),IF(SUM(DD1737:DD$1993),CONCATENATE(INT(B1736),", "),INT(B1736)),""),IF(C1736=VALUE(REPORTE!C$10),IF(SUM(DD1737:DD$1993),CONCATENATE(INT(B1736),", "),INT(B1736)),""))</f>
        <v>#VALUE!</v>
      </c>
      <c r="DH1736" s="5"/>
      <c r="DI1736" s="5"/>
      <c r="DJ1736" s="5"/>
      <c r="DK1736" s="5"/>
    </row>
    <row r="1737" spans="1:115">
      <c r="A1737" s="24"/>
      <c r="B1737" s="3"/>
      <c r="H1737" s="5" t="str">
        <f>IF(F1737="","",IFERROR(CONCATENATE("PEUA",VLOOKUP(ESTADO,REPORTE!AV1737:AW1768,2,0),CLAVE_DISTRITO,CLAVE_CADER,IFERROR(VLOOKUP(DAY(F1737),$BN$3:$BO$11,2,0),DAY(F1737)),IFERROR(VLOOKUP(MONTH(F1737),$BN$3:$BO$11,2,0),MONTH(F1737)),YEAR(F1737),G1737),""))</f>
        <v/>
      </c>
      <c r="AC1737" s="2" t="str">
        <f>IFERROR(IF(INDEX(AC$1:AC1736,MATCH(J1737,J$1:J1736,0),1)=0,"",INDEX(AC$1:AC1736,MATCH(J1737,J$1:J1736,0),1)),"")</f>
        <v/>
      </c>
      <c r="AD1737" s="2" t="str">
        <f>IFERROR(IF(INDEX(AD$1:AD1736,MATCH(J1737,J$1:J1736,0),1)=0,"",INDEX(AD$1:AD1736,MATCH(J1737,J$1:J1736,0),1)),"")</f>
        <v/>
      </c>
      <c r="AE1737" s="2" t="str">
        <f>IFERROR(IF(INDEX(AE$1:AE1736,MATCH(J1737,J$1:J1736,0),1)=0,"",INDEX(AE$1:AE1736,MATCH(J1737,J$1:J1736,0),1)),"")</f>
        <v/>
      </c>
      <c r="BH1737" s="7" t="str">
        <f t="shared" ca="1" si="272"/>
        <v/>
      </c>
      <c r="BI1737" s="4" t="str">
        <f t="shared" si="271"/>
        <v/>
      </c>
      <c r="BJ1737" s="123" t="str">
        <f t="shared" si="273"/>
        <v/>
      </c>
      <c r="BK1737" s="140" t="str">
        <f t="shared" si="276"/>
        <v/>
      </c>
      <c r="BP1737" s="5"/>
      <c r="BR1737" s="4"/>
      <c r="BT1737" s="5"/>
      <c r="BU1737" s="5"/>
      <c r="BV1737" s="5" t="str">
        <f>IF(B1737="","",IF(BQ1737="",1+(MAX(BV$2:BV1736)),""))</f>
        <v/>
      </c>
      <c r="BW1737" s="5" t="str">
        <f t="shared" si="274"/>
        <v/>
      </c>
      <c r="BY1737" s="14" t="str">
        <f t="shared" si="275"/>
        <v/>
      </c>
      <c r="BZ1737" s="28"/>
      <c r="DD1737" s="5" t="e">
        <f>IF(REPORTE!AH$2="si",IF(C1737=VALUE(REPORTE!C$11),IF(SUM(DD1738:DD$1993),CONCATENATE(INT(B1737),", "),INT(B1737)),""),IF(C1737=VALUE(REPORTE!C$10),IF(SUM(DD1738:DD$1993),CONCATENATE(INT(B1737),", "),INT(B1737)),""))</f>
        <v>#VALUE!</v>
      </c>
      <c r="DH1737" s="5"/>
      <c r="DI1737" s="5"/>
      <c r="DJ1737" s="5"/>
      <c r="DK1737" s="5"/>
    </row>
    <row r="1738" spans="1:115">
      <c r="A1738" s="24"/>
      <c r="B1738" s="3"/>
      <c r="H1738" s="5" t="str">
        <f>IF(F1738="","",IFERROR(CONCATENATE("PEUA",VLOOKUP(ESTADO,REPORTE!AV1738:AW1769,2,0),CLAVE_DISTRITO,CLAVE_CADER,IFERROR(VLOOKUP(DAY(F1738),$BN$3:$BO$11,2,0),DAY(F1738)),IFERROR(VLOOKUP(MONTH(F1738),$BN$3:$BO$11,2,0),MONTH(F1738)),YEAR(F1738),G1738),""))</f>
        <v/>
      </c>
      <c r="AC1738" s="2" t="str">
        <f>IFERROR(IF(INDEX(AC$1:AC1737,MATCH(J1738,J$1:J1737,0),1)=0,"",INDEX(AC$1:AC1737,MATCH(J1738,J$1:J1737,0),1)),"")</f>
        <v/>
      </c>
      <c r="AD1738" s="2" t="str">
        <f>IFERROR(IF(INDEX(AD$1:AD1737,MATCH(J1738,J$1:J1737,0),1)=0,"",INDEX(AD$1:AD1737,MATCH(J1738,J$1:J1737,0),1)),"")</f>
        <v/>
      </c>
      <c r="AE1738" s="2" t="str">
        <f>IFERROR(IF(INDEX(AE$1:AE1737,MATCH(J1738,J$1:J1737,0),1)=0,"",INDEX(AE$1:AE1737,MATCH(J1738,J$1:J1737,0),1)),"")</f>
        <v/>
      </c>
      <c r="BH1738" s="7" t="str">
        <f t="shared" ca="1" si="272"/>
        <v/>
      </c>
      <c r="BI1738" s="4" t="str">
        <f t="shared" si="271"/>
        <v/>
      </c>
      <c r="BJ1738" s="123" t="str">
        <f t="shared" si="273"/>
        <v/>
      </c>
      <c r="BK1738" s="140" t="str">
        <f t="shared" si="276"/>
        <v/>
      </c>
      <c r="BP1738" s="5"/>
      <c r="BR1738" s="4"/>
      <c r="BT1738" s="5"/>
      <c r="BU1738" s="5"/>
      <c r="BV1738" s="5" t="str">
        <f>IF(B1738="","",IF(BQ1738="",1+(MAX(BV$2:BV1737)),""))</f>
        <v/>
      </c>
      <c r="BW1738" s="5" t="str">
        <f t="shared" si="274"/>
        <v/>
      </c>
      <c r="BY1738" s="14" t="str">
        <f t="shared" si="275"/>
        <v/>
      </c>
      <c r="BZ1738" s="28"/>
      <c r="DD1738" s="5" t="e">
        <f>IF(REPORTE!AH$2="si",IF(C1738=VALUE(REPORTE!C$11),IF(SUM(DD1739:DD$1993),CONCATENATE(INT(B1738),", "),INT(B1738)),""),IF(C1738=VALUE(REPORTE!C$10),IF(SUM(DD1739:DD$1993),CONCATENATE(INT(B1738),", "),INT(B1738)),""))</f>
        <v>#VALUE!</v>
      </c>
      <c r="DH1738" s="5"/>
      <c r="DI1738" s="5"/>
      <c r="DJ1738" s="5"/>
      <c r="DK1738" s="5"/>
    </row>
    <row r="1739" spans="1:115">
      <c r="A1739" s="24"/>
      <c r="B1739" s="3"/>
      <c r="H1739" s="5" t="str">
        <f>IF(F1739="","",IFERROR(CONCATENATE("PEUA",VLOOKUP(ESTADO,REPORTE!AV1739:AW1770,2,0),CLAVE_DISTRITO,CLAVE_CADER,IFERROR(VLOOKUP(DAY(F1739),$BN$3:$BO$11,2,0),DAY(F1739)),IFERROR(VLOOKUP(MONTH(F1739),$BN$3:$BO$11,2,0),MONTH(F1739)),YEAR(F1739),G1739),""))</f>
        <v/>
      </c>
      <c r="AC1739" s="2" t="str">
        <f>IFERROR(IF(INDEX(AC$1:AC1738,MATCH(J1739,J$1:J1738,0),1)=0,"",INDEX(AC$1:AC1738,MATCH(J1739,J$1:J1738,0),1)),"")</f>
        <v/>
      </c>
      <c r="AD1739" s="2" t="str">
        <f>IFERROR(IF(INDEX(AD$1:AD1738,MATCH(J1739,J$1:J1738,0),1)=0,"",INDEX(AD$1:AD1738,MATCH(J1739,J$1:J1738,0),1)),"")</f>
        <v/>
      </c>
      <c r="AE1739" s="2" t="str">
        <f>IFERROR(IF(INDEX(AE$1:AE1738,MATCH(J1739,J$1:J1738,0),1)=0,"",INDEX(AE$1:AE1738,MATCH(J1739,J$1:J1738,0),1)),"")</f>
        <v/>
      </c>
      <c r="BH1739" s="7" t="str">
        <f t="shared" ca="1" si="272"/>
        <v/>
      </c>
      <c r="BI1739" s="4" t="str">
        <f t="shared" si="271"/>
        <v/>
      </c>
      <c r="BJ1739" s="123" t="str">
        <f t="shared" si="273"/>
        <v/>
      </c>
      <c r="BK1739" s="140" t="str">
        <f t="shared" si="276"/>
        <v/>
      </c>
      <c r="BP1739" s="5"/>
      <c r="BR1739" s="4"/>
      <c r="BT1739" s="5"/>
      <c r="BU1739" s="5"/>
      <c r="BV1739" s="5" t="str">
        <f>IF(B1739="","",IF(BQ1739="",1+(MAX(BV$2:BV1738)),""))</f>
        <v/>
      </c>
      <c r="BW1739" s="5" t="str">
        <f t="shared" si="274"/>
        <v/>
      </c>
      <c r="BY1739" s="14" t="str">
        <f t="shared" si="275"/>
        <v/>
      </c>
      <c r="BZ1739" s="28"/>
      <c r="DD1739" s="5" t="e">
        <f>IF(REPORTE!AH$2="si",IF(C1739=VALUE(REPORTE!C$11),IF(SUM(DD1740:DD$1993),CONCATENATE(INT(B1739),", "),INT(B1739)),""),IF(C1739=VALUE(REPORTE!C$10),IF(SUM(DD1740:DD$1993),CONCATENATE(INT(B1739),", "),INT(B1739)),""))</f>
        <v>#VALUE!</v>
      </c>
      <c r="DH1739" s="5"/>
      <c r="DI1739" s="5"/>
      <c r="DJ1739" s="5"/>
      <c r="DK1739" s="5"/>
    </row>
    <row r="1740" spans="1:115">
      <c r="A1740" s="24"/>
      <c r="B1740" s="3"/>
      <c r="H1740" s="5" t="str">
        <f>IF(F1740="","",IFERROR(CONCATENATE("PEUA",VLOOKUP(ESTADO,REPORTE!AV1740:AW1771,2,0),CLAVE_DISTRITO,CLAVE_CADER,IFERROR(VLOOKUP(DAY(F1740),$BN$3:$BO$11,2,0),DAY(F1740)),IFERROR(VLOOKUP(MONTH(F1740),$BN$3:$BO$11,2,0),MONTH(F1740)),YEAR(F1740),G1740),""))</f>
        <v/>
      </c>
      <c r="AC1740" s="2" t="str">
        <f>IFERROR(IF(INDEX(AC$1:AC1739,MATCH(J1740,J$1:J1739,0),1)=0,"",INDEX(AC$1:AC1739,MATCH(J1740,J$1:J1739,0),1)),"")</f>
        <v/>
      </c>
      <c r="AD1740" s="2" t="str">
        <f>IFERROR(IF(INDEX(AD$1:AD1739,MATCH(J1740,J$1:J1739,0),1)=0,"",INDEX(AD$1:AD1739,MATCH(J1740,J$1:J1739,0),1)),"")</f>
        <v/>
      </c>
      <c r="AE1740" s="2" t="str">
        <f>IFERROR(IF(INDEX(AE$1:AE1739,MATCH(J1740,J$1:J1739,0),1)=0,"",INDEX(AE$1:AE1739,MATCH(J1740,J$1:J1739,0),1)),"")</f>
        <v/>
      </c>
      <c r="BH1740" s="7" t="str">
        <f t="shared" ca="1" si="272"/>
        <v/>
      </c>
      <c r="BI1740" s="4" t="str">
        <f t="shared" si="271"/>
        <v/>
      </c>
      <c r="BJ1740" s="123" t="str">
        <f t="shared" si="273"/>
        <v/>
      </c>
      <c r="BK1740" s="140" t="str">
        <f t="shared" si="276"/>
        <v/>
      </c>
      <c r="BP1740" s="5"/>
      <c r="BR1740" s="4"/>
      <c r="BT1740" s="5"/>
      <c r="BU1740" s="5"/>
      <c r="BV1740" s="5" t="str">
        <f>IF(B1740="","",IF(BQ1740="",1+(MAX(BV$2:BV1739)),""))</f>
        <v/>
      </c>
      <c r="BW1740" s="5" t="str">
        <f t="shared" si="274"/>
        <v/>
      </c>
      <c r="BY1740" s="14" t="str">
        <f t="shared" si="275"/>
        <v/>
      </c>
      <c r="BZ1740" s="28"/>
      <c r="DD1740" s="5" t="e">
        <f>IF(REPORTE!AH$2="si",IF(C1740=VALUE(REPORTE!C$11),IF(SUM(DD1741:DD$1993),CONCATENATE(INT(B1740),", "),INT(B1740)),""),IF(C1740=VALUE(REPORTE!C$10),IF(SUM(DD1741:DD$1993),CONCATENATE(INT(B1740),", "),INT(B1740)),""))</f>
        <v>#VALUE!</v>
      </c>
      <c r="DH1740" s="5"/>
      <c r="DI1740" s="5"/>
      <c r="DJ1740" s="5"/>
      <c r="DK1740" s="5"/>
    </row>
    <row r="1741" spans="1:115">
      <c r="A1741" s="24"/>
      <c r="B1741" s="3"/>
      <c r="H1741" s="5" t="str">
        <f>IF(F1741="","",IFERROR(CONCATENATE("PEUA",VLOOKUP(ESTADO,REPORTE!AV1741:AW1772,2,0),CLAVE_DISTRITO,CLAVE_CADER,IFERROR(VLOOKUP(DAY(F1741),$BN$3:$BO$11,2,0),DAY(F1741)),IFERROR(VLOOKUP(MONTH(F1741),$BN$3:$BO$11,2,0),MONTH(F1741)),YEAR(F1741),G1741),""))</f>
        <v/>
      </c>
      <c r="AC1741" s="2" t="str">
        <f>IFERROR(IF(INDEX(AC$1:AC1740,MATCH(J1741,J$1:J1740,0),1)=0,"",INDEX(AC$1:AC1740,MATCH(J1741,J$1:J1740,0),1)),"")</f>
        <v/>
      </c>
      <c r="AD1741" s="2" t="str">
        <f>IFERROR(IF(INDEX(AD$1:AD1740,MATCH(J1741,J$1:J1740,0),1)=0,"",INDEX(AD$1:AD1740,MATCH(J1741,J$1:J1740,0),1)),"")</f>
        <v/>
      </c>
      <c r="AE1741" s="2" t="str">
        <f>IFERROR(IF(INDEX(AE$1:AE1740,MATCH(J1741,J$1:J1740,0),1)=0,"",INDEX(AE$1:AE1740,MATCH(J1741,J$1:J1740,0),1)),"")</f>
        <v/>
      </c>
      <c r="BH1741" s="7" t="str">
        <f t="shared" ca="1" si="272"/>
        <v/>
      </c>
      <c r="BI1741" s="4" t="str">
        <f t="shared" si="271"/>
        <v/>
      </c>
      <c r="BJ1741" s="123" t="str">
        <f t="shared" si="273"/>
        <v/>
      </c>
      <c r="BK1741" s="140" t="str">
        <f t="shared" si="276"/>
        <v/>
      </c>
      <c r="BP1741" s="5"/>
      <c r="BR1741" s="4"/>
      <c r="BT1741" s="5"/>
      <c r="BU1741" s="5"/>
      <c r="BV1741" s="5" t="str">
        <f>IF(B1741="","",IF(BQ1741="",1+(MAX(BV$2:BV1740)),""))</f>
        <v/>
      </c>
      <c r="BW1741" s="5" t="str">
        <f t="shared" si="274"/>
        <v/>
      </c>
      <c r="BY1741" s="14" t="str">
        <f t="shared" si="275"/>
        <v/>
      </c>
      <c r="BZ1741" s="28"/>
      <c r="DD1741" s="5" t="e">
        <f>IF(REPORTE!AH$2="si",IF(C1741=VALUE(REPORTE!C$11),IF(SUM(DD1742:DD$1993),CONCATENATE(INT(B1741),", "),INT(B1741)),""),IF(C1741=VALUE(REPORTE!C$10),IF(SUM(DD1742:DD$1993),CONCATENATE(INT(B1741),", "),INT(B1741)),""))</f>
        <v>#VALUE!</v>
      </c>
      <c r="DH1741" s="5"/>
      <c r="DI1741" s="5"/>
      <c r="DJ1741" s="5"/>
      <c r="DK1741" s="5"/>
    </row>
    <row r="1742" spans="1:115">
      <c r="A1742" s="24"/>
      <c r="B1742" s="3"/>
      <c r="H1742" s="5" t="str">
        <f>IF(F1742="","",IFERROR(CONCATENATE("PEUA",VLOOKUP(ESTADO,REPORTE!AV1742:AW1773,2,0),CLAVE_DISTRITO,CLAVE_CADER,IFERROR(VLOOKUP(DAY(F1742),$BN$3:$BO$11,2,0),DAY(F1742)),IFERROR(VLOOKUP(MONTH(F1742),$BN$3:$BO$11,2,0),MONTH(F1742)),YEAR(F1742),G1742),""))</f>
        <v/>
      </c>
      <c r="AC1742" s="2" t="str">
        <f>IFERROR(IF(INDEX(AC$1:AC1741,MATCH(J1742,J$1:J1741,0),1)=0,"",INDEX(AC$1:AC1741,MATCH(J1742,J$1:J1741,0),1)),"")</f>
        <v/>
      </c>
      <c r="AD1742" s="2" t="str">
        <f>IFERROR(IF(INDEX(AD$1:AD1741,MATCH(J1742,J$1:J1741,0),1)=0,"",INDEX(AD$1:AD1741,MATCH(J1742,J$1:J1741,0),1)),"")</f>
        <v/>
      </c>
      <c r="AE1742" s="2" t="str">
        <f>IFERROR(IF(INDEX(AE$1:AE1741,MATCH(J1742,J$1:J1741,0),1)=0,"",INDEX(AE$1:AE1741,MATCH(J1742,J$1:J1741,0),1)),"")</f>
        <v/>
      </c>
      <c r="BH1742" s="7" t="str">
        <f t="shared" ca="1" si="272"/>
        <v/>
      </c>
      <c r="BI1742" s="4" t="str">
        <f t="shared" si="271"/>
        <v/>
      </c>
      <c r="BJ1742" s="123" t="str">
        <f t="shared" si="273"/>
        <v/>
      </c>
      <c r="BK1742" s="140" t="str">
        <f t="shared" si="276"/>
        <v/>
      </c>
      <c r="BP1742" s="5"/>
      <c r="BR1742" s="4"/>
      <c r="BT1742" s="5"/>
      <c r="BU1742" s="5"/>
      <c r="BV1742" s="5" t="str">
        <f>IF(B1742="","",IF(BQ1742="",1+(MAX(BV$2:BV1741)),""))</f>
        <v/>
      </c>
      <c r="BW1742" s="5" t="str">
        <f t="shared" si="274"/>
        <v/>
      </c>
      <c r="BY1742" s="14" t="str">
        <f t="shared" si="275"/>
        <v/>
      </c>
      <c r="BZ1742" s="28"/>
      <c r="DD1742" s="5" t="e">
        <f>IF(REPORTE!AH$2="si",IF(C1742=VALUE(REPORTE!C$11),IF(SUM(DD1743:DD$1993),CONCATENATE(INT(B1742),", "),INT(B1742)),""),IF(C1742=VALUE(REPORTE!C$10),IF(SUM(DD1743:DD$1993),CONCATENATE(INT(B1742),", "),INT(B1742)),""))</f>
        <v>#VALUE!</v>
      </c>
      <c r="DH1742" s="5"/>
      <c r="DI1742" s="5"/>
      <c r="DJ1742" s="5"/>
      <c r="DK1742" s="5"/>
    </row>
    <row r="1743" spans="1:115">
      <c r="A1743" s="24"/>
      <c r="B1743" s="3"/>
      <c r="H1743" s="5" t="str">
        <f>IF(F1743="","",IFERROR(CONCATENATE("PEUA",VLOOKUP(ESTADO,REPORTE!AV1743:AW1774,2,0),CLAVE_DISTRITO,CLAVE_CADER,IFERROR(VLOOKUP(DAY(F1743),$BN$3:$BO$11,2,0),DAY(F1743)),IFERROR(VLOOKUP(MONTH(F1743),$BN$3:$BO$11,2,0),MONTH(F1743)),YEAR(F1743),G1743),""))</f>
        <v/>
      </c>
      <c r="AC1743" s="2" t="str">
        <f>IFERROR(IF(INDEX(AC$1:AC1742,MATCH(J1743,J$1:J1742,0),1)=0,"",INDEX(AC$1:AC1742,MATCH(J1743,J$1:J1742,0),1)),"")</f>
        <v/>
      </c>
      <c r="AD1743" s="2" t="str">
        <f>IFERROR(IF(INDEX(AD$1:AD1742,MATCH(J1743,J$1:J1742,0),1)=0,"",INDEX(AD$1:AD1742,MATCH(J1743,J$1:J1742,0),1)),"")</f>
        <v/>
      </c>
      <c r="AE1743" s="2" t="str">
        <f>IFERROR(IF(INDEX(AE$1:AE1742,MATCH(J1743,J$1:J1742,0),1)=0,"",INDEX(AE$1:AE1742,MATCH(J1743,J$1:J1742,0),1)),"")</f>
        <v/>
      </c>
      <c r="BH1743" s="7" t="str">
        <f t="shared" ca="1" si="272"/>
        <v/>
      </c>
      <c r="BI1743" s="4" t="str">
        <f t="shared" si="271"/>
        <v/>
      </c>
      <c r="BJ1743" s="123" t="str">
        <f t="shared" si="273"/>
        <v/>
      </c>
      <c r="BK1743" s="140" t="str">
        <f t="shared" si="276"/>
        <v/>
      </c>
      <c r="BP1743" s="5"/>
      <c r="BR1743" s="4"/>
      <c r="BT1743" s="5"/>
      <c r="BU1743" s="5"/>
      <c r="BV1743" s="5" t="str">
        <f>IF(B1743="","",IF(BQ1743="",1+(MAX(BV$2:BV1742)),""))</f>
        <v/>
      </c>
      <c r="BW1743" s="5" t="str">
        <f t="shared" si="274"/>
        <v/>
      </c>
      <c r="BY1743" s="14" t="str">
        <f t="shared" si="275"/>
        <v/>
      </c>
      <c r="BZ1743" s="28"/>
      <c r="DD1743" s="5" t="e">
        <f>IF(REPORTE!AH$2="si",IF(C1743=VALUE(REPORTE!C$11),IF(SUM(DD1744:DD$1993),CONCATENATE(INT(B1743),", "),INT(B1743)),""),IF(C1743=VALUE(REPORTE!C$10),IF(SUM(DD1744:DD$1993),CONCATENATE(INT(B1743),", "),INT(B1743)),""))</f>
        <v>#VALUE!</v>
      </c>
      <c r="DH1743" s="5"/>
      <c r="DI1743" s="5"/>
      <c r="DJ1743" s="5"/>
      <c r="DK1743" s="5"/>
    </row>
    <row r="1744" spans="1:115">
      <c r="A1744" s="24"/>
      <c r="B1744" s="3"/>
      <c r="H1744" s="5" t="str">
        <f>IF(F1744="","",IFERROR(CONCATENATE("PEUA",VLOOKUP(ESTADO,REPORTE!AV1744:AW1775,2,0),CLAVE_DISTRITO,CLAVE_CADER,IFERROR(VLOOKUP(DAY(F1744),$BN$3:$BO$11,2,0),DAY(F1744)),IFERROR(VLOOKUP(MONTH(F1744),$BN$3:$BO$11,2,0),MONTH(F1744)),YEAR(F1744),G1744),""))</f>
        <v/>
      </c>
      <c r="AC1744" s="2" t="str">
        <f>IFERROR(IF(INDEX(AC$1:AC1743,MATCH(J1744,J$1:J1743,0),1)=0,"",INDEX(AC$1:AC1743,MATCH(J1744,J$1:J1743,0),1)),"")</f>
        <v/>
      </c>
      <c r="AD1744" s="2" t="str">
        <f>IFERROR(IF(INDEX(AD$1:AD1743,MATCH(J1744,J$1:J1743,0),1)=0,"",INDEX(AD$1:AD1743,MATCH(J1744,J$1:J1743,0),1)),"")</f>
        <v/>
      </c>
      <c r="AE1744" s="2" t="str">
        <f>IFERROR(IF(INDEX(AE$1:AE1743,MATCH(J1744,J$1:J1743,0),1)=0,"",INDEX(AE$1:AE1743,MATCH(J1744,J$1:J1743,0),1)),"")</f>
        <v/>
      </c>
      <c r="BH1744" s="7" t="str">
        <f t="shared" ca="1" si="272"/>
        <v/>
      </c>
      <c r="BI1744" s="4" t="str">
        <f t="shared" si="271"/>
        <v/>
      </c>
      <c r="BJ1744" s="123" t="str">
        <f t="shared" si="273"/>
        <v/>
      </c>
      <c r="BK1744" s="140" t="str">
        <f t="shared" si="276"/>
        <v/>
      </c>
      <c r="BP1744" s="5"/>
      <c r="BR1744" s="4"/>
      <c r="BT1744" s="5"/>
      <c r="BU1744" s="5"/>
      <c r="BV1744" s="5" t="str">
        <f>IF(B1744="","",IF(BQ1744="",1+(MAX(BV$2:BV1743)),""))</f>
        <v/>
      </c>
      <c r="BW1744" s="5" t="str">
        <f t="shared" si="274"/>
        <v/>
      </c>
      <c r="BY1744" s="14" t="str">
        <f t="shared" si="275"/>
        <v/>
      </c>
      <c r="BZ1744" s="28"/>
      <c r="DD1744" s="5" t="e">
        <f>IF(REPORTE!AH$2="si",IF(C1744=VALUE(REPORTE!C$11),IF(SUM(DD1745:DD$1993),CONCATENATE(INT(B1744),", "),INT(B1744)),""),IF(C1744=VALUE(REPORTE!C$10),IF(SUM(DD1745:DD$1993),CONCATENATE(INT(B1744),", "),INT(B1744)),""))</f>
        <v>#VALUE!</v>
      </c>
      <c r="DH1744" s="5"/>
      <c r="DI1744" s="5"/>
      <c r="DJ1744" s="5"/>
      <c r="DK1744" s="5"/>
    </row>
    <row r="1745" spans="1:115">
      <c r="A1745" s="24"/>
      <c r="B1745" s="3"/>
      <c r="H1745" s="5" t="str">
        <f>IF(F1745="","",IFERROR(CONCATENATE("PEUA",VLOOKUP(ESTADO,REPORTE!AV1745:AW1776,2,0),CLAVE_DISTRITO,CLAVE_CADER,IFERROR(VLOOKUP(DAY(F1745),$BN$3:$BO$11,2,0),DAY(F1745)),IFERROR(VLOOKUP(MONTH(F1745),$BN$3:$BO$11,2,0),MONTH(F1745)),YEAR(F1745),G1745),""))</f>
        <v/>
      </c>
      <c r="AC1745" s="2" t="str">
        <f>IFERROR(IF(INDEX(AC$1:AC1744,MATCH(J1745,J$1:J1744,0),1)=0,"",INDEX(AC$1:AC1744,MATCH(J1745,J$1:J1744,0),1)),"")</f>
        <v/>
      </c>
      <c r="AD1745" s="2" t="str">
        <f>IFERROR(IF(INDEX(AD$1:AD1744,MATCH(J1745,J$1:J1744,0),1)=0,"",INDEX(AD$1:AD1744,MATCH(J1745,J$1:J1744,0),1)),"")</f>
        <v/>
      </c>
      <c r="AE1745" s="2" t="str">
        <f>IFERROR(IF(INDEX(AE$1:AE1744,MATCH(J1745,J$1:J1744,0),1)=0,"",INDEX(AE$1:AE1744,MATCH(J1745,J$1:J1744,0),1)),"")</f>
        <v/>
      </c>
      <c r="BH1745" s="7" t="str">
        <f t="shared" ca="1" si="272"/>
        <v/>
      </c>
      <c r="BI1745" s="4" t="str">
        <f t="shared" si="271"/>
        <v/>
      </c>
      <c r="BJ1745" s="123" t="str">
        <f t="shared" si="273"/>
        <v/>
      </c>
      <c r="BK1745" s="140" t="str">
        <f t="shared" si="276"/>
        <v/>
      </c>
      <c r="BP1745" s="5"/>
      <c r="BR1745" s="4"/>
      <c r="BT1745" s="5"/>
      <c r="BU1745" s="5"/>
      <c r="BV1745" s="5" t="str">
        <f>IF(B1745="","",IF(BQ1745="",1+(MAX(BV$2:BV1744)),""))</f>
        <v/>
      </c>
      <c r="BW1745" s="5" t="str">
        <f t="shared" si="274"/>
        <v/>
      </c>
      <c r="BY1745" s="14" t="str">
        <f t="shared" si="275"/>
        <v/>
      </c>
      <c r="BZ1745" s="28"/>
      <c r="DD1745" s="5" t="e">
        <f>IF(REPORTE!AH$2="si",IF(C1745=VALUE(REPORTE!C$11),IF(SUM(DD1746:DD$1993),CONCATENATE(INT(B1745),", "),INT(B1745)),""),IF(C1745=VALUE(REPORTE!C$10),IF(SUM(DD1746:DD$1993),CONCATENATE(INT(B1745),", "),INT(B1745)),""))</f>
        <v>#VALUE!</v>
      </c>
      <c r="DH1745" s="5"/>
      <c r="DI1745" s="5"/>
      <c r="DJ1745" s="5"/>
      <c r="DK1745" s="5"/>
    </row>
    <row r="1746" spans="1:115">
      <c r="A1746" s="24"/>
      <c r="B1746" s="3"/>
      <c r="H1746" s="5" t="str">
        <f>IF(F1746="","",IFERROR(CONCATENATE("PEUA",VLOOKUP(ESTADO,REPORTE!AV1746:AW1777,2,0),CLAVE_DISTRITO,CLAVE_CADER,IFERROR(VLOOKUP(DAY(F1746),$BN$3:$BO$11,2,0),DAY(F1746)),IFERROR(VLOOKUP(MONTH(F1746),$BN$3:$BO$11,2,0),MONTH(F1746)),YEAR(F1746),G1746),""))</f>
        <v/>
      </c>
      <c r="AC1746" s="2" t="str">
        <f>IFERROR(IF(INDEX(AC$1:AC1745,MATCH(J1746,J$1:J1745,0),1)=0,"",INDEX(AC$1:AC1745,MATCH(J1746,J$1:J1745,0),1)),"")</f>
        <v/>
      </c>
      <c r="AD1746" s="2" t="str">
        <f>IFERROR(IF(INDEX(AD$1:AD1745,MATCH(J1746,J$1:J1745,0),1)=0,"",INDEX(AD$1:AD1745,MATCH(J1746,J$1:J1745,0),1)),"")</f>
        <v/>
      </c>
      <c r="AE1746" s="2" t="str">
        <f>IFERROR(IF(INDEX(AE$1:AE1745,MATCH(J1746,J$1:J1745,0),1)=0,"",INDEX(AE$1:AE1745,MATCH(J1746,J$1:J1745,0),1)),"")</f>
        <v/>
      </c>
      <c r="BH1746" s="7" t="str">
        <f t="shared" ca="1" si="272"/>
        <v/>
      </c>
      <c r="BI1746" s="4" t="str">
        <f t="shared" si="271"/>
        <v/>
      </c>
      <c r="BJ1746" s="123" t="str">
        <f t="shared" si="273"/>
        <v/>
      </c>
      <c r="BK1746" s="140" t="str">
        <f t="shared" si="276"/>
        <v/>
      </c>
      <c r="BP1746" s="5"/>
      <c r="BR1746" s="4"/>
      <c r="BT1746" s="5"/>
      <c r="BU1746" s="5"/>
      <c r="BV1746" s="5" t="str">
        <f>IF(B1746="","",IF(BQ1746="",1+(MAX(BV$2:BV1745)),""))</f>
        <v/>
      </c>
      <c r="BW1746" s="5" t="str">
        <f t="shared" si="274"/>
        <v/>
      </c>
      <c r="BY1746" s="14" t="str">
        <f t="shared" si="275"/>
        <v/>
      </c>
      <c r="BZ1746" s="28"/>
      <c r="DD1746" s="5" t="e">
        <f>IF(REPORTE!AH$2="si",IF(C1746=VALUE(REPORTE!C$11),IF(SUM(DD1747:DD$1993),CONCATENATE(INT(B1746),", "),INT(B1746)),""),IF(C1746=VALUE(REPORTE!C$10),IF(SUM(DD1747:DD$1993),CONCATENATE(INT(B1746),", "),INT(B1746)),""))</f>
        <v>#VALUE!</v>
      </c>
      <c r="DH1746" s="5"/>
      <c r="DI1746" s="5"/>
      <c r="DJ1746" s="5"/>
      <c r="DK1746" s="5"/>
    </row>
    <row r="1747" spans="1:115">
      <c r="A1747" s="24"/>
      <c r="B1747" s="3"/>
      <c r="H1747" s="5" t="str">
        <f>IF(F1747="","",IFERROR(CONCATENATE("PEUA",VLOOKUP(ESTADO,REPORTE!AV1747:AW1778,2,0),CLAVE_DISTRITO,CLAVE_CADER,IFERROR(VLOOKUP(DAY(F1747),$BN$3:$BO$11,2,0),DAY(F1747)),IFERROR(VLOOKUP(MONTH(F1747),$BN$3:$BO$11,2,0),MONTH(F1747)),YEAR(F1747),G1747),""))</f>
        <v/>
      </c>
      <c r="AC1747" s="2" t="str">
        <f>IFERROR(IF(INDEX(AC$1:AC1746,MATCH(J1747,J$1:J1746,0),1)=0,"",INDEX(AC$1:AC1746,MATCH(J1747,J$1:J1746,0),1)),"")</f>
        <v/>
      </c>
      <c r="AD1747" s="2" t="str">
        <f>IFERROR(IF(INDEX(AD$1:AD1746,MATCH(J1747,J$1:J1746,0),1)=0,"",INDEX(AD$1:AD1746,MATCH(J1747,J$1:J1746,0),1)),"")</f>
        <v/>
      </c>
      <c r="AE1747" s="2" t="str">
        <f>IFERROR(IF(INDEX(AE$1:AE1746,MATCH(J1747,J$1:J1746,0),1)=0,"",INDEX(AE$1:AE1746,MATCH(J1747,J$1:J1746,0),1)),"")</f>
        <v/>
      </c>
      <c r="BH1747" s="7" t="str">
        <f t="shared" ca="1" si="272"/>
        <v/>
      </c>
      <c r="BI1747" s="4" t="str">
        <f t="shared" ref="BI1747:BI1810" si="277">IFERROR(IF(AA1747=0,"",AA1747/BB1747),"")</f>
        <v/>
      </c>
      <c r="BJ1747" s="123" t="str">
        <f t="shared" si="273"/>
        <v/>
      </c>
      <c r="BK1747" s="140" t="str">
        <f t="shared" si="276"/>
        <v/>
      </c>
      <c r="BP1747" s="5"/>
      <c r="BR1747" s="4"/>
      <c r="BT1747" s="5"/>
      <c r="BU1747" s="5"/>
      <c r="BV1747" s="5" t="str">
        <f>IF(B1747="","",IF(BQ1747="",1+(MAX(BV$2:BV1746)),""))</f>
        <v/>
      </c>
      <c r="BW1747" s="5" t="str">
        <f t="shared" si="274"/>
        <v/>
      </c>
      <c r="BY1747" s="14" t="str">
        <f t="shared" si="275"/>
        <v/>
      </c>
      <c r="BZ1747" s="28"/>
      <c r="DD1747" s="5" t="e">
        <f>IF(REPORTE!AH$2="si",IF(C1747=VALUE(REPORTE!C$11),IF(SUM(DD1748:DD$1993),CONCATENATE(INT(B1747),", "),INT(B1747)),""),IF(C1747=VALUE(REPORTE!C$10),IF(SUM(DD1748:DD$1993),CONCATENATE(INT(B1747),", "),INT(B1747)),""))</f>
        <v>#VALUE!</v>
      </c>
      <c r="DH1747" s="5"/>
      <c r="DI1747" s="5"/>
      <c r="DJ1747" s="5"/>
      <c r="DK1747" s="5"/>
    </row>
    <row r="1748" spans="1:115">
      <c r="A1748" s="24"/>
      <c r="B1748" s="3"/>
      <c r="H1748" s="5" t="str">
        <f>IF(F1748="","",IFERROR(CONCATENATE("PEUA",VLOOKUP(ESTADO,REPORTE!AV1748:AW1779,2,0),CLAVE_DISTRITO,CLAVE_CADER,IFERROR(VLOOKUP(DAY(F1748),$BN$3:$BO$11,2,0),DAY(F1748)),IFERROR(VLOOKUP(MONTH(F1748),$BN$3:$BO$11,2,0),MONTH(F1748)),YEAR(F1748),G1748),""))</f>
        <v/>
      </c>
      <c r="AC1748" s="2" t="str">
        <f>IFERROR(IF(INDEX(AC$1:AC1747,MATCH(J1748,J$1:J1747,0),1)=0,"",INDEX(AC$1:AC1747,MATCH(J1748,J$1:J1747,0),1)),"")</f>
        <v/>
      </c>
      <c r="AD1748" s="2" t="str">
        <f>IFERROR(IF(INDEX(AD$1:AD1747,MATCH(J1748,J$1:J1747,0),1)=0,"",INDEX(AD$1:AD1747,MATCH(J1748,J$1:J1747,0),1)),"")</f>
        <v/>
      </c>
      <c r="AE1748" s="2" t="str">
        <f>IFERROR(IF(INDEX(AE$1:AE1747,MATCH(J1748,J$1:J1747,0),1)=0,"",INDEX(AE$1:AE1747,MATCH(J1748,J$1:J1747,0),1)),"")</f>
        <v/>
      </c>
      <c r="BH1748" s="7" t="str">
        <f t="shared" ca="1" si="272"/>
        <v/>
      </c>
      <c r="BI1748" s="4" t="str">
        <f t="shared" si="277"/>
        <v/>
      </c>
      <c r="BJ1748" s="123" t="str">
        <f t="shared" si="273"/>
        <v/>
      </c>
      <c r="BK1748" s="140" t="str">
        <f t="shared" si="276"/>
        <v/>
      </c>
      <c r="BP1748" s="5"/>
      <c r="BR1748" s="4"/>
      <c r="BT1748" s="5"/>
      <c r="BU1748" s="5"/>
      <c r="BV1748" s="5" t="str">
        <f>IF(B1748="","",IF(BQ1748="",1+(MAX(BV$2:BV1747)),""))</f>
        <v/>
      </c>
      <c r="BW1748" s="5" t="str">
        <f t="shared" si="274"/>
        <v/>
      </c>
      <c r="BY1748" s="14" t="str">
        <f t="shared" si="275"/>
        <v/>
      </c>
      <c r="BZ1748" s="28"/>
      <c r="DD1748" s="5" t="e">
        <f>IF(REPORTE!AH$2="si",IF(C1748=VALUE(REPORTE!C$11),IF(SUM(DD1749:DD$1993),CONCATENATE(INT(B1748),", "),INT(B1748)),""),IF(C1748=VALUE(REPORTE!C$10),IF(SUM(DD1749:DD$1993),CONCATENATE(INT(B1748),", "),INT(B1748)),""))</f>
        <v>#VALUE!</v>
      </c>
      <c r="DH1748" s="5"/>
      <c r="DI1748" s="5"/>
      <c r="DJ1748" s="5"/>
      <c r="DK1748" s="5"/>
    </row>
    <row r="1749" spans="1:115">
      <c r="A1749" s="24"/>
      <c r="B1749" s="3"/>
      <c r="H1749" s="5" t="str">
        <f>IF(F1749="","",IFERROR(CONCATENATE("PEUA",VLOOKUP(ESTADO,REPORTE!AV1749:AW1780,2,0),CLAVE_DISTRITO,CLAVE_CADER,IFERROR(VLOOKUP(DAY(F1749),$BN$3:$BO$11,2,0),DAY(F1749)),IFERROR(VLOOKUP(MONTH(F1749),$BN$3:$BO$11,2,0),MONTH(F1749)),YEAR(F1749),G1749),""))</f>
        <v/>
      </c>
      <c r="AC1749" s="2" t="str">
        <f>IFERROR(IF(INDEX(AC$1:AC1748,MATCH(J1749,J$1:J1748,0),1)=0,"",INDEX(AC$1:AC1748,MATCH(J1749,J$1:J1748,0),1)),"")</f>
        <v/>
      </c>
      <c r="AD1749" s="2" t="str">
        <f>IFERROR(IF(INDEX(AD$1:AD1748,MATCH(J1749,J$1:J1748,0),1)=0,"",INDEX(AD$1:AD1748,MATCH(J1749,J$1:J1748,0),1)),"")</f>
        <v/>
      </c>
      <c r="AE1749" s="2" t="str">
        <f>IFERROR(IF(INDEX(AE$1:AE1748,MATCH(J1749,J$1:J1748,0),1)=0,"",INDEX(AE$1:AE1748,MATCH(J1749,J$1:J1748,0),1)),"")</f>
        <v/>
      </c>
      <c r="BH1749" s="7" t="str">
        <f t="shared" ca="1" si="272"/>
        <v/>
      </c>
      <c r="BI1749" s="4" t="str">
        <f t="shared" si="277"/>
        <v/>
      </c>
      <c r="BJ1749" s="123" t="str">
        <f t="shared" si="273"/>
        <v/>
      </c>
      <c r="BK1749" s="140" t="str">
        <f t="shared" si="276"/>
        <v/>
      </c>
      <c r="BP1749" s="5"/>
      <c r="BR1749" s="4"/>
      <c r="BT1749" s="5"/>
      <c r="BU1749" s="5"/>
      <c r="BV1749" s="5" t="str">
        <f>IF(B1749="","",IF(BQ1749="",1+(MAX(BV$2:BV1748)),""))</f>
        <v/>
      </c>
      <c r="BW1749" s="5" t="str">
        <f t="shared" si="274"/>
        <v/>
      </c>
      <c r="BY1749" s="14" t="str">
        <f t="shared" si="275"/>
        <v/>
      </c>
      <c r="BZ1749" s="28"/>
      <c r="DD1749" s="5" t="e">
        <f>IF(REPORTE!AH$2="si",IF(C1749=VALUE(REPORTE!C$11),IF(SUM(DD1750:DD$1993),CONCATENATE(INT(B1749),", "),INT(B1749)),""),IF(C1749=VALUE(REPORTE!C$10),IF(SUM(DD1750:DD$1993),CONCATENATE(INT(B1749),", "),INT(B1749)),""))</f>
        <v>#VALUE!</v>
      </c>
      <c r="DH1749" s="5"/>
      <c r="DI1749" s="5"/>
      <c r="DJ1749" s="5"/>
      <c r="DK1749" s="5"/>
    </row>
    <row r="1750" spans="1:115">
      <c r="A1750" s="24"/>
      <c r="B1750" s="3"/>
      <c r="H1750" s="5" t="str">
        <f>IF(F1750="","",IFERROR(CONCATENATE("PEUA",VLOOKUP(ESTADO,REPORTE!AV1750:AW1781,2,0),CLAVE_DISTRITO,CLAVE_CADER,IFERROR(VLOOKUP(DAY(F1750),$BN$3:$BO$11,2,0),DAY(F1750)),IFERROR(VLOOKUP(MONTH(F1750),$BN$3:$BO$11,2,0),MONTH(F1750)),YEAR(F1750),G1750),""))</f>
        <v/>
      </c>
      <c r="AC1750" s="2" t="str">
        <f>IFERROR(IF(INDEX(AC$1:AC1749,MATCH(J1750,J$1:J1749,0),1)=0,"",INDEX(AC$1:AC1749,MATCH(J1750,J$1:J1749,0),1)),"")</f>
        <v/>
      </c>
      <c r="AD1750" s="2" t="str">
        <f>IFERROR(IF(INDEX(AD$1:AD1749,MATCH(J1750,J$1:J1749,0),1)=0,"",INDEX(AD$1:AD1749,MATCH(J1750,J$1:J1749,0),1)),"")</f>
        <v/>
      </c>
      <c r="AE1750" s="2" t="str">
        <f>IFERROR(IF(INDEX(AE$1:AE1749,MATCH(J1750,J$1:J1749,0),1)=0,"",INDEX(AE$1:AE1749,MATCH(J1750,J$1:J1749,0),1)),"")</f>
        <v/>
      </c>
      <c r="BH1750" s="7" t="str">
        <f t="shared" ca="1" si="272"/>
        <v/>
      </c>
      <c r="BI1750" s="4" t="str">
        <f t="shared" si="277"/>
        <v/>
      </c>
      <c r="BJ1750" s="123" t="str">
        <f t="shared" si="273"/>
        <v/>
      </c>
      <c r="BK1750" s="140" t="str">
        <f t="shared" si="276"/>
        <v/>
      </c>
      <c r="BP1750" s="5"/>
      <c r="BR1750" s="4"/>
      <c r="BT1750" s="5"/>
      <c r="BU1750" s="5"/>
      <c r="BV1750" s="5" t="str">
        <f>IF(B1750="","",IF(BQ1750="",1+(MAX(BV$2:BV1749)),""))</f>
        <v/>
      </c>
      <c r="BW1750" s="5" t="str">
        <f t="shared" si="274"/>
        <v/>
      </c>
      <c r="BY1750" s="14" t="str">
        <f t="shared" si="275"/>
        <v/>
      </c>
      <c r="BZ1750" s="28"/>
      <c r="DD1750" s="5" t="e">
        <f>IF(REPORTE!AH$2="si",IF(C1750=VALUE(REPORTE!C$11),IF(SUM(DD1751:DD$1993),CONCATENATE(INT(B1750),", "),INT(B1750)),""),IF(C1750=VALUE(REPORTE!C$10),IF(SUM(DD1751:DD$1993),CONCATENATE(INT(B1750),", "),INT(B1750)),""))</f>
        <v>#VALUE!</v>
      </c>
      <c r="DH1750" s="5"/>
      <c r="DI1750" s="5"/>
      <c r="DJ1750" s="5"/>
      <c r="DK1750" s="5"/>
    </row>
    <row r="1751" spans="1:115">
      <c r="A1751" s="24"/>
      <c r="B1751" s="3"/>
      <c r="H1751" s="5" t="str">
        <f>IF(F1751="","",IFERROR(CONCATENATE("PEUA",VLOOKUP(ESTADO,REPORTE!AV1751:AW1782,2,0),CLAVE_DISTRITO,CLAVE_CADER,IFERROR(VLOOKUP(DAY(F1751),$BN$3:$BO$11,2,0),DAY(F1751)),IFERROR(VLOOKUP(MONTH(F1751),$BN$3:$BO$11,2,0),MONTH(F1751)),YEAR(F1751),G1751),""))</f>
        <v/>
      </c>
      <c r="AC1751" s="2" t="str">
        <f>IFERROR(IF(INDEX(AC$1:AC1750,MATCH(J1751,J$1:J1750,0),1)=0,"",INDEX(AC$1:AC1750,MATCH(J1751,J$1:J1750,0),1)),"")</f>
        <v/>
      </c>
      <c r="AD1751" s="2" t="str">
        <f>IFERROR(IF(INDEX(AD$1:AD1750,MATCH(J1751,J$1:J1750,0),1)=0,"",INDEX(AD$1:AD1750,MATCH(J1751,J$1:J1750,0),1)),"")</f>
        <v/>
      </c>
      <c r="AE1751" s="2" t="str">
        <f>IFERROR(IF(INDEX(AE$1:AE1750,MATCH(J1751,J$1:J1750,0),1)=0,"",INDEX(AE$1:AE1750,MATCH(J1751,J$1:J1750,0),1)),"")</f>
        <v/>
      </c>
      <c r="BH1751" s="7" t="str">
        <f t="shared" ca="1" si="272"/>
        <v/>
      </c>
      <c r="BI1751" s="4" t="str">
        <f t="shared" si="277"/>
        <v/>
      </c>
      <c r="BJ1751" s="123" t="str">
        <f t="shared" si="273"/>
        <v/>
      </c>
      <c r="BK1751" s="140" t="str">
        <f t="shared" si="276"/>
        <v/>
      </c>
      <c r="BP1751" s="5"/>
      <c r="BR1751" s="4"/>
      <c r="BT1751" s="5"/>
      <c r="BU1751" s="5"/>
      <c r="BV1751" s="5" t="str">
        <f>IF(B1751="","",IF(BQ1751="",1+(MAX(BV$2:BV1750)),""))</f>
        <v/>
      </c>
      <c r="BW1751" s="5" t="str">
        <f t="shared" si="274"/>
        <v/>
      </c>
      <c r="BY1751" s="14" t="str">
        <f t="shared" si="275"/>
        <v/>
      </c>
      <c r="BZ1751" s="28"/>
      <c r="DD1751" s="5" t="e">
        <f>IF(REPORTE!AH$2="si",IF(C1751=VALUE(REPORTE!C$11),IF(SUM(DD1752:DD$1993),CONCATENATE(INT(B1751),", "),INT(B1751)),""),IF(C1751=VALUE(REPORTE!C$10),IF(SUM(DD1752:DD$1993),CONCATENATE(INT(B1751),", "),INT(B1751)),""))</f>
        <v>#VALUE!</v>
      </c>
      <c r="DH1751" s="5"/>
      <c r="DI1751" s="5"/>
      <c r="DJ1751" s="5"/>
      <c r="DK1751" s="5"/>
    </row>
    <row r="1752" spans="1:115">
      <c r="A1752" s="24"/>
      <c r="B1752" s="3"/>
      <c r="H1752" s="5" t="str">
        <f>IF(F1752="","",IFERROR(CONCATENATE("PEUA",VLOOKUP(ESTADO,REPORTE!AV1752:AW1783,2,0),CLAVE_DISTRITO,CLAVE_CADER,IFERROR(VLOOKUP(DAY(F1752),$BN$3:$BO$11,2,0),DAY(F1752)),IFERROR(VLOOKUP(MONTH(F1752),$BN$3:$BO$11,2,0),MONTH(F1752)),YEAR(F1752),G1752),""))</f>
        <v/>
      </c>
      <c r="AC1752" s="2" t="str">
        <f>IFERROR(IF(INDEX(AC$1:AC1751,MATCH(J1752,J$1:J1751,0),1)=0,"",INDEX(AC$1:AC1751,MATCH(J1752,J$1:J1751,0),1)),"")</f>
        <v/>
      </c>
      <c r="AD1752" s="2" t="str">
        <f>IFERROR(IF(INDEX(AD$1:AD1751,MATCH(J1752,J$1:J1751,0),1)=0,"",INDEX(AD$1:AD1751,MATCH(J1752,J$1:J1751,0),1)),"")</f>
        <v/>
      </c>
      <c r="AE1752" s="2" t="str">
        <f>IFERROR(IF(INDEX(AE$1:AE1751,MATCH(J1752,J$1:J1751,0),1)=0,"",INDEX(AE$1:AE1751,MATCH(J1752,J$1:J1751,0),1)),"")</f>
        <v/>
      </c>
      <c r="BH1752" s="7" t="str">
        <f t="shared" ca="1" si="272"/>
        <v/>
      </c>
      <c r="BI1752" s="4" t="str">
        <f t="shared" si="277"/>
        <v/>
      </c>
      <c r="BJ1752" s="123" t="str">
        <f t="shared" si="273"/>
        <v/>
      </c>
      <c r="BK1752" s="140" t="str">
        <f t="shared" si="276"/>
        <v/>
      </c>
      <c r="BP1752" s="5"/>
      <c r="BR1752" s="4"/>
      <c r="BT1752" s="5"/>
      <c r="BU1752" s="5"/>
      <c r="BV1752" s="5" t="str">
        <f>IF(B1752="","",IF(BQ1752="",1+(MAX(BV$2:BV1751)),""))</f>
        <v/>
      </c>
      <c r="BW1752" s="5" t="str">
        <f t="shared" si="274"/>
        <v/>
      </c>
      <c r="BY1752" s="14" t="str">
        <f t="shared" si="275"/>
        <v/>
      </c>
      <c r="BZ1752" s="28"/>
      <c r="DD1752" s="5" t="e">
        <f>IF(REPORTE!AH$2="si",IF(C1752=VALUE(REPORTE!C$11),IF(SUM(DD1753:DD$1993),CONCATENATE(INT(B1752),", "),INT(B1752)),""),IF(C1752=VALUE(REPORTE!C$10),IF(SUM(DD1753:DD$1993),CONCATENATE(INT(B1752),", "),INT(B1752)),""))</f>
        <v>#VALUE!</v>
      </c>
      <c r="DH1752" s="5"/>
      <c r="DI1752" s="5"/>
      <c r="DJ1752" s="5"/>
      <c r="DK1752" s="5"/>
    </row>
    <row r="1753" spans="1:115">
      <c r="A1753" s="24"/>
      <c r="B1753" s="3"/>
      <c r="H1753" s="5" t="str">
        <f>IF(F1753="","",IFERROR(CONCATENATE("PEUA",VLOOKUP(ESTADO,REPORTE!AV1753:AW1784,2,0),CLAVE_DISTRITO,CLAVE_CADER,IFERROR(VLOOKUP(DAY(F1753),$BN$3:$BO$11,2,0),DAY(F1753)),IFERROR(VLOOKUP(MONTH(F1753),$BN$3:$BO$11,2,0),MONTH(F1753)),YEAR(F1753),G1753),""))</f>
        <v/>
      </c>
      <c r="AC1753" s="2" t="str">
        <f>IFERROR(IF(INDEX(AC$1:AC1752,MATCH(J1753,J$1:J1752,0),1)=0,"",INDEX(AC$1:AC1752,MATCH(J1753,J$1:J1752,0),1)),"")</f>
        <v/>
      </c>
      <c r="AD1753" s="2" t="str">
        <f>IFERROR(IF(INDEX(AD$1:AD1752,MATCH(J1753,J$1:J1752,0),1)=0,"",INDEX(AD$1:AD1752,MATCH(J1753,J$1:J1752,0),1)),"")</f>
        <v/>
      </c>
      <c r="AE1753" s="2" t="str">
        <f>IFERROR(IF(INDEX(AE$1:AE1752,MATCH(J1753,J$1:J1752,0),1)=0,"",INDEX(AE$1:AE1752,MATCH(J1753,J$1:J1752,0),1)),"")</f>
        <v/>
      </c>
      <c r="BH1753" s="7" t="str">
        <f t="shared" ca="1" si="272"/>
        <v/>
      </c>
      <c r="BI1753" s="4" t="str">
        <f t="shared" si="277"/>
        <v/>
      </c>
      <c r="BJ1753" s="123" t="str">
        <f t="shared" si="273"/>
        <v/>
      </c>
      <c r="BK1753" s="140" t="str">
        <f t="shared" si="276"/>
        <v/>
      </c>
      <c r="BP1753" s="5"/>
      <c r="BR1753" s="4"/>
      <c r="BT1753" s="5"/>
      <c r="BU1753" s="5"/>
      <c r="BV1753" s="5" t="str">
        <f>IF(B1753="","",IF(BQ1753="",1+(MAX(BV$2:BV1752)),""))</f>
        <v/>
      </c>
      <c r="BW1753" s="5" t="str">
        <f t="shared" si="274"/>
        <v/>
      </c>
      <c r="BY1753" s="14" t="str">
        <f t="shared" si="275"/>
        <v/>
      </c>
      <c r="BZ1753" s="28"/>
      <c r="DD1753" s="5" t="e">
        <f>IF(REPORTE!AH$2="si",IF(C1753=VALUE(REPORTE!C$11),IF(SUM(DD1754:DD$1993),CONCATENATE(INT(B1753),", "),INT(B1753)),""),IF(C1753=VALUE(REPORTE!C$10),IF(SUM(DD1754:DD$1993),CONCATENATE(INT(B1753),", "),INT(B1753)),""))</f>
        <v>#VALUE!</v>
      </c>
      <c r="DH1753" s="5"/>
      <c r="DI1753" s="5"/>
      <c r="DJ1753" s="5"/>
      <c r="DK1753" s="5"/>
    </row>
    <row r="1754" spans="1:115">
      <c r="A1754" s="24"/>
      <c r="B1754" s="3"/>
      <c r="H1754" s="5" t="str">
        <f>IF(F1754="","",IFERROR(CONCATENATE("PEUA",VLOOKUP(ESTADO,REPORTE!AV1754:AW1785,2,0),CLAVE_DISTRITO,CLAVE_CADER,IFERROR(VLOOKUP(DAY(F1754),$BN$3:$BO$11,2,0),DAY(F1754)),IFERROR(VLOOKUP(MONTH(F1754),$BN$3:$BO$11,2,0),MONTH(F1754)),YEAR(F1754),G1754),""))</f>
        <v/>
      </c>
      <c r="AC1754" s="2" t="str">
        <f>IFERROR(IF(INDEX(AC$1:AC1753,MATCH(J1754,J$1:J1753,0),1)=0,"",INDEX(AC$1:AC1753,MATCH(J1754,J$1:J1753,0),1)),"")</f>
        <v/>
      </c>
      <c r="AD1754" s="2" t="str">
        <f>IFERROR(IF(INDEX(AD$1:AD1753,MATCH(J1754,J$1:J1753,0),1)=0,"",INDEX(AD$1:AD1753,MATCH(J1754,J$1:J1753,0),1)),"")</f>
        <v/>
      </c>
      <c r="AE1754" s="2" t="str">
        <f>IFERROR(IF(INDEX(AE$1:AE1753,MATCH(J1754,J$1:J1753,0),1)=0,"",INDEX(AE$1:AE1753,MATCH(J1754,J$1:J1753,0),1)),"")</f>
        <v/>
      </c>
      <c r="BH1754" s="7" t="str">
        <f t="shared" ca="1" si="272"/>
        <v/>
      </c>
      <c r="BI1754" s="4" t="str">
        <f t="shared" si="277"/>
        <v/>
      </c>
      <c r="BJ1754" s="123" t="str">
        <f t="shared" si="273"/>
        <v/>
      </c>
      <c r="BK1754" s="140" t="str">
        <f t="shared" si="276"/>
        <v/>
      </c>
      <c r="BP1754" s="5"/>
      <c r="BR1754" s="4"/>
      <c r="BT1754" s="5"/>
      <c r="BU1754" s="5"/>
      <c r="BV1754" s="5" t="str">
        <f>IF(B1754="","",IF(BQ1754="",1+(MAX(BV$2:BV1753)),""))</f>
        <v/>
      </c>
      <c r="BW1754" s="5" t="str">
        <f t="shared" si="274"/>
        <v/>
      </c>
      <c r="BY1754" s="14" t="str">
        <f t="shared" si="275"/>
        <v/>
      </c>
      <c r="BZ1754" s="28"/>
      <c r="DD1754" s="5" t="e">
        <f>IF(REPORTE!AH$2="si",IF(C1754=VALUE(REPORTE!C$11),IF(SUM(DD1755:DD$1993),CONCATENATE(INT(B1754),", "),INT(B1754)),""),IF(C1754=VALUE(REPORTE!C$10),IF(SUM(DD1755:DD$1993),CONCATENATE(INT(B1754),", "),INT(B1754)),""))</f>
        <v>#VALUE!</v>
      </c>
      <c r="DH1754" s="5"/>
      <c r="DI1754" s="5"/>
      <c r="DJ1754" s="5"/>
      <c r="DK1754" s="5"/>
    </row>
    <row r="1755" spans="1:115">
      <c r="A1755" s="24"/>
      <c r="B1755" s="3"/>
      <c r="H1755" s="5" t="str">
        <f>IF(F1755="","",IFERROR(CONCATENATE("PEUA",VLOOKUP(ESTADO,REPORTE!AV1755:AW1786,2,0),CLAVE_DISTRITO,CLAVE_CADER,IFERROR(VLOOKUP(DAY(F1755),$BN$3:$BO$11,2,0),DAY(F1755)),IFERROR(VLOOKUP(MONTH(F1755),$BN$3:$BO$11,2,0),MONTH(F1755)),YEAR(F1755),G1755),""))</f>
        <v/>
      </c>
      <c r="AC1755" s="2" t="str">
        <f>IFERROR(IF(INDEX(AC$1:AC1754,MATCH(J1755,J$1:J1754,0),1)=0,"",INDEX(AC$1:AC1754,MATCH(J1755,J$1:J1754,0),1)),"")</f>
        <v/>
      </c>
      <c r="AD1755" s="2" t="str">
        <f>IFERROR(IF(INDEX(AD$1:AD1754,MATCH(J1755,J$1:J1754,0),1)=0,"",INDEX(AD$1:AD1754,MATCH(J1755,J$1:J1754,0),1)),"")</f>
        <v/>
      </c>
      <c r="AE1755" s="2" t="str">
        <f>IFERROR(IF(INDEX(AE$1:AE1754,MATCH(J1755,J$1:J1754,0),1)=0,"",INDEX(AE$1:AE1754,MATCH(J1755,J$1:J1754,0),1)),"")</f>
        <v/>
      </c>
      <c r="BH1755" s="7" t="str">
        <f t="shared" ca="1" si="272"/>
        <v/>
      </c>
      <c r="BI1755" s="4" t="str">
        <f t="shared" si="277"/>
        <v/>
      </c>
      <c r="BJ1755" s="123" t="str">
        <f t="shared" si="273"/>
        <v/>
      </c>
      <c r="BK1755" s="140" t="str">
        <f t="shared" si="276"/>
        <v/>
      </c>
      <c r="BP1755" s="5"/>
      <c r="BR1755" s="4"/>
      <c r="BT1755" s="5"/>
      <c r="BU1755" s="5"/>
      <c r="BV1755" s="5" t="str">
        <f>IF(B1755="","",IF(BQ1755="",1+(MAX(BV$2:BV1754)),""))</f>
        <v/>
      </c>
      <c r="BW1755" s="5" t="str">
        <f t="shared" si="274"/>
        <v/>
      </c>
      <c r="BY1755" s="14" t="str">
        <f t="shared" si="275"/>
        <v/>
      </c>
      <c r="BZ1755" s="28"/>
      <c r="DD1755" s="5" t="e">
        <f>IF(REPORTE!AH$2="si",IF(C1755=VALUE(REPORTE!C$11),IF(SUM(DD1756:DD$1993),CONCATENATE(INT(B1755),", "),INT(B1755)),""),IF(C1755=VALUE(REPORTE!C$10),IF(SUM(DD1756:DD$1993),CONCATENATE(INT(B1755),", "),INT(B1755)),""))</f>
        <v>#VALUE!</v>
      </c>
      <c r="DH1755" s="5"/>
      <c r="DI1755" s="5"/>
      <c r="DJ1755" s="5"/>
      <c r="DK1755" s="5"/>
    </row>
    <row r="1756" spans="1:115">
      <c r="A1756" s="24"/>
      <c r="B1756" s="3"/>
      <c r="H1756" s="5" t="str">
        <f>IF(F1756="","",IFERROR(CONCATENATE("PEUA",VLOOKUP(ESTADO,REPORTE!AV1756:AW1787,2,0),CLAVE_DISTRITO,CLAVE_CADER,IFERROR(VLOOKUP(DAY(F1756),$BN$3:$BO$11,2,0),DAY(F1756)),IFERROR(VLOOKUP(MONTH(F1756),$BN$3:$BO$11,2,0),MONTH(F1756)),YEAR(F1756),G1756),""))</f>
        <v/>
      </c>
      <c r="AC1756" s="2" t="str">
        <f>IFERROR(IF(INDEX(AC$1:AC1755,MATCH(J1756,J$1:J1755,0),1)=0,"",INDEX(AC$1:AC1755,MATCH(J1756,J$1:J1755,0),1)),"")</f>
        <v/>
      </c>
      <c r="AD1756" s="2" t="str">
        <f>IFERROR(IF(INDEX(AD$1:AD1755,MATCH(J1756,J$1:J1755,0),1)=0,"",INDEX(AD$1:AD1755,MATCH(J1756,J$1:J1755,0),1)),"")</f>
        <v/>
      </c>
      <c r="AE1756" s="2" t="str">
        <f>IFERROR(IF(INDEX(AE$1:AE1755,MATCH(J1756,J$1:J1755,0),1)=0,"",INDEX(AE$1:AE1755,MATCH(J1756,J$1:J1755,0),1)),"")</f>
        <v/>
      </c>
      <c r="BH1756" s="7" t="str">
        <f t="shared" ca="1" si="272"/>
        <v/>
      </c>
      <c r="BI1756" s="4" t="str">
        <f t="shared" si="277"/>
        <v/>
      </c>
      <c r="BJ1756" s="123" t="str">
        <f t="shared" si="273"/>
        <v/>
      </c>
      <c r="BK1756" s="140" t="str">
        <f t="shared" si="276"/>
        <v/>
      </c>
      <c r="BP1756" s="5"/>
      <c r="BR1756" s="4"/>
      <c r="BT1756" s="5"/>
      <c r="BU1756" s="5"/>
      <c r="BV1756" s="5" t="str">
        <f>IF(B1756="","",IF(BQ1756="",1+(MAX(BV$2:BV1755)),""))</f>
        <v/>
      </c>
      <c r="BW1756" s="5" t="str">
        <f t="shared" si="274"/>
        <v/>
      </c>
      <c r="BY1756" s="14" t="str">
        <f t="shared" si="275"/>
        <v/>
      </c>
      <c r="BZ1756" s="28"/>
      <c r="DD1756" s="5" t="e">
        <f>IF(REPORTE!AH$2="si",IF(C1756=VALUE(REPORTE!C$11),IF(SUM(DD1757:DD$1993),CONCATENATE(INT(B1756),", "),INT(B1756)),""),IF(C1756=VALUE(REPORTE!C$10),IF(SUM(DD1757:DD$1993),CONCATENATE(INT(B1756),", "),INT(B1756)),""))</f>
        <v>#VALUE!</v>
      </c>
      <c r="DH1756" s="5"/>
      <c r="DI1756" s="5"/>
      <c r="DJ1756" s="5"/>
      <c r="DK1756" s="5"/>
    </row>
    <row r="1757" spans="1:115">
      <c r="A1757" s="24"/>
      <c r="B1757" s="3"/>
      <c r="H1757" s="5" t="str">
        <f>IF(F1757="","",IFERROR(CONCATENATE("PEUA",VLOOKUP(ESTADO,REPORTE!AV1757:AW1788,2,0),CLAVE_DISTRITO,CLAVE_CADER,IFERROR(VLOOKUP(DAY(F1757),$BN$3:$BO$11,2,0),DAY(F1757)),IFERROR(VLOOKUP(MONTH(F1757),$BN$3:$BO$11,2,0),MONTH(F1757)),YEAR(F1757),G1757),""))</f>
        <v/>
      </c>
      <c r="AC1757" s="2" t="str">
        <f>IFERROR(IF(INDEX(AC$1:AC1756,MATCH(J1757,J$1:J1756,0),1)=0,"",INDEX(AC$1:AC1756,MATCH(J1757,J$1:J1756,0),1)),"")</f>
        <v/>
      </c>
      <c r="AD1757" s="2" t="str">
        <f>IFERROR(IF(INDEX(AD$1:AD1756,MATCH(J1757,J$1:J1756,0),1)=0,"",INDEX(AD$1:AD1756,MATCH(J1757,J$1:J1756,0),1)),"")</f>
        <v/>
      </c>
      <c r="AE1757" s="2" t="str">
        <f>IFERROR(IF(INDEX(AE$1:AE1756,MATCH(J1757,J$1:J1756,0),1)=0,"",INDEX(AE$1:AE1756,MATCH(J1757,J$1:J1756,0),1)),"")</f>
        <v/>
      </c>
      <c r="BH1757" s="7" t="str">
        <f t="shared" ca="1" si="272"/>
        <v/>
      </c>
      <c r="BI1757" s="4" t="str">
        <f t="shared" si="277"/>
        <v/>
      </c>
      <c r="BJ1757" s="123" t="str">
        <f t="shared" si="273"/>
        <v/>
      </c>
      <c r="BK1757" s="140" t="str">
        <f t="shared" si="276"/>
        <v/>
      </c>
      <c r="BP1757" s="5"/>
      <c r="BR1757" s="4"/>
      <c r="BT1757" s="5"/>
      <c r="BU1757" s="5"/>
      <c r="BV1757" s="5" t="str">
        <f>IF(B1757="","",IF(BQ1757="",1+(MAX(BV$2:BV1756)),""))</f>
        <v/>
      </c>
      <c r="BW1757" s="5" t="str">
        <f t="shared" si="274"/>
        <v/>
      </c>
      <c r="BY1757" s="14" t="str">
        <f t="shared" si="275"/>
        <v/>
      </c>
      <c r="BZ1757" s="28"/>
      <c r="DD1757" s="5" t="e">
        <f>IF(REPORTE!AH$2="si",IF(C1757=VALUE(REPORTE!C$11),IF(SUM(DD1758:DD$1993),CONCATENATE(INT(B1757),", "),INT(B1757)),""),IF(C1757=VALUE(REPORTE!C$10),IF(SUM(DD1758:DD$1993),CONCATENATE(INT(B1757),", "),INT(B1757)),""))</f>
        <v>#VALUE!</v>
      </c>
      <c r="DH1757" s="5"/>
      <c r="DI1757" s="5"/>
      <c r="DJ1757" s="5"/>
      <c r="DK1757" s="5"/>
    </row>
    <row r="1758" spans="1:115">
      <c r="A1758" s="24"/>
      <c r="B1758" s="3"/>
      <c r="H1758" s="5" t="str">
        <f>IF(F1758="","",IFERROR(CONCATENATE("PEUA",VLOOKUP(ESTADO,REPORTE!AV1758:AW1789,2,0),CLAVE_DISTRITO,CLAVE_CADER,IFERROR(VLOOKUP(DAY(F1758),$BN$3:$BO$11,2,0),DAY(F1758)),IFERROR(VLOOKUP(MONTH(F1758),$BN$3:$BO$11,2,0),MONTH(F1758)),YEAR(F1758),G1758),""))</f>
        <v/>
      </c>
      <c r="AC1758" s="2" t="str">
        <f>IFERROR(IF(INDEX(AC$1:AC1757,MATCH(J1758,J$1:J1757,0),1)=0,"",INDEX(AC$1:AC1757,MATCH(J1758,J$1:J1757,0),1)),"")</f>
        <v/>
      </c>
      <c r="AD1758" s="2" t="str">
        <f>IFERROR(IF(INDEX(AD$1:AD1757,MATCH(J1758,J$1:J1757,0),1)=0,"",INDEX(AD$1:AD1757,MATCH(J1758,J$1:J1757,0),1)),"")</f>
        <v/>
      </c>
      <c r="AE1758" s="2" t="str">
        <f>IFERROR(IF(INDEX(AE$1:AE1757,MATCH(J1758,J$1:J1757,0),1)=0,"",INDEX(AE$1:AE1757,MATCH(J1758,J$1:J1757,0),1)),"")</f>
        <v/>
      </c>
      <c r="BH1758" s="7" t="str">
        <f t="shared" ca="1" si="272"/>
        <v/>
      </c>
      <c r="BI1758" s="4" t="str">
        <f t="shared" si="277"/>
        <v/>
      </c>
      <c r="BJ1758" s="123" t="str">
        <f t="shared" si="273"/>
        <v/>
      </c>
      <c r="BK1758" s="140" t="str">
        <f t="shared" si="276"/>
        <v/>
      </c>
      <c r="BP1758" s="5"/>
      <c r="BR1758" s="4"/>
      <c r="BT1758" s="5"/>
      <c r="BU1758" s="5"/>
      <c r="BV1758" s="5" t="str">
        <f>IF(B1758="","",IF(BQ1758="",1+(MAX(BV$2:BV1757)),""))</f>
        <v/>
      </c>
      <c r="BW1758" s="5" t="str">
        <f t="shared" si="274"/>
        <v/>
      </c>
      <c r="BY1758" s="14" t="str">
        <f t="shared" si="275"/>
        <v/>
      </c>
      <c r="BZ1758" s="28"/>
      <c r="DD1758" s="5" t="e">
        <f>IF(REPORTE!AH$2="si",IF(C1758=VALUE(REPORTE!C$11),IF(SUM(DD1759:DD$1993),CONCATENATE(INT(B1758),", "),INT(B1758)),""),IF(C1758=VALUE(REPORTE!C$10),IF(SUM(DD1759:DD$1993),CONCATENATE(INT(B1758),", "),INT(B1758)),""))</f>
        <v>#VALUE!</v>
      </c>
      <c r="DH1758" s="5"/>
      <c r="DI1758" s="5"/>
      <c r="DJ1758" s="5"/>
      <c r="DK1758" s="5"/>
    </row>
    <row r="1759" spans="1:115">
      <c r="A1759" s="24"/>
      <c r="B1759" s="3"/>
      <c r="H1759" s="5" t="str">
        <f>IF(F1759="","",IFERROR(CONCATENATE("PEUA",VLOOKUP(ESTADO,REPORTE!AV1759:AW1790,2,0),CLAVE_DISTRITO,CLAVE_CADER,IFERROR(VLOOKUP(DAY(F1759),$BN$3:$BO$11,2,0),DAY(F1759)),IFERROR(VLOOKUP(MONTH(F1759),$BN$3:$BO$11,2,0),MONTH(F1759)),YEAR(F1759),G1759),""))</f>
        <v/>
      </c>
      <c r="AC1759" s="2" t="str">
        <f>IFERROR(IF(INDEX(AC$1:AC1758,MATCH(J1759,J$1:J1758,0),1)=0,"",INDEX(AC$1:AC1758,MATCH(J1759,J$1:J1758,0),1)),"")</f>
        <v/>
      </c>
      <c r="AD1759" s="2" t="str">
        <f>IFERROR(IF(INDEX(AD$1:AD1758,MATCH(J1759,J$1:J1758,0),1)=0,"",INDEX(AD$1:AD1758,MATCH(J1759,J$1:J1758,0),1)),"")</f>
        <v/>
      </c>
      <c r="AE1759" s="2" t="str">
        <f>IFERROR(IF(INDEX(AE$1:AE1758,MATCH(J1759,J$1:J1758,0),1)=0,"",INDEX(AE$1:AE1758,MATCH(J1759,J$1:J1758,0),1)),"")</f>
        <v/>
      </c>
      <c r="BH1759" s="7" t="str">
        <f t="shared" ca="1" si="272"/>
        <v/>
      </c>
      <c r="BI1759" s="4" t="str">
        <f t="shared" si="277"/>
        <v/>
      </c>
      <c r="BJ1759" s="123" t="str">
        <f t="shared" si="273"/>
        <v/>
      </c>
      <c r="BK1759" s="140" t="str">
        <f t="shared" si="276"/>
        <v/>
      </c>
      <c r="BP1759" s="5"/>
      <c r="BR1759" s="4"/>
      <c r="BT1759" s="5"/>
      <c r="BU1759" s="5"/>
      <c r="BV1759" s="5" t="str">
        <f>IF(B1759="","",IF(BQ1759="",1+(MAX(BV$2:BV1758)),""))</f>
        <v/>
      </c>
      <c r="BW1759" s="5" t="str">
        <f t="shared" si="274"/>
        <v/>
      </c>
      <c r="BY1759" s="14" t="str">
        <f t="shared" si="275"/>
        <v/>
      </c>
      <c r="BZ1759" s="28"/>
      <c r="DD1759" s="5" t="e">
        <f>IF(REPORTE!AH$2="si",IF(C1759=VALUE(REPORTE!C$11),IF(SUM(DD1760:DD$1993),CONCATENATE(INT(B1759),", "),INT(B1759)),""),IF(C1759=VALUE(REPORTE!C$10),IF(SUM(DD1760:DD$1993),CONCATENATE(INT(B1759),", "),INT(B1759)),""))</f>
        <v>#VALUE!</v>
      </c>
      <c r="DH1759" s="5"/>
      <c r="DI1759" s="5"/>
      <c r="DJ1759" s="5"/>
      <c r="DK1759" s="5"/>
    </row>
    <row r="1760" spans="1:115">
      <c r="A1760" s="24"/>
      <c r="B1760" s="3"/>
      <c r="H1760" s="5" t="str">
        <f>IF(F1760="","",IFERROR(CONCATENATE("PEUA",VLOOKUP(ESTADO,REPORTE!AV1760:AW1791,2,0),CLAVE_DISTRITO,CLAVE_CADER,IFERROR(VLOOKUP(DAY(F1760),$BN$3:$BO$11,2,0),DAY(F1760)),IFERROR(VLOOKUP(MONTH(F1760),$BN$3:$BO$11,2,0),MONTH(F1760)),YEAR(F1760),G1760),""))</f>
        <v/>
      </c>
      <c r="AC1760" s="2" t="str">
        <f>IFERROR(IF(INDEX(AC$1:AC1759,MATCH(J1760,J$1:J1759,0),1)=0,"",INDEX(AC$1:AC1759,MATCH(J1760,J$1:J1759,0),1)),"")</f>
        <v/>
      </c>
      <c r="AD1760" s="2" t="str">
        <f>IFERROR(IF(INDEX(AD$1:AD1759,MATCH(J1760,J$1:J1759,0),1)=0,"",INDEX(AD$1:AD1759,MATCH(J1760,J$1:J1759,0),1)),"")</f>
        <v/>
      </c>
      <c r="AE1760" s="2" t="str">
        <f>IFERROR(IF(INDEX(AE$1:AE1759,MATCH(J1760,J$1:J1759,0),1)=0,"",INDEX(AE$1:AE1759,MATCH(J1760,J$1:J1759,0),1)),"")</f>
        <v/>
      </c>
      <c r="BH1760" s="7" t="str">
        <f t="shared" ca="1" si="272"/>
        <v/>
      </c>
      <c r="BI1760" s="4" t="str">
        <f t="shared" si="277"/>
        <v/>
      </c>
      <c r="BJ1760" s="123" t="str">
        <f t="shared" si="273"/>
        <v/>
      </c>
      <c r="BK1760" s="140" t="str">
        <f t="shared" si="276"/>
        <v/>
      </c>
      <c r="BP1760" s="5"/>
      <c r="BR1760" s="4"/>
      <c r="BT1760" s="5"/>
      <c r="BU1760" s="5"/>
      <c r="BV1760" s="5" t="str">
        <f>IF(B1760="","",IF(BQ1760="",1+(MAX(BV$2:BV1759)),""))</f>
        <v/>
      </c>
      <c r="BW1760" s="5" t="str">
        <f t="shared" si="274"/>
        <v/>
      </c>
      <c r="BY1760" s="14" t="str">
        <f t="shared" si="275"/>
        <v/>
      </c>
      <c r="BZ1760" s="28"/>
      <c r="DD1760" s="5" t="e">
        <f>IF(REPORTE!AH$2="si",IF(C1760=VALUE(REPORTE!C$11),IF(SUM(DD1761:DD$1993),CONCATENATE(INT(B1760),", "),INT(B1760)),""),IF(C1760=VALUE(REPORTE!C$10),IF(SUM(DD1761:DD$1993),CONCATENATE(INT(B1760),", "),INT(B1760)),""))</f>
        <v>#VALUE!</v>
      </c>
      <c r="DH1760" s="5"/>
      <c r="DI1760" s="5"/>
      <c r="DJ1760" s="5"/>
      <c r="DK1760" s="5"/>
    </row>
    <row r="1761" spans="1:115">
      <c r="A1761" s="24"/>
      <c r="B1761" s="3"/>
      <c r="H1761" s="5" t="str">
        <f>IF(F1761="","",IFERROR(CONCATENATE("PEUA",VLOOKUP(ESTADO,REPORTE!AV1761:AW1792,2,0),CLAVE_DISTRITO,CLAVE_CADER,IFERROR(VLOOKUP(DAY(F1761),$BN$3:$BO$11,2,0),DAY(F1761)),IFERROR(VLOOKUP(MONTH(F1761),$BN$3:$BO$11,2,0),MONTH(F1761)),YEAR(F1761),G1761),""))</f>
        <v/>
      </c>
      <c r="AC1761" s="2" t="str">
        <f>IFERROR(IF(INDEX(AC$1:AC1760,MATCH(J1761,J$1:J1760,0),1)=0,"",INDEX(AC$1:AC1760,MATCH(J1761,J$1:J1760,0),1)),"")</f>
        <v/>
      </c>
      <c r="AD1761" s="2" t="str">
        <f>IFERROR(IF(INDEX(AD$1:AD1760,MATCH(J1761,J$1:J1760,0),1)=0,"",INDEX(AD$1:AD1760,MATCH(J1761,J$1:J1760,0),1)),"")</f>
        <v/>
      </c>
      <c r="AE1761" s="2" t="str">
        <f>IFERROR(IF(INDEX(AE$1:AE1760,MATCH(J1761,J$1:J1760,0),1)=0,"",INDEX(AE$1:AE1760,MATCH(J1761,J$1:J1760,0),1)),"")</f>
        <v/>
      </c>
      <c r="BH1761" s="7" t="str">
        <f t="shared" ca="1" si="272"/>
        <v/>
      </c>
      <c r="BI1761" s="4" t="str">
        <f t="shared" si="277"/>
        <v/>
      </c>
      <c r="BJ1761" s="123" t="str">
        <f t="shared" si="273"/>
        <v/>
      </c>
      <c r="BK1761" s="140" t="str">
        <f t="shared" si="276"/>
        <v/>
      </c>
      <c r="BP1761" s="5"/>
      <c r="BR1761" s="4"/>
      <c r="BT1761" s="5"/>
      <c r="BU1761" s="5"/>
      <c r="BV1761" s="5" t="str">
        <f>IF(B1761="","",IF(BQ1761="",1+(MAX(BV$2:BV1760)),""))</f>
        <v/>
      </c>
      <c r="BW1761" s="5" t="str">
        <f t="shared" si="274"/>
        <v/>
      </c>
      <c r="BY1761" s="14" t="str">
        <f t="shared" si="275"/>
        <v/>
      </c>
      <c r="BZ1761" s="28"/>
      <c r="DD1761" s="5" t="e">
        <f>IF(REPORTE!AH$2="si",IF(C1761=VALUE(REPORTE!C$11),IF(SUM(DD1762:DD$1993),CONCATENATE(INT(B1761),", "),INT(B1761)),""),IF(C1761=VALUE(REPORTE!C$10),IF(SUM(DD1762:DD$1993),CONCATENATE(INT(B1761),", "),INT(B1761)),""))</f>
        <v>#VALUE!</v>
      </c>
      <c r="DH1761" s="5"/>
      <c r="DI1761" s="5"/>
      <c r="DJ1761" s="5"/>
      <c r="DK1761" s="5"/>
    </row>
    <row r="1762" spans="1:115">
      <c r="A1762" s="24"/>
      <c r="B1762" s="3"/>
      <c r="H1762" s="5" t="str">
        <f>IF(F1762="","",IFERROR(CONCATENATE("PEUA",VLOOKUP(ESTADO,REPORTE!AV1762:AW1793,2,0),CLAVE_DISTRITO,CLAVE_CADER,IFERROR(VLOOKUP(DAY(F1762),$BN$3:$BO$11,2,0),DAY(F1762)),IFERROR(VLOOKUP(MONTH(F1762),$BN$3:$BO$11,2,0),MONTH(F1762)),YEAR(F1762),G1762),""))</f>
        <v/>
      </c>
      <c r="AC1762" s="2" t="str">
        <f>IFERROR(IF(INDEX(AC$1:AC1761,MATCH(J1762,J$1:J1761,0),1)=0,"",INDEX(AC$1:AC1761,MATCH(J1762,J$1:J1761,0),1)),"")</f>
        <v/>
      </c>
      <c r="AD1762" s="2" t="str">
        <f>IFERROR(IF(INDEX(AD$1:AD1761,MATCH(J1762,J$1:J1761,0),1)=0,"",INDEX(AD$1:AD1761,MATCH(J1762,J$1:J1761,0),1)),"")</f>
        <v/>
      </c>
      <c r="AE1762" s="2" t="str">
        <f>IFERROR(IF(INDEX(AE$1:AE1761,MATCH(J1762,J$1:J1761,0),1)=0,"",INDEX(AE$1:AE1761,MATCH(J1762,J$1:J1761,0),1)),"")</f>
        <v/>
      </c>
      <c r="BH1762" s="7" t="str">
        <f t="shared" ca="1" si="272"/>
        <v/>
      </c>
      <c r="BI1762" s="4" t="str">
        <f t="shared" si="277"/>
        <v/>
      </c>
      <c r="BJ1762" s="123" t="str">
        <f t="shared" si="273"/>
        <v/>
      </c>
      <c r="BK1762" s="140" t="str">
        <f t="shared" si="276"/>
        <v/>
      </c>
      <c r="BP1762" s="5"/>
      <c r="BR1762" s="4"/>
      <c r="BT1762" s="5"/>
      <c r="BU1762" s="5"/>
      <c r="BV1762" s="5" t="str">
        <f>IF(B1762="","",IF(BQ1762="",1+(MAX(BV$2:BV1761)),""))</f>
        <v/>
      </c>
      <c r="BW1762" s="5" t="str">
        <f t="shared" si="274"/>
        <v/>
      </c>
      <c r="BY1762" s="14" t="str">
        <f t="shared" si="275"/>
        <v/>
      </c>
      <c r="BZ1762" s="28"/>
      <c r="DD1762" s="5" t="e">
        <f>IF(REPORTE!AH$2="si",IF(C1762=VALUE(REPORTE!C$11),IF(SUM(DD1763:DD$1993),CONCATENATE(INT(B1762),", "),INT(B1762)),""),IF(C1762=VALUE(REPORTE!C$10),IF(SUM(DD1763:DD$1993),CONCATENATE(INT(B1762),", "),INT(B1762)),""))</f>
        <v>#VALUE!</v>
      </c>
      <c r="DH1762" s="5"/>
      <c r="DI1762" s="5"/>
      <c r="DJ1762" s="5"/>
      <c r="DK1762" s="5"/>
    </row>
    <row r="1763" spans="1:115">
      <c r="A1763" s="24"/>
      <c r="B1763" s="3"/>
      <c r="H1763" s="5" t="str">
        <f>IF(F1763="","",IFERROR(CONCATENATE("PEUA",VLOOKUP(ESTADO,REPORTE!AV1763:AW1794,2,0),CLAVE_DISTRITO,CLAVE_CADER,IFERROR(VLOOKUP(DAY(F1763),$BN$3:$BO$11,2,0),DAY(F1763)),IFERROR(VLOOKUP(MONTH(F1763),$BN$3:$BO$11,2,0),MONTH(F1763)),YEAR(F1763),G1763),""))</f>
        <v/>
      </c>
      <c r="AC1763" s="2" t="str">
        <f>IFERROR(IF(INDEX(AC$1:AC1762,MATCH(J1763,J$1:J1762,0),1)=0,"",INDEX(AC$1:AC1762,MATCH(J1763,J$1:J1762,0),1)),"")</f>
        <v/>
      </c>
      <c r="AD1763" s="2" t="str">
        <f>IFERROR(IF(INDEX(AD$1:AD1762,MATCH(J1763,J$1:J1762,0),1)=0,"",INDEX(AD$1:AD1762,MATCH(J1763,J$1:J1762,0),1)),"")</f>
        <v/>
      </c>
      <c r="AE1763" s="2" t="str">
        <f>IFERROR(IF(INDEX(AE$1:AE1762,MATCH(J1763,J$1:J1762,0),1)=0,"",INDEX(AE$1:AE1762,MATCH(J1763,J$1:J1762,0),1)),"")</f>
        <v/>
      </c>
      <c r="BH1763" s="7" t="str">
        <f t="shared" ca="1" si="272"/>
        <v/>
      </c>
      <c r="BI1763" s="4" t="str">
        <f t="shared" si="277"/>
        <v/>
      </c>
      <c r="BJ1763" s="123" t="str">
        <f t="shared" si="273"/>
        <v/>
      </c>
      <c r="BK1763" s="140" t="str">
        <f t="shared" si="276"/>
        <v/>
      </c>
      <c r="BP1763" s="5"/>
      <c r="BR1763" s="4"/>
      <c r="BT1763" s="5"/>
      <c r="BU1763" s="5"/>
      <c r="BV1763" s="5" t="str">
        <f>IF(B1763="","",IF(BQ1763="",1+(MAX(BV$2:BV1762)),""))</f>
        <v/>
      </c>
      <c r="BW1763" s="5" t="str">
        <f t="shared" si="274"/>
        <v/>
      </c>
      <c r="BY1763" s="14" t="str">
        <f t="shared" si="275"/>
        <v/>
      </c>
      <c r="BZ1763" s="28"/>
      <c r="DD1763" s="5" t="e">
        <f>IF(REPORTE!AH$2="si",IF(C1763=VALUE(REPORTE!C$11),IF(SUM(DD1764:DD$1993),CONCATENATE(INT(B1763),", "),INT(B1763)),""),IF(C1763=VALUE(REPORTE!C$10),IF(SUM(DD1764:DD$1993),CONCATENATE(INT(B1763),", "),INT(B1763)),""))</f>
        <v>#VALUE!</v>
      </c>
      <c r="DH1763" s="5"/>
      <c r="DI1763" s="5"/>
      <c r="DJ1763" s="5"/>
      <c r="DK1763" s="5"/>
    </row>
    <row r="1764" spans="1:115">
      <c r="A1764" s="24"/>
      <c r="B1764" s="3"/>
      <c r="H1764" s="5" t="str">
        <f>IF(F1764="","",IFERROR(CONCATENATE("PEUA",VLOOKUP(ESTADO,REPORTE!AV1764:AW1795,2,0),CLAVE_DISTRITO,CLAVE_CADER,IFERROR(VLOOKUP(DAY(F1764),$BN$3:$BO$11,2,0),DAY(F1764)),IFERROR(VLOOKUP(MONTH(F1764),$BN$3:$BO$11,2,0),MONTH(F1764)),YEAR(F1764),G1764),""))</f>
        <v/>
      </c>
      <c r="AC1764" s="2" t="str">
        <f>IFERROR(IF(INDEX(AC$1:AC1763,MATCH(J1764,J$1:J1763,0),1)=0,"",INDEX(AC$1:AC1763,MATCH(J1764,J$1:J1763,0),1)),"")</f>
        <v/>
      </c>
      <c r="AD1764" s="2" t="str">
        <f>IFERROR(IF(INDEX(AD$1:AD1763,MATCH(J1764,J$1:J1763,0),1)=0,"",INDEX(AD$1:AD1763,MATCH(J1764,J$1:J1763,0),1)),"")</f>
        <v/>
      </c>
      <c r="AE1764" s="2" t="str">
        <f>IFERROR(IF(INDEX(AE$1:AE1763,MATCH(J1764,J$1:J1763,0),1)=0,"",INDEX(AE$1:AE1763,MATCH(J1764,J$1:J1763,0),1)),"")</f>
        <v/>
      </c>
      <c r="BH1764" s="7" t="str">
        <f t="shared" ca="1" si="272"/>
        <v/>
      </c>
      <c r="BI1764" s="4" t="str">
        <f t="shared" si="277"/>
        <v/>
      </c>
      <c r="BJ1764" s="123" t="str">
        <f t="shared" si="273"/>
        <v/>
      </c>
      <c r="BK1764" s="140" t="str">
        <f t="shared" si="276"/>
        <v/>
      </c>
      <c r="BP1764" s="5"/>
      <c r="BR1764" s="4"/>
      <c r="BT1764" s="5"/>
      <c r="BU1764" s="5"/>
      <c r="BV1764" s="5" t="str">
        <f>IF(B1764="","",IF(BQ1764="",1+(MAX(BV$2:BV1763)),""))</f>
        <v/>
      </c>
      <c r="BW1764" s="5" t="str">
        <f t="shared" si="274"/>
        <v/>
      </c>
      <c r="BY1764" s="14" t="str">
        <f t="shared" si="275"/>
        <v/>
      </c>
      <c r="BZ1764" s="28"/>
      <c r="DD1764" s="5" t="e">
        <f>IF(REPORTE!AH$2="si",IF(C1764=VALUE(REPORTE!C$11),IF(SUM(DD1765:DD$1993),CONCATENATE(INT(B1764),", "),INT(B1764)),""),IF(C1764=VALUE(REPORTE!C$10),IF(SUM(DD1765:DD$1993),CONCATENATE(INT(B1764),", "),INT(B1764)),""))</f>
        <v>#VALUE!</v>
      </c>
      <c r="DH1764" s="5"/>
      <c r="DI1764" s="5"/>
      <c r="DJ1764" s="5"/>
      <c r="DK1764" s="5"/>
    </row>
    <row r="1765" spans="1:115">
      <c r="A1765" s="24"/>
      <c r="B1765" s="3"/>
      <c r="H1765" s="5" t="str">
        <f>IF(F1765="","",IFERROR(CONCATENATE("PEUA",VLOOKUP(ESTADO,REPORTE!AV1765:AW1796,2,0),CLAVE_DISTRITO,CLAVE_CADER,IFERROR(VLOOKUP(DAY(F1765),$BN$3:$BO$11,2,0),DAY(F1765)),IFERROR(VLOOKUP(MONTH(F1765),$BN$3:$BO$11,2,0),MONTH(F1765)),YEAR(F1765),G1765),""))</f>
        <v/>
      </c>
      <c r="AC1765" s="2" t="str">
        <f>IFERROR(IF(INDEX(AC$1:AC1764,MATCH(J1765,J$1:J1764,0),1)=0,"",INDEX(AC$1:AC1764,MATCH(J1765,J$1:J1764,0),1)),"")</f>
        <v/>
      </c>
      <c r="AD1765" s="2" t="str">
        <f>IFERROR(IF(INDEX(AD$1:AD1764,MATCH(J1765,J$1:J1764,0),1)=0,"",INDEX(AD$1:AD1764,MATCH(J1765,J$1:J1764,0),1)),"")</f>
        <v/>
      </c>
      <c r="AE1765" s="2" t="str">
        <f>IFERROR(IF(INDEX(AE$1:AE1764,MATCH(J1765,J$1:J1764,0),1)=0,"",INDEX(AE$1:AE1764,MATCH(J1765,J$1:J1764,0),1)),"")</f>
        <v/>
      </c>
      <c r="BH1765" s="7" t="str">
        <f t="shared" ca="1" si="272"/>
        <v/>
      </c>
      <c r="BI1765" s="4" t="str">
        <f t="shared" si="277"/>
        <v/>
      </c>
      <c r="BJ1765" s="123" t="str">
        <f t="shared" si="273"/>
        <v/>
      </c>
      <c r="BK1765" s="140" t="str">
        <f t="shared" si="276"/>
        <v/>
      </c>
      <c r="BP1765" s="5"/>
      <c r="BR1765" s="4"/>
      <c r="BT1765" s="5"/>
      <c r="BU1765" s="5"/>
      <c r="BV1765" s="5" t="str">
        <f>IF(B1765="","",IF(BQ1765="",1+(MAX(BV$2:BV1764)),""))</f>
        <v/>
      </c>
      <c r="BW1765" s="5" t="str">
        <f t="shared" si="274"/>
        <v/>
      </c>
      <c r="BY1765" s="14" t="str">
        <f t="shared" si="275"/>
        <v/>
      </c>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c r="A1766" s="24"/>
      <c r="B1766" s="3"/>
      <c r="H1766" s="5" t="str">
        <f>IF(F1766="","",IFERROR(CONCATENATE("PEUA",VLOOKUP(ESTADO,REPORTE!AV1766:AW1797,2,0),CLAVE_DISTRITO,CLAVE_CADER,IFERROR(VLOOKUP(DAY(F1766),$BN$3:$BO$11,2,0),DAY(F1766)),IFERROR(VLOOKUP(MONTH(F1766),$BN$3:$BO$11,2,0),MONTH(F1766)),YEAR(F1766),G1766),""))</f>
        <v/>
      </c>
      <c r="AC1766" s="2" t="str">
        <f>IFERROR(IF(INDEX(AC$1:AC1765,MATCH(J1766,J$1:J1765,0),1)=0,"",INDEX(AC$1:AC1765,MATCH(J1766,J$1:J1765,0),1)),"")</f>
        <v/>
      </c>
      <c r="AD1766" s="2" t="str">
        <f>IFERROR(IF(INDEX(AD$1:AD1765,MATCH(J1766,J$1:J1765,0),1)=0,"",INDEX(AD$1:AD1765,MATCH(J1766,J$1:J1765,0),1)),"")</f>
        <v/>
      </c>
      <c r="AE1766" s="2" t="str">
        <f>IFERROR(IF(INDEX(AE$1:AE1765,MATCH(J1766,J$1:J1765,0),1)=0,"",INDEX(AE$1:AE1765,MATCH(J1766,J$1:J1765,0),1)),"")</f>
        <v/>
      </c>
      <c r="BH1766" s="7" t="str">
        <f t="shared" ca="1" si="272"/>
        <v/>
      </c>
      <c r="BI1766" s="4" t="str">
        <f t="shared" si="277"/>
        <v/>
      </c>
      <c r="BJ1766" s="123" t="str">
        <f t="shared" si="273"/>
        <v/>
      </c>
      <c r="BK1766" s="140" t="str">
        <f t="shared" si="276"/>
        <v/>
      </c>
      <c r="BP1766" s="5"/>
      <c r="BR1766" s="4"/>
      <c r="BT1766" s="5"/>
      <c r="BU1766" s="5"/>
      <c r="BV1766" s="5" t="str">
        <f>IF(B1766="","",IF(BQ1766="",1+(MAX(BV$2:BV1765)),""))</f>
        <v/>
      </c>
      <c r="BW1766" s="5" t="str">
        <f t="shared" si="274"/>
        <v/>
      </c>
      <c r="BY1766" s="14" t="str">
        <f t="shared" si="275"/>
        <v/>
      </c>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c r="A1767" s="24"/>
      <c r="B1767" s="3"/>
      <c r="H1767" s="5" t="str">
        <f>IF(F1767="","",IFERROR(CONCATENATE("PEUA",VLOOKUP(ESTADO,REPORTE!AV1767:AW1798,2,0),CLAVE_DISTRITO,CLAVE_CADER,IFERROR(VLOOKUP(DAY(F1767),$BN$3:$BO$11,2,0),DAY(F1767)),IFERROR(VLOOKUP(MONTH(F1767),$BN$3:$BO$11,2,0),MONTH(F1767)),YEAR(F1767),G1767),""))</f>
        <v/>
      </c>
      <c r="AC1767" s="2" t="str">
        <f>IFERROR(IF(INDEX(AC$1:AC1766,MATCH(J1767,J$1:J1766,0),1)=0,"",INDEX(AC$1:AC1766,MATCH(J1767,J$1:J1766,0),1)),"")</f>
        <v/>
      </c>
      <c r="AD1767" s="2" t="str">
        <f>IFERROR(IF(INDEX(AD$1:AD1766,MATCH(J1767,J$1:J1766,0),1)=0,"",INDEX(AD$1:AD1766,MATCH(J1767,J$1:J1766,0),1)),"")</f>
        <v/>
      </c>
      <c r="AE1767" s="2" t="str">
        <f>IFERROR(IF(INDEX(AE$1:AE1766,MATCH(J1767,J$1:J1766,0),1)=0,"",INDEX(AE$1:AE1766,MATCH(J1767,J$1:J1766,0),1)),"")</f>
        <v/>
      </c>
      <c r="BH1767" s="7" t="str">
        <f t="shared" ca="1" si="272"/>
        <v/>
      </c>
      <c r="BI1767" s="4" t="str">
        <f t="shared" si="277"/>
        <v/>
      </c>
      <c r="BJ1767" s="123" t="str">
        <f t="shared" si="273"/>
        <v/>
      </c>
      <c r="BK1767" s="140" t="str">
        <f t="shared" si="276"/>
        <v/>
      </c>
      <c r="BP1767" s="5"/>
      <c r="BR1767" s="4"/>
      <c r="BT1767" s="5"/>
      <c r="BU1767" s="5"/>
      <c r="BV1767" s="5" t="str">
        <f>IF(B1767="","",IF(BQ1767="",1+(MAX(BV$2:BV1766)),""))</f>
        <v/>
      </c>
      <c r="BW1767" s="5" t="str">
        <f t="shared" si="274"/>
        <v/>
      </c>
      <c r="BY1767" s="14" t="str">
        <f t="shared" si="275"/>
        <v/>
      </c>
      <c r="BZ1767" s="28"/>
      <c r="DD1767" s="5" t="e">
        <f>IF(REPORTE!AH$2="si",IF(C1767=VALUE(REPORTE!C$11),IF(SUM(DD1768:DD$1993),CONCATENATE(INT(B1767),", "),INT(B1767)),""),IF(C1767=VALUE(REPORTE!C$10),IF(SUM(DD1768:DD$1993),CONCATENATE(INT(B1767),", "),INT(B1767)),""))</f>
        <v>#VALUE!</v>
      </c>
      <c r="DH1767" s="5"/>
      <c r="DI1767" s="5"/>
      <c r="DJ1767" s="5"/>
      <c r="DK1767" s="5"/>
    </row>
    <row r="1768" spans="1:115">
      <c r="A1768" s="24"/>
      <c r="B1768" s="3"/>
      <c r="H1768" s="5" t="str">
        <f>IF(F1768="","",IFERROR(CONCATENATE("PEUA",VLOOKUP(ESTADO,REPORTE!AV1768:AW1799,2,0),CLAVE_DISTRITO,CLAVE_CADER,IFERROR(VLOOKUP(DAY(F1768),$BN$3:$BO$11,2,0),DAY(F1768)),IFERROR(VLOOKUP(MONTH(F1768),$BN$3:$BO$11,2,0),MONTH(F1768)),YEAR(F1768),G1768),""))</f>
        <v/>
      </c>
      <c r="AC1768" s="2" t="str">
        <f>IFERROR(IF(INDEX(AC$1:AC1767,MATCH(J1768,J$1:J1767,0),1)=0,"",INDEX(AC$1:AC1767,MATCH(J1768,J$1:J1767,0),1)),"")</f>
        <v/>
      </c>
      <c r="AD1768" s="2" t="str">
        <f>IFERROR(IF(INDEX(AD$1:AD1767,MATCH(J1768,J$1:J1767,0),1)=0,"",INDEX(AD$1:AD1767,MATCH(J1768,J$1:J1767,0),1)),"")</f>
        <v/>
      </c>
      <c r="AE1768" s="2" t="str">
        <f>IFERROR(IF(INDEX(AE$1:AE1767,MATCH(J1768,J$1:J1767,0),1)=0,"",INDEX(AE$1:AE1767,MATCH(J1768,J$1:J1767,0),1)),"")</f>
        <v/>
      </c>
      <c r="BH1768" s="7" t="str">
        <f t="shared" ca="1" si="272"/>
        <v/>
      </c>
      <c r="BI1768" s="4" t="str">
        <f t="shared" si="277"/>
        <v/>
      </c>
      <c r="BJ1768" s="123" t="str">
        <f t="shared" si="273"/>
        <v/>
      </c>
      <c r="BK1768" s="140" t="str">
        <f t="shared" si="276"/>
        <v/>
      </c>
      <c r="BP1768" s="5"/>
      <c r="BR1768" s="4"/>
      <c r="BT1768" s="5"/>
      <c r="BU1768" s="5"/>
      <c r="BV1768" s="5" t="str">
        <f>IF(B1768="","",IF(BQ1768="",1+(MAX(BV$2:BV1767)),""))</f>
        <v/>
      </c>
      <c r="BW1768" s="5" t="str">
        <f t="shared" si="274"/>
        <v/>
      </c>
      <c r="BY1768" s="14" t="str">
        <f t="shared" si="275"/>
        <v/>
      </c>
      <c r="BZ1768" s="28"/>
      <c r="DD1768" s="5" t="e">
        <f>IF(REPORTE!AH$2="si",IF(C1768=VALUE(REPORTE!C$11),IF(SUM(DD1769:DD$1993),CONCATENATE(INT(B1768),", "),INT(B1768)),""),IF(C1768=VALUE(REPORTE!C$10),IF(SUM(DD1769:DD$1993),CONCATENATE(INT(B1768),", "),INT(B1768)),""))</f>
        <v>#VALUE!</v>
      </c>
      <c r="DH1768" s="5"/>
      <c r="DI1768" s="5"/>
      <c r="DJ1768" s="5"/>
      <c r="DK1768" s="5"/>
    </row>
    <row r="1769" spans="1:115">
      <c r="A1769" s="24"/>
      <c r="B1769" s="3"/>
      <c r="H1769" s="5" t="str">
        <f>IF(F1769="","",IFERROR(CONCATENATE("PEUA",VLOOKUP(ESTADO,REPORTE!AV1769:AW1800,2,0),CLAVE_DISTRITO,CLAVE_CADER,IFERROR(VLOOKUP(DAY(F1769),$BN$3:$BO$11,2,0),DAY(F1769)),IFERROR(VLOOKUP(MONTH(F1769),$BN$3:$BO$11,2,0),MONTH(F1769)),YEAR(F1769),G1769),""))</f>
        <v/>
      </c>
      <c r="AC1769" s="2" t="str">
        <f>IFERROR(IF(INDEX(AC$1:AC1768,MATCH(J1769,J$1:J1768,0),1)=0,"",INDEX(AC$1:AC1768,MATCH(J1769,J$1:J1768,0),1)),"")</f>
        <v/>
      </c>
      <c r="AD1769" s="2" t="str">
        <f>IFERROR(IF(INDEX(AD$1:AD1768,MATCH(J1769,J$1:J1768,0),1)=0,"",INDEX(AD$1:AD1768,MATCH(J1769,J$1:J1768,0),1)),"")</f>
        <v/>
      </c>
      <c r="AE1769" s="2" t="str">
        <f>IFERROR(IF(INDEX(AE$1:AE1768,MATCH(J1769,J$1:J1768,0),1)=0,"",INDEX(AE$1:AE1768,MATCH(J1769,J$1:J1768,0),1)),"")</f>
        <v/>
      </c>
      <c r="BH1769" s="7" t="str">
        <f t="shared" ca="1" si="272"/>
        <v/>
      </c>
      <c r="BI1769" s="4" t="str">
        <f t="shared" si="277"/>
        <v/>
      </c>
      <c r="BJ1769" s="123" t="str">
        <f t="shared" si="273"/>
        <v/>
      </c>
      <c r="BK1769" s="140" t="str">
        <f t="shared" si="276"/>
        <v/>
      </c>
      <c r="BP1769" s="5"/>
      <c r="BR1769" s="4"/>
      <c r="BT1769" s="5"/>
      <c r="BU1769" s="5"/>
      <c r="BV1769" s="5" t="str">
        <f>IF(B1769="","",IF(BQ1769="",1+(MAX(BV$2:BV1768)),""))</f>
        <v/>
      </c>
      <c r="BW1769" s="5" t="str">
        <f t="shared" si="274"/>
        <v/>
      </c>
      <c r="BY1769" s="14" t="str">
        <f t="shared" si="275"/>
        <v/>
      </c>
      <c r="BZ1769" s="28"/>
      <c r="DD1769" s="5" t="e">
        <f>IF(REPORTE!AH$2="si",IF(C1769=VALUE(REPORTE!C$11),IF(SUM(DD1770:DD$1993),CONCATENATE(INT(B1769),", "),INT(B1769)),""),IF(C1769=VALUE(REPORTE!C$10),IF(SUM(DD1770:DD$1993),CONCATENATE(INT(B1769),", "),INT(B1769)),""))</f>
        <v>#VALUE!</v>
      </c>
      <c r="DH1769" s="5"/>
      <c r="DI1769" s="5"/>
      <c r="DJ1769" s="5"/>
      <c r="DK1769" s="5"/>
    </row>
    <row r="1770" spans="1:115">
      <c r="A1770" s="24"/>
      <c r="B1770" s="3"/>
      <c r="H1770" s="5" t="str">
        <f>IF(F1770="","",IFERROR(CONCATENATE("PEUA",VLOOKUP(ESTADO,REPORTE!AV1770:AW1801,2,0),CLAVE_DISTRITO,CLAVE_CADER,IFERROR(VLOOKUP(DAY(F1770),$BN$3:$BO$11,2,0),DAY(F1770)),IFERROR(VLOOKUP(MONTH(F1770),$BN$3:$BO$11,2,0),MONTH(F1770)),YEAR(F1770),G1770),""))</f>
        <v/>
      </c>
      <c r="AC1770" s="2" t="str">
        <f>IFERROR(IF(INDEX(AC$1:AC1769,MATCH(J1770,J$1:J1769,0),1)=0,"",INDEX(AC$1:AC1769,MATCH(J1770,J$1:J1769,0),1)),"")</f>
        <v/>
      </c>
      <c r="AD1770" s="2" t="str">
        <f>IFERROR(IF(INDEX(AD$1:AD1769,MATCH(J1770,J$1:J1769,0),1)=0,"",INDEX(AD$1:AD1769,MATCH(J1770,J$1:J1769,0),1)),"")</f>
        <v/>
      </c>
      <c r="AE1770" s="2" t="str">
        <f>IFERROR(IF(INDEX(AE$1:AE1769,MATCH(J1770,J$1:J1769,0),1)=0,"",INDEX(AE$1:AE1769,MATCH(J1770,J$1:J1769,0),1)),"")</f>
        <v/>
      </c>
      <c r="BH1770" s="7" t="str">
        <f t="shared" ca="1" si="272"/>
        <v/>
      </c>
      <c r="BI1770" s="4" t="str">
        <f t="shared" si="277"/>
        <v/>
      </c>
      <c r="BJ1770" s="123" t="str">
        <f t="shared" si="273"/>
        <v/>
      </c>
      <c r="BK1770" s="140" t="str">
        <f t="shared" si="276"/>
        <v/>
      </c>
      <c r="BP1770" s="5"/>
      <c r="BR1770" s="4"/>
      <c r="BT1770" s="5"/>
      <c r="BU1770" s="5"/>
      <c r="BV1770" s="5" t="str">
        <f>IF(B1770="","",IF(BQ1770="",1+(MAX(BV$2:BV1769)),""))</f>
        <v/>
      </c>
      <c r="BW1770" s="5" t="str">
        <f t="shared" si="274"/>
        <v/>
      </c>
      <c r="BY1770" s="14" t="str">
        <f t="shared" si="275"/>
        <v/>
      </c>
      <c r="BZ1770" s="28"/>
      <c r="DD1770" s="5" t="e">
        <f>IF(REPORTE!AH$2="si",IF(C1770=VALUE(REPORTE!C$11),IF(SUM(DD1771:DD$1993),CONCATENATE(INT(B1770),", "),INT(B1770)),""),IF(C1770=VALUE(REPORTE!C$10),IF(SUM(DD1771:DD$1993),CONCATENATE(INT(B1770),", "),INT(B1770)),""))</f>
        <v>#VALUE!</v>
      </c>
      <c r="DH1770" s="5"/>
      <c r="DI1770" s="5"/>
      <c r="DJ1770" s="5"/>
      <c r="DK1770" s="5"/>
    </row>
    <row r="1771" spans="1:115">
      <c r="A1771" s="24"/>
      <c r="B1771" s="3"/>
      <c r="H1771" s="5" t="str">
        <f>IF(F1771="","",IFERROR(CONCATENATE("PEUA",VLOOKUP(ESTADO,REPORTE!AV1771:AW1802,2,0),CLAVE_DISTRITO,CLAVE_CADER,IFERROR(VLOOKUP(DAY(F1771),$BN$3:$BO$11,2,0),DAY(F1771)),IFERROR(VLOOKUP(MONTH(F1771),$BN$3:$BO$11,2,0),MONTH(F1771)),YEAR(F1771),G1771),""))</f>
        <v/>
      </c>
      <c r="AC1771" s="2" t="str">
        <f>IFERROR(IF(INDEX(AC$1:AC1770,MATCH(J1771,J$1:J1770,0),1)=0,"",INDEX(AC$1:AC1770,MATCH(J1771,J$1:J1770,0),1)),"")</f>
        <v/>
      </c>
      <c r="AD1771" s="2" t="str">
        <f>IFERROR(IF(INDEX(AD$1:AD1770,MATCH(J1771,J$1:J1770,0),1)=0,"",INDEX(AD$1:AD1770,MATCH(J1771,J$1:J1770,0),1)),"")</f>
        <v/>
      </c>
      <c r="AE1771" s="2" t="str">
        <f>IFERROR(IF(INDEX(AE$1:AE1770,MATCH(J1771,J$1:J1770,0),1)=0,"",INDEX(AE$1:AE1770,MATCH(J1771,J$1:J1770,0),1)),"")</f>
        <v/>
      </c>
      <c r="BH1771" s="7" t="str">
        <f t="shared" ca="1" si="272"/>
        <v/>
      </c>
      <c r="BI1771" s="4" t="str">
        <f t="shared" si="277"/>
        <v/>
      </c>
      <c r="BJ1771" s="123" t="str">
        <f t="shared" si="273"/>
        <v/>
      </c>
      <c r="BK1771" s="140" t="str">
        <f t="shared" si="276"/>
        <v/>
      </c>
      <c r="BP1771" s="5"/>
      <c r="BR1771" s="4"/>
      <c r="BT1771" s="5"/>
      <c r="BU1771" s="5"/>
      <c r="BV1771" s="5" t="str">
        <f>IF(B1771="","",IF(BQ1771="",1+(MAX(BV$2:BV1770)),""))</f>
        <v/>
      </c>
      <c r="BW1771" s="5" t="str">
        <f t="shared" si="274"/>
        <v/>
      </c>
      <c r="BY1771" s="14" t="str">
        <f t="shared" si="275"/>
        <v/>
      </c>
      <c r="BZ1771" s="28"/>
      <c r="DD1771" s="5" t="e">
        <f>IF(REPORTE!AH$2="si",IF(C1771=VALUE(REPORTE!C$11),IF(SUM(DD1772:DD$1993),CONCATENATE(INT(B1771),", "),INT(B1771)),""),IF(C1771=VALUE(REPORTE!C$10),IF(SUM(DD1772:DD$1993),CONCATENATE(INT(B1771),", "),INT(B1771)),""))</f>
        <v>#VALUE!</v>
      </c>
      <c r="DH1771" s="5"/>
      <c r="DI1771" s="5"/>
      <c r="DJ1771" s="5"/>
      <c r="DK1771" s="5"/>
    </row>
    <row r="1772" spans="1:115">
      <c r="A1772" s="24"/>
      <c r="B1772" s="3"/>
      <c r="H1772" s="5" t="str">
        <f>IF(F1772="","",IFERROR(CONCATENATE("PEUA",VLOOKUP(ESTADO,REPORTE!AV1772:AW1803,2,0),CLAVE_DISTRITO,CLAVE_CADER,IFERROR(VLOOKUP(DAY(F1772),$BN$3:$BO$11,2,0),DAY(F1772)),IFERROR(VLOOKUP(MONTH(F1772),$BN$3:$BO$11,2,0),MONTH(F1772)),YEAR(F1772),G1772),""))</f>
        <v/>
      </c>
      <c r="AC1772" s="2" t="str">
        <f>IFERROR(IF(INDEX(AC$1:AC1771,MATCH(J1772,J$1:J1771,0),1)=0,"",INDEX(AC$1:AC1771,MATCH(J1772,J$1:J1771,0),1)),"")</f>
        <v/>
      </c>
      <c r="AD1772" s="2" t="str">
        <f>IFERROR(IF(INDEX(AD$1:AD1771,MATCH(J1772,J$1:J1771,0),1)=0,"",INDEX(AD$1:AD1771,MATCH(J1772,J$1:J1771,0),1)),"")</f>
        <v/>
      </c>
      <c r="AE1772" s="2" t="str">
        <f>IFERROR(IF(INDEX(AE$1:AE1771,MATCH(J1772,J$1:J1771,0),1)=0,"",INDEX(AE$1:AE1771,MATCH(J1772,J$1:J1771,0),1)),"")</f>
        <v/>
      </c>
      <c r="BH1772" s="7" t="str">
        <f t="shared" ca="1" si="272"/>
        <v/>
      </c>
      <c r="BI1772" s="4" t="str">
        <f t="shared" si="277"/>
        <v/>
      </c>
      <c r="BJ1772" s="123" t="str">
        <f t="shared" si="273"/>
        <v/>
      </c>
      <c r="BK1772" s="140" t="str">
        <f t="shared" si="276"/>
        <v/>
      </c>
      <c r="BP1772" s="5"/>
      <c r="BR1772" s="4"/>
      <c r="BT1772" s="5"/>
      <c r="BU1772" s="5"/>
      <c r="BV1772" s="5" t="str">
        <f>IF(B1772="","",IF(BQ1772="",1+(MAX(BV$2:BV1771)),""))</f>
        <v/>
      </c>
      <c r="BW1772" s="5" t="str">
        <f t="shared" si="274"/>
        <v/>
      </c>
      <c r="BY1772" s="14" t="str">
        <f t="shared" si="275"/>
        <v/>
      </c>
      <c r="BZ1772" s="28"/>
      <c r="DD1772" s="5" t="e">
        <f>IF(REPORTE!AH$2="si",IF(C1772=VALUE(REPORTE!C$11),IF(SUM(DD1773:DD$1993),CONCATENATE(INT(B1772),", "),INT(B1772)),""),IF(C1772=VALUE(REPORTE!C$10),IF(SUM(DD1773:DD$1993),CONCATENATE(INT(B1772),", "),INT(B1772)),""))</f>
        <v>#VALUE!</v>
      </c>
      <c r="DH1772" s="5"/>
      <c r="DI1772" s="5"/>
      <c r="DJ1772" s="5"/>
      <c r="DK1772" s="5"/>
    </row>
    <row r="1773" spans="1:115">
      <c r="A1773" s="24"/>
      <c r="B1773" s="3"/>
      <c r="H1773" s="5" t="str">
        <f>IF(F1773="","",IFERROR(CONCATENATE("PEUA",VLOOKUP(ESTADO,REPORTE!AV1773:AW1804,2,0),CLAVE_DISTRITO,CLAVE_CADER,IFERROR(VLOOKUP(DAY(F1773),$BN$3:$BO$11,2,0),DAY(F1773)),IFERROR(VLOOKUP(MONTH(F1773),$BN$3:$BO$11,2,0),MONTH(F1773)),YEAR(F1773),G1773),""))</f>
        <v/>
      </c>
      <c r="AC1773" s="2" t="str">
        <f>IFERROR(IF(INDEX(AC$1:AC1772,MATCH(J1773,J$1:J1772,0),1)=0,"",INDEX(AC$1:AC1772,MATCH(J1773,J$1:J1772,0),1)),"")</f>
        <v/>
      </c>
      <c r="AD1773" s="2" t="str">
        <f>IFERROR(IF(INDEX(AD$1:AD1772,MATCH(J1773,J$1:J1772,0),1)=0,"",INDEX(AD$1:AD1772,MATCH(J1773,J$1:J1772,0),1)),"")</f>
        <v/>
      </c>
      <c r="AE1773" s="2" t="str">
        <f>IFERROR(IF(INDEX(AE$1:AE1772,MATCH(J1773,J$1:J1772,0),1)=0,"",INDEX(AE$1:AE1772,MATCH(J1773,J$1:J1772,0),1)),"")</f>
        <v/>
      </c>
      <c r="BH1773" s="7" t="str">
        <f t="shared" ca="1" si="272"/>
        <v/>
      </c>
      <c r="BI1773" s="4" t="str">
        <f t="shared" si="277"/>
        <v/>
      </c>
      <c r="BJ1773" s="123" t="str">
        <f t="shared" si="273"/>
        <v/>
      </c>
      <c r="BK1773" s="140" t="str">
        <f t="shared" si="276"/>
        <v/>
      </c>
      <c r="BP1773" s="5"/>
      <c r="BR1773" s="4"/>
      <c r="BT1773" s="5"/>
      <c r="BU1773" s="5"/>
      <c r="BV1773" s="5" t="str">
        <f>IF(B1773="","",IF(BQ1773="",1+(MAX(BV$2:BV1772)),""))</f>
        <v/>
      </c>
      <c r="BW1773" s="5" t="str">
        <f t="shared" si="274"/>
        <v/>
      </c>
      <c r="BY1773" s="14" t="str">
        <f t="shared" si="275"/>
        <v/>
      </c>
      <c r="BZ1773" s="28"/>
      <c r="DD1773" s="5" t="e">
        <f>IF(REPORTE!AH$2="si",IF(C1773=VALUE(REPORTE!C$11),IF(SUM(DD1774:DD$1993),CONCATENATE(INT(B1773),", "),INT(B1773)),""),IF(C1773=VALUE(REPORTE!C$10),IF(SUM(DD1774:DD$1993),CONCATENATE(INT(B1773),", "),INT(B1773)),""))</f>
        <v>#VALUE!</v>
      </c>
      <c r="DH1773" s="5"/>
      <c r="DI1773" s="5"/>
      <c r="DJ1773" s="5"/>
      <c r="DK1773" s="5"/>
    </row>
    <row r="1774" spans="1:115">
      <c r="A1774" s="24"/>
      <c r="B1774" s="3"/>
      <c r="H1774" s="5" t="str">
        <f>IF(F1774="","",IFERROR(CONCATENATE("PEUA",VLOOKUP(ESTADO,REPORTE!AV1774:AW1805,2,0),CLAVE_DISTRITO,CLAVE_CADER,IFERROR(VLOOKUP(DAY(F1774),$BN$3:$BO$11,2,0),DAY(F1774)),IFERROR(VLOOKUP(MONTH(F1774),$BN$3:$BO$11,2,0),MONTH(F1774)),YEAR(F1774),G1774),""))</f>
        <v/>
      </c>
      <c r="AC1774" s="2" t="str">
        <f>IFERROR(IF(INDEX(AC$1:AC1773,MATCH(J1774,J$1:J1773,0),1)=0,"",INDEX(AC$1:AC1773,MATCH(J1774,J$1:J1773,0),1)),"")</f>
        <v/>
      </c>
      <c r="AD1774" s="2" t="str">
        <f>IFERROR(IF(INDEX(AD$1:AD1773,MATCH(J1774,J$1:J1773,0),1)=0,"",INDEX(AD$1:AD1773,MATCH(J1774,J$1:J1773,0),1)),"")</f>
        <v/>
      </c>
      <c r="AE1774" s="2" t="str">
        <f>IFERROR(IF(INDEX(AE$1:AE1773,MATCH(J1774,J$1:J1773,0),1)=0,"",INDEX(AE$1:AE1773,MATCH(J1774,J$1:J1773,0),1)),"")</f>
        <v/>
      </c>
      <c r="BH1774" s="7" t="str">
        <f t="shared" ca="1" si="272"/>
        <v/>
      </c>
      <c r="BI1774" s="4" t="str">
        <f t="shared" si="277"/>
        <v/>
      </c>
      <c r="BJ1774" s="123" t="str">
        <f t="shared" si="273"/>
        <v/>
      </c>
      <c r="BK1774" s="140" t="str">
        <f t="shared" si="276"/>
        <v/>
      </c>
      <c r="BP1774" s="5"/>
      <c r="BR1774" s="4"/>
      <c r="BT1774" s="5"/>
      <c r="BU1774" s="5"/>
      <c r="BV1774" s="5" t="str">
        <f>IF(B1774="","",IF(BQ1774="",1+(MAX(BV$2:BV1773)),""))</f>
        <v/>
      </c>
      <c r="BW1774" s="5" t="str">
        <f t="shared" si="274"/>
        <v/>
      </c>
      <c r="BY1774" s="14" t="str">
        <f t="shared" si="275"/>
        <v/>
      </c>
      <c r="BZ1774" s="28"/>
      <c r="DD1774" s="5" t="e">
        <f>IF(REPORTE!AH$2="si",IF(C1774=VALUE(REPORTE!C$11),IF(SUM(DD1775:DD$1993),CONCATENATE(INT(B1774),", "),INT(B1774)),""),IF(C1774=VALUE(REPORTE!C$10),IF(SUM(DD1775:DD$1993),CONCATENATE(INT(B1774),", "),INT(B1774)),""))</f>
        <v>#VALUE!</v>
      </c>
      <c r="DH1774" s="5"/>
      <c r="DI1774" s="5"/>
      <c r="DJ1774" s="5"/>
      <c r="DK1774" s="5"/>
    </row>
    <row r="1775" spans="1:115">
      <c r="A1775" s="24"/>
      <c r="B1775" s="3"/>
      <c r="H1775" s="5" t="str">
        <f>IF(F1775="","",IFERROR(CONCATENATE("PEUA",VLOOKUP(ESTADO,REPORTE!AV1775:AW1806,2,0),CLAVE_DISTRITO,CLAVE_CADER,IFERROR(VLOOKUP(DAY(F1775),$BN$3:$BO$11,2,0),DAY(F1775)),IFERROR(VLOOKUP(MONTH(F1775),$BN$3:$BO$11,2,0),MONTH(F1775)),YEAR(F1775),G1775),""))</f>
        <v/>
      </c>
      <c r="AC1775" s="2" t="str">
        <f>IFERROR(IF(INDEX(AC$1:AC1774,MATCH(J1775,J$1:J1774,0),1)=0,"",INDEX(AC$1:AC1774,MATCH(J1775,J$1:J1774,0),1)),"")</f>
        <v/>
      </c>
      <c r="AD1775" s="2" t="str">
        <f>IFERROR(IF(INDEX(AD$1:AD1774,MATCH(J1775,J$1:J1774,0),1)=0,"",INDEX(AD$1:AD1774,MATCH(J1775,J$1:J1774,0),1)),"")</f>
        <v/>
      </c>
      <c r="AE1775" s="2" t="str">
        <f>IFERROR(IF(INDEX(AE$1:AE1774,MATCH(J1775,J$1:J1774,0),1)=0,"",INDEX(AE$1:AE1774,MATCH(J1775,J$1:J1774,0),1)),"")</f>
        <v/>
      </c>
      <c r="BH1775" s="7" t="str">
        <f t="shared" ca="1" si="272"/>
        <v/>
      </c>
      <c r="BI1775" s="4" t="str">
        <f t="shared" si="277"/>
        <v/>
      </c>
      <c r="BJ1775" s="123" t="str">
        <f t="shared" si="273"/>
        <v/>
      </c>
      <c r="BK1775" s="140" t="str">
        <f t="shared" si="276"/>
        <v/>
      </c>
      <c r="BP1775" s="5"/>
      <c r="BR1775" s="4"/>
      <c r="BT1775" s="5"/>
      <c r="BU1775" s="5"/>
      <c r="BV1775" s="5" t="str">
        <f>IF(B1775="","",IF(BQ1775="",1+(MAX(BV$2:BV1774)),""))</f>
        <v/>
      </c>
      <c r="BW1775" s="5" t="str">
        <f t="shared" si="274"/>
        <v/>
      </c>
      <c r="BY1775" s="14" t="str">
        <f t="shared" si="275"/>
        <v/>
      </c>
      <c r="BZ1775" s="28"/>
      <c r="DD1775" s="5" t="e">
        <f>IF(REPORTE!AH$2="si",IF(C1775=VALUE(REPORTE!C$11),IF(SUM(DD1776:DD$1993),CONCATENATE(INT(B1775),", "),INT(B1775)),""),IF(C1775=VALUE(REPORTE!C$10),IF(SUM(DD1776:DD$1993),CONCATENATE(INT(B1775),", "),INT(B1775)),""))</f>
        <v>#VALUE!</v>
      </c>
      <c r="DH1775" s="5"/>
      <c r="DI1775" s="5"/>
      <c r="DJ1775" s="5"/>
      <c r="DK1775" s="5"/>
    </row>
    <row r="1776" spans="1:115">
      <c r="A1776" s="24"/>
      <c r="B1776" s="3"/>
      <c r="H1776" s="5" t="str">
        <f>IF(F1776="","",IFERROR(CONCATENATE("PEUA",VLOOKUP(ESTADO,REPORTE!AV1776:AW1807,2,0),CLAVE_DISTRITO,CLAVE_CADER,IFERROR(VLOOKUP(DAY(F1776),$BN$3:$BO$11,2,0),DAY(F1776)),IFERROR(VLOOKUP(MONTH(F1776),$BN$3:$BO$11,2,0),MONTH(F1776)),YEAR(F1776),G1776),""))</f>
        <v/>
      </c>
      <c r="AC1776" s="2" t="str">
        <f>IFERROR(IF(INDEX(AC$1:AC1775,MATCH(J1776,J$1:J1775,0),1)=0,"",INDEX(AC$1:AC1775,MATCH(J1776,J$1:J1775,0),1)),"")</f>
        <v/>
      </c>
      <c r="AD1776" s="2" t="str">
        <f>IFERROR(IF(INDEX(AD$1:AD1775,MATCH(J1776,J$1:J1775,0),1)=0,"",INDEX(AD$1:AD1775,MATCH(J1776,J$1:J1775,0),1)),"")</f>
        <v/>
      </c>
      <c r="AE1776" s="2" t="str">
        <f>IFERROR(IF(INDEX(AE$1:AE1775,MATCH(J1776,J$1:J1775,0),1)=0,"",INDEX(AE$1:AE1775,MATCH(J1776,J$1:J1775,0),1)),"")</f>
        <v/>
      </c>
      <c r="BH1776" s="7" t="str">
        <f t="shared" ca="1" si="272"/>
        <v/>
      </c>
      <c r="BI1776" s="4" t="str">
        <f t="shared" si="277"/>
        <v/>
      </c>
      <c r="BJ1776" s="123" t="str">
        <f t="shared" si="273"/>
        <v/>
      </c>
      <c r="BK1776" s="140" t="str">
        <f t="shared" si="276"/>
        <v/>
      </c>
      <c r="BP1776" s="5"/>
      <c r="BR1776" s="4"/>
      <c r="BT1776" s="5"/>
      <c r="BU1776" s="5"/>
      <c r="BV1776" s="5" t="str">
        <f>IF(B1776="","",IF(BQ1776="",1+(MAX(BV$2:BV1775)),""))</f>
        <v/>
      </c>
      <c r="BW1776" s="5" t="str">
        <f t="shared" si="274"/>
        <v/>
      </c>
      <c r="BY1776" s="14" t="str">
        <f t="shared" si="275"/>
        <v/>
      </c>
      <c r="BZ1776" s="28"/>
      <c r="DD1776" s="5" t="e">
        <f>IF(REPORTE!AH$2="si",IF(C1776=VALUE(REPORTE!C$11),IF(SUM(DD1777:DD$1993),CONCATENATE(INT(B1776),", "),INT(B1776)),""),IF(C1776=VALUE(REPORTE!C$10),IF(SUM(DD1777:DD$1993),CONCATENATE(INT(B1776),", "),INT(B1776)),""))</f>
        <v>#VALUE!</v>
      </c>
      <c r="DH1776" s="5"/>
      <c r="DI1776" s="5"/>
      <c r="DJ1776" s="5"/>
      <c r="DK1776" s="5"/>
    </row>
    <row r="1777" spans="1:115">
      <c r="A1777" s="24"/>
      <c r="B1777" s="3"/>
      <c r="H1777" s="5" t="str">
        <f>IF(F1777="","",IFERROR(CONCATENATE("PEUA",VLOOKUP(ESTADO,REPORTE!AV1777:AW1808,2,0),CLAVE_DISTRITO,CLAVE_CADER,IFERROR(VLOOKUP(DAY(F1777),$BN$3:$BO$11,2,0),DAY(F1777)),IFERROR(VLOOKUP(MONTH(F1777),$BN$3:$BO$11,2,0),MONTH(F1777)),YEAR(F1777),G1777),""))</f>
        <v/>
      </c>
      <c r="AC1777" s="2" t="str">
        <f>IFERROR(IF(INDEX(AC$1:AC1776,MATCH(J1777,J$1:J1776,0),1)=0,"",INDEX(AC$1:AC1776,MATCH(J1777,J$1:J1776,0),1)),"")</f>
        <v/>
      </c>
      <c r="AD1777" s="2" t="str">
        <f>IFERROR(IF(INDEX(AD$1:AD1776,MATCH(J1777,J$1:J1776,0),1)=0,"",INDEX(AD$1:AD1776,MATCH(J1777,J$1:J1776,0),1)),"")</f>
        <v/>
      </c>
      <c r="AE1777" s="2" t="str">
        <f>IFERROR(IF(INDEX(AE$1:AE1776,MATCH(J1777,J$1:J1776,0),1)=0,"",INDEX(AE$1:AE1776,MATCH(J1777,J$1:J1776,0),1)),"")</f>
        <v/>
      </c>
      <c r="BH1777" s="7" t="str">
        <f t="shared" ca="1" si="272"/>
        <v/>
      </c>
      <c r="BI1777" s="4" t="str">
        <f t="shared" si="277"/>
        <v/>
      </c>
      <c r="BJ1777" s="123" t="str">
        <f t="shared" si="273"/>
        <v/>
      </c>
      <c r="BK1777" s="140" t="str">
        <f t="shared" si="276"/>
        <v/>
      </c>
      <c r="BP1777" s="5"/>
      <c r="BR1777" s="4"/>
      <c r="BT1777" s="5"/>
      <c r="BU1777" s="5"/>
      <c r="BV1777" s="5" t="str">
        <f>IF(B1777="","",IF(BQ1777="",1+(MAX(BV$2:BV1776)),""))</f>
        <v/>
      </c>
      <c r="BW1777" s="5" t="str">
        <f t="shared" si="274"/>
        <v/>
      </c>
      <c r="BY1777" s="14" t="str">
        <f t="shared" si="275"/>
        <v/>
      </c>
      <c r="BZ1777" s="28"/>
      <c r="DD1777" s="5" t="e">
        <f>IF(REPORTE!AH$2="si",IF(C1777=VALUE(REPORTE!C$11),IF(SUM(DD1778:DD$1993),CONCATENATE(INT(B1777),", "),INT(B1777)),""),IF(C1777=VALUE(REPORTE!C$10),IF(SUM(DD1778:DD$1993),CONCATENATE(INT(B1777),", "),INT(B1777)),""))</f>
        <v>#VALUE!</v>
      </c>
      <c r="DH1777" s="5"/>
      <c r="DI1777" s="5"/>
      <c r="DJ1777" s="5"/>
      <c r="DK1777" s="5"/>
    </row>
    <row r="1778" spans="1:115">
      <c r="A1778" s="24"/>
      <c r="B1778" s="3"/>
      <c r="H1778" s="5" t="str">
        <f>IF(F1778="","",IFERROR(CONCATENATE("PEUA",VLOOKUP(ESTADO,REPORTE!AV1778:AW1809,2,0),CLAVE_DISTRITO,CLAVE_CADER,IFERROR(VLOOKUP(DAY(F1778),$BN$3:$BO$11,2,0),DAY(F1778)),IFERROR(VLOOKUP(MONTH(F1778),$BN$3:$BO$11,2,0),MONTH(F1778)),YEAR(F1778),G1778),""))</f>
        <v/>
      </c>
      <c r="AC1778" s="2" t="str">
        <f>IFERROR(IF(INDEX(AC$1:AC1777,MATCH(J1778,J$1:J1777,0),1)=0,"",INDEX(AC$1:AC1777,MATCH(J1778,J$1:J1777,0),1)),"")</f>
        <v/>
      </c>
      <c r="AD1778" s="2" t="str">
        <f>IFERROR(IF(INDEX(AD$1:AD1777,MATCH(J1778,J$1:J1777,0),1)=0,"",INDEX(AD$1:AD1777,MATCH(J1778,J$1:J1777,0),1)),"")</f>
        <v/>
      </c>
      <c r="AE1778" s="2" t="str">
        <f>IFERROR(IF(INDEX(AE$1:AE1777,MATCH(J1778,J$1:J1777,0),1)=0,"",INDEX(AE$1:AE1777,MATCH(J1778,J$1:J1777,0),1)),"")</f>
        <v/>
      </c>
      <c r="BH1778" s="7" t="str">
        <f t="shared" ca="1" si="272"/>
        <v/>
      </c>
      <c r="BI1778" s="4" t="str">
        <f t="shared" si="277"/>
        <v/>
      </c>
      <c r="BJ1778" s="123" t="str">
        <f t="shared" si="273"/>
        <v/>
      </c>
      <c r="BK1778" s="140" t="str">
        <f t="shared" si="276"/>
        <v/>
      </c>
      <c r="BP1778" s="5"/>
      <c r="BR1778" s="4"/>
      <c r="BT1778" s="5"/>
      <c r="BU1778" s="5"/>
      <c r="BV1778" s="5" t="str">
        <f>IF(B1778="","",IF(BQ1778="",1+(MAX(BV$2:BV1777)),""))</f>
        <v/>
      </c>
      <c r="BW1778" s="5" t="str">
        <f t="shared" si="274"/>
        <v/>
      </c>
      <c r="BY1778" s="14" t="str">
        <f t="shared" si="275"/>
        <v/>
      </c>
      <c r="BZ1778" s="28"/>
      <c r="DD1778" s="5" t="e">
        <f>IF(REPORTE!AH$2="si",IF(C1778=VALUE(REPORTE!C$11),IF(SUM(DD1779:DD$1993),CONCATENATE(INT(B1778),", "),INT(B1778)),""),IF(C1778=VALUE(REPORTE!C$10),IF(SUM(DD1779:DD$1993),CONCATENATE(INT(B1778),", "),INT(B1778)),""))</f>
        <v>#VALUE!</v>
      </c>
      <c r="DH1778" s="5"/>
      <c r="DI1778" s="5"/>
      <c r="DJ1778" s="5"/>
      <c r="DK1778" s="5"/>
    </row>
    <row r="1779" spans="1:115">
      <c r="A1779" s="24"/>
      <c r="B1779" s="3"/>
      <c r="H1779" s="5" t="str">
        <f>IF(F1779="","",IFERROR(CONCATENATE("PEUA",VLOOKUP(ESTADO,REPORTE!AV1779:AW1810,2,0),CLAVE_DISTRITO,CLAVE_CADER,IFERROR(VLOOKUP(DAY(F1779),$BN$3:$BO$11,2,0),DAY(F1779)),IFERROR(VLOOKUP(MONTH(F1779),$BN$3:$BO$11,2,0),MONTH(F1779)),YEAR(F1779),G1779),""))</f>
        <v/>
      </c>
      <c r="AC1779" s="2" t="str">
        <f>IFERROR(IF(INDEX(AC$1:AC1778,MATCH(J1779,J$1:J1778,0),1)=0,"",INDEX(AC$1:AC1778,MATCH(J1779,J$1:J1778,0),1)),"")</f>
        <v/>
      </c>
      <c r="AD1779" s="2" t="str">
        <f>IFERROR(IF(INDEX(AD$1:AD1778,MATCH(J1779,J$1:J1778,0),1)=0,"",INDEX(AD$1:AD1778,MATCH(J1779,J$1:J1778,0),1)),"")</f>
        <v/>
      </c>
      <c r="AE1779" s="2" t="str">
        <f>IFERROR(IF(INDEX(AE$1:AE1778,MATCH(J1779,J$1:J1778,0),1)=0,"",INDEX(AE$1:AE1778,MATCH(J1779,J$1:J1778,0),1)),"")</f>
        <v/>
      </c>
      <c r="BH1779" s="7" t="str">
        <f t="shared" ca="1" si="272"/>
        <v/>
      </c>
      <c r="BI1779" s="4" t="str">
        <f t="shared" si="277"/>
        <v/>
      </c>
      <c r="BJ1779" s="123" t="str">
        <f t="shared" si="273"/>
        <v/>
      </c>
      <c r="BK1779" s="140" t="str">
        <f t="shared" si="276"/>
        <v/>
      </c>
      <c r="BP1779" s="5"/>
      <c r="BR1779" s="4"/>
      <c r="BT1779" s="5"/>
      <c r="BU1779" s="5"/>
      <c r="BV1779" s="5" t="str">
        <f>IF(B1779="","",IF(BQ1779="",1+(MAX(BV$2:BV1778)),""))</f>
        <v/>
      </c>
      <c r="BW1779" s="5" t="str">
        <f t="shared" si="274"/>
        <v/>
      </c>
      <c r="BY1779" s="14" t="str">
        <f t="shared" si="275"/>
        <v/>
      </c>
      <c r="BZ1779" s="28"/>
      <c r="DD1779" s="5" t="e">
        <f>IF(REPORTE!AH$2="si",IF(C1779=VALUE(REPORTE!C$11),IF(SUM(DD1780:DD$1993),CONCATENATE(INT(B1779),", "),INT(B1779)),""),IF(C1779=VALUE(REPORTE!C$10),IF(SUM(DD1780:DD$1993),CONCATENATE(INT(B1779),", "),INT(B1779)),""))</f>
        <v>#VALUE!</v>
      </c>
      <c r="DH1779" s="5"/>
      <c r="DI1779" s="5"/>
      <c r="DJ1779" s="5"/>
      <c r="DK1779" s="5"/>
    </row>
    <row r="1780" spans="1:115">
      <c r="A1780" s="24"/>
      <c r="B1780" s="3"/>
      <c r="H1780" s="5" t="str">
        <f>IF(F1780="","",IFERROR(CONCATENATE("PEUA",VLOOKUP(ESTADO,REPORTE!AV1780:AW1811,2,0),CLAVE_DISTRITO,CLAVE_CADER,IFERROR(VLOOKUP(DAY(F1780),$BN$3:$BO$11,2,0),DAY(F1780)),IFERROR(VLOOKUP(MONTH(F1780),$BN$3:$BO$11,2,0),MONTH(F1780)),YEAR(F1780),G1780),""))</f>
        <v/>
      </c>
      <c r="AC1780" s="2" t="str">
        <f>IFERROR(IF(INDEX(AC$1:AC1779,MATCH(J1780,J$1:J1779,0),1)=0,"",INDEX(AC$1:AC1779,MATCH(J1780,J$1:J1779,0),1)),"")</f>
        <v/>
      </c>
      <c r="AD1780" s="2" t="str">
        <f>IFERROR(IF(INDEX(AD$1:AD1779,MATCH(J1780,J$1:J1779,0),1)=0,"",INDEX(AD$1:AD1779,MATCH(J1780,J$1:J1779,0),1)),"")</f>
        <v/>
      </c>
      <c r="AE1780" s="2" t="str">
        <f>IFERROR(IF(INDEX(AE$1:AE1779,MATCH(J1780,J$1:J1779,0),1)=0,"",INDEX(AE$1:AE1779,MATCH(J1780,J$1:J1779,0),1)),"")</f>
        <v/>
      </c>
      <c r="BH1780" s="7" t="str">
        <f t="shared" ca="1" si="272"/>
        <v/>
      </c>
      <c r="BI1780" s="4" t="str">
        <f t="shared" si="277"/>
        <v/>
      </c>
      <c r="BJ1780" s="123" t="str">
        <f t="shared" si="273"/>
        <v/>
      </c>
      <c r="BK1780" s="140" t="str">
        <f t="shared" si="276"/>
        <v/>
      </c>
      <c r="BP1780" s="5"/>
      <c r="BR1780" s="4"/>
      <c r="BT1780" s="5"/>
      <c r="BU1780" s="5"/>
      <c r="BV1780" s="5" t="str">
        <f>IF(B1780="","",IF(BQ1780="",1+(MAX(BV$2:BV1779)),""))</f>
        <v/>
      </c>
      <c r="BW1780" s="5" t="str">
        <f t="shared" si="274"/>
        <v/>
      </c>
      <c r="BY1780" s="14" t="str">
        <f t="shared" si="275"/>
        <v/>
      </c>
      <c r="BZ1780" s="28"/>
      <c r="DD1780" s="5" t="e">
        <f>IF(REPORTE!AH$2="si",IF(C1780=VALUE(REPORTE!C$11),IF(SUM(DD1781:DD$1993),CONCATENATE(INT(B1780),", "),INT(B1780)),""),IF(C1780=VALUE(REPORTE!C$10),IF(SUM(DD1781:DD$1993),CONCATENATE(INT(B1780),", "),INT(B1780)),""))</f>
        <v>#VALUE!</v>
      </c>
      <c r="DH1780" s="5"/>
      <c r="DI1780" s="5"/>
      <c r="DJ1780" s="5"/>
      <c r="DK1780" s="5"/>
    </row>
    <row r="1781" spans="1:115">
      <c r="A1781" s="24"/>
      <c r="B1781" s="3"/>
      <c r="H1781" s="5" t="str">
        <f>IF(F1781="","",IFERROR(CONCATENATE("PEUA",VLOOKUP(ESTADO,REPORTE!AV1781:AW1812,2,0),CLAVE_DISTRITO,CLAVE_CADER,IFERROR(VLOOKUP(DAY(F1781),$BN$3:$BO$11,2,0),DAY(F1781)),IFERROR(VLOOKUP(MONTH(F1781),$BN$3:$BO$11,2,0),MONTH(F1781)),YEAR(F1781),G1781),""))</f>
        <v/>
      </c>
      <c r="AC1781" s="2" t="str">
        <f>IFERROR(IF(INDEX(AC$1:AC1780,MATCH(J1781,J$1:J1780,0),1)=0,"",INDEX(AC$1:AC1780,MATCH(J1781,J$1:J1780,0),1)),"")</f>
        <v/>
      </c>
      <c r="AD1781" s="2" t="str">
        <f>IFERROR(IF(INDEX(AD$1:AD1780,MATCH(J1781,J$1:J1780,0),1)=0,"",INDEX(AD$1:AD1780,MATCH(J1781,J$1:J1780,0),1)),"")</f>
        <v/>
      </c>
      <c r="AE1781" s="2" t="str">
        <f>IFERROR(IF(INDEX(AE$1:AE1780,MATCH(J1781,J$1:J1780,0),1)=0,"",INDEX(AE$1:AE1780,MATCH(J1781,J$1:J1780,0),1)),"")</f>
        <v/>
      </c>
      <c r="BH1781" s="7" t="str">
        <f t="shared" ca="1" si="272"/>
        <v/>
      </c>
      <c r="BI1781" s="4" t="str">
        <f t="shared" si="277"/>
        <v/>
      </c>
      <c r="BJ1781" s="123" t="str">
        <f t="shared" si="273"/>
        <v/>
      </c>
      <c r="BK1781" s="140" t="str">
        <f t="shared" si="276"/>
        <v/>
      </c>
      <c r="BP1781" s="5"/>
      <c r="BR1781" s="4"/>
      <c r="BT1781" s="5"/>
      <c r="BU1781" s="5"/>
      <c r="BV1781" s="5" t="str">
        <f>IF(B1781="","",IF(BQ1781="",1+(MAX(BV$2:BV1780)),""))</f>
        <v/>
      </c>
      <c r="BW1781" s="5" t="str">
        <f t="shared" si="274"/>
        <v/>
      </c>
      <c r="BY1781" s="14" t="str">
        <f t="shared" si="275"/>
        <v/>
      </c>
      <c r="BZ1781" s="28"/>
      <c r="DD1781" s="5" t="e">
        <f>IF(REPORTE!AH$2="si",IF(C1781=VALUE(REPORTE!C$11),IF(SUM(DD1782:DD$1993),CONCATENATE(INT(B1781),", "),INT(B1781)),""),IF(C1781=VALUE(REPORTE!C$10),IF(SUM(DD1782:DD$1993),CONCATENATE(INT(B1781),", "),INT(B1781)),""))</f>
        <v>#VALUE!</v>
      </c>
      <c r="DH1781" s="5"/>
      <c r="DI1781" s="5"/>
      <c r="DJ1781" s="5"/>
      <c r="DK1781" s="5"/>
    </row>
    <row r="1782" spans="1:115">
      <c r="A1782" s="24"/>
      <c r="B1782" s="3"/>
      <c r="H1782" s="5" t="str">
        <f>IF(F1782="","",IFERROR(CONCATENATE("PEUA",VLOOKUP(ESTADO,REPORTE!AV1782:AW1813,2,0),CLAVE_DISTRITO,CLAVE_CADER,IFERROR(VLOOKUP(DAY(F1782),$BN$3:$BO$11,2,0),DAY(F1782)),IFERROR(VLOOKUP(MONTH(F1782),$BN$3:$BO$11,2,0),MONTH(F1782)),YEAR(F1782),G1782),""))</f>
        <v/>
      </c>
      <c r="AC1782" s="2" t="str">
        <f>IFERROR(IF(INDEX(AC$1:AC1781,MATCH(J1782,J$1:J1781,0),1)=0,"",INDEX(AC$1:AC1781,MATCH(J1782,J$1:J1781,0),1)),"")</f>
        <v/>
      </c>
      <c r="AD1782" s="2" t="str">
        <f>IFERROR(IF(INDEX(AD$1:AD1781,MATCH(J1782,J$1:J1781,0),1)=0,"",INDEX(AD$1:AD1781,MATCH(J1782,J$1:J1781,0),1)),"")</f>
        <v/>
      </c>
      <c r="AE1782" s="2" t="str">
        <f>IFERROR(IF(INDEX(AE$1:AE1781,MATCH(J1782,J$1:J1781,0),1)=0,"",INDEX(AE$1:AE1781,MATCH(J1782,J$1:J1781,0),1)),"")</f>
        <v/>
      </c>
      <c r="BH1782" s="7" t="str">
        <f t="shared" ca="1" si="272"/>
        <v/>
      </c>
      <c r="BI1782" s="4" t="str">
        <f t="shared" si="277"/>
        <v/>
      </c>
      <c r="BJ1782" s="123" t="str">
        <f t="shared" si="273"/>
        <v/>
      </c>
      <c r="BK1782" s="140" t="str">
        <f t="shared" si="276"/>
        <v/>
      </c>
      <c r="BP1782" s="5"/>
      <c r="BR1782" s="4"/>
      <c r="BT1782" s="5"/>
      <c r="BU1782" s="5"/>
      <c r="BV1782" s="5" t="str">
        <f>IF(B1782="","",IF(BQ1782="",1+(MAX(BV$2:BV1781)),""))</f>
        <v/>
      </c>
      <c r="BW1782" s="5" t="str">
        <f t="shared" si="274"/>
        <v/>
      </c>
      <c r="BY1782" s="14" t="str">
        <f t="shared" si="275"/>
        <v/>
      </c>
      <c r="BZ1782" s="28"/>
      <c r="DD1782" s="5" t="e">
        <f>IF(REPORTE!AH$2="si",IF(C1782=VALUE(REPORTE!C$11),IF(SUM(DD1783:DD$1993),CONCATENATE(INT(B1782),", "),INT(B1782)),""),IF(C1782=VALUE(REPORTE!C$10),IF(SUM(DD1783:DD$1993),CONCATENATE(INT(B1782),", "),INT(B1782)),""))</f>
        <v>#VALUE!</v>
      </c>
      <c r="DH1782" s="5"/>
      <c r="DI1782" s="5"/>
      <c r="DJ1782" s="5"/>
      <c r="DK1782" s="5"/>
    </row>
    <row r="1783" spans="1:115">
      <c r="A1783" s="24"/>
      <c r="B1783" s="3"/>
      <c r="H1783" s="5" t="str">
        <f>IF(F1783="","",IFERROR(CONCATENATE("PEUA",VLOOKUP(ESTADO,REPORTE!AV1783:AW1814,2,0),CLAVE_DISTRITO,CLAVE_CADER,IFERROR(VLOOKUP(DAY(F1783),$BN$3:$BO$11,2,0),DAY(F1783)),IFERROR(VLOOKUP(MONTH(F1783),$BN$3:$BO$11,2,0),MONTH(F1783)),YEAR(F1783),G1783),""))</f>
        <v/>
      </c>
      <c r="AC1783" s="2" t="str">
        <f>IFERROR(IF(INDEX(AC$1:AC1782,MATCH(J1783,J$1:J1782,0),1)=0,"",INDEX(AC$1:AC1782,MATCH(J1783,J$1:J1782,0),1)),"")</f>
        <v/>
      </c>
      <c r="AD1783" s="2" t="str">
        <f>IFERROR(IF(INDEX(AD$1:AD1782,MATCH(J1783,J$1:J1782,0),1)=0,"",INDEX(AD$1:AD1782,MATCH(J1783,J$1:J1782,0),1)),"")</f>
        <v/>
      </c>
      <c r="AE1783" s="2" t="str">
        <f>IFERROR(IF(INDEX(AE$1:AE1782,MATCH(J1783,J$1:J1782,0),1)=0,"",INDEX(AE$1:AE1782,MATCH(J1783,J$1:J1782,0),1)),"")</f>
        <v/>
      </c>
      <c r="BH1783" s="7" t="str">
        <f t="shared" ca="1" si="272"/>
        <v/>
      </c>
      <c r="BI1783" s="4" t="str">
        <f t="shared" si="277"/>
        <v/>
      </c>
      <c r="BJ1783" s="123" t="str">
        <f t="shared" si="273"/>
        <v/>
      </c>
      <c r="BK1783" s="140" t="str">
        <f t="shared" si="276"/>
        <v/>
      </c>
      <c r="BP1783" s="5"/>
      <c r="BR1783" s="4"/>
      <c r="BT1783" s="5"/>
      <c r="BU1783" s="5"/>
      <c r="BV1783" s="5" t="str">
        <f>IF(B1783="","",IF(BQ1783="",1+(MAX(BV$2:BV1782)),""))</f>
        <v/>
      </c>
      <c r="BW1783" s="5" t="str">
        <f t="shared" si="274"/>
        <v/>
      </c>
      <c r="BY1783" s="14" t="str">
        <f t="shared" si="275"/>
        <v/>
      </c>
      <c r="BZ1783" s="28"/>
      <c r="DD1783" s="5" t="e">
        <f>IF(REPORTE!AH$2="si",IF(C1783=VALUE(REPORTE!C$11),IF(SUM(DD1784:DD$1993),CONCATENATE(INT(B1783),", "),INT(B1783)),""),IF(C1783=VALUE(REPORTE!C$10),IF(SUM(DD1784:DD$1993),CONCATENATE(INT(B1783),", "),INT(B1783)),""))</f>
        <v>#VALUE!</v>
      </c>
      <c r="DH1783" s="5"/>
      <c r="DI1783" s="5"/>
      <c r="DJ1783" s="5"/>
      <c r="DK1783" s="5"/>
    </row>
    <row r="1784" spans="1:115">
      <c r="A1784" s="24"/>
      <c r="B1784" s="3"/>
      <c r="H1784" s="5" t="str">
        <f>IF(F1784="","",IFERROR(CONCATENATE("PEUA",VLOOKUP(ESTADO,REPORTE!AV1784:AW1815,2,0),CLAVE_DISTRITO,CLAVE_CADER,IFERROR(VLOOKUP(DAY(F1784),$BN$3:$BO$11,2,0),DAY(F1784)),IFERROR(VLOOKUP(MONTH(F1784),$BN$3:$BO$11,2,0),MONTH(F1784)),YEAR(F1784),G1784),""))</f>
        <v/>
      </c>
      <c r="AC1784" s="2" t="str">
        <f>IFERROR(IF(INDEX(AC$1:AC1783,MATCH(J1784,J$1:J1783,0),1)=0,"",INDEX(AC$1:AC1783,MATCH(J1784,J$1:J1783,0),1)),"")</f>
        <v/>
      </c>
      <c r="AD1784" s="2" t="str">
        <f>IFERROR(IF(INDEX(AD$1:AD1783,MATCH(J1784,J$1:J1783,0),1)=0,"",INDEX(AD$1:AD1783,MATCH(J1784,J$1:J1783,0),1)),"")</f>
        <v/>
      </c>
      <c r="AE1784" s="2" t="str">
        <f>IFERROR(IF(INDEX(AE$1:AE1783,MATCH(J1784,J$1:J1783,0),1)=0,"",INDEX(AE$1:AE1783,MATCH(J1784,J$1:J1783,0),1)),"")</f>
        <v/>
      </c>
      <c r="BH1784" s="7" t="str">
        <f t="shared" ca="1" si="272"/>
        <v/>
      </c>
      <c r="BI1784" s="4" t="str">
        <f t="shared" si="277"/>
        <v/>
      </c>
      <c r="BJ1784" s="123" t="str">
        <f t="shared" si="273"/>
        <v/>
      </c>
      <c r="BK1784" s="140" t="str">
        <f t="shared" si="276"/>
        <v/>
      </c>
      <c r="BP1784" s="5"/>
      <c r="BR1784" s="4"/>
      <c r="BT1784" s="5"/>
      <c r="BU1784" s="5"/>
      <c r="BV1784" s="5" t="str">
        <f>IF(B1784="","",IF(BQ1784="",1+(MAX(BV$2:BV1783)),""))</f>
        <v/>
      </c>
      <c r="BW1784" s="5" t="str">
        <f t="shared" si="274"/>
        <v/>
      </c>
      <c r="BY1784" s="14" t="str">
        <f t="shared" si="275"/>
        <v/>
      </c>
      <c r="BZ1784" s="28"/>
      <c r="DD1784" s="5" t="e">
        <f>IF(REPORTE!AH$2="si",IF(C1784=VALUE(REPORTE!C$11),IF(SUM(DD1785:DD$1993),CONCATENATE(INT(B1784),", "),INT(B1784)),""),IF(C1784=VALUE(REPORTE!C$10),IF(SUM(DD1785:DD$1993),CONCATENATE(INT(B1784),", "),INT(B1784)),""))</f>
        <v>#VALUE!</v>
      </c>
      <c r="DH1784" s="5"/>
      <c r="DI1784" s="5"/>
      <c r="DJ1784" s="5"/>
      <c r="DK1784" s="5"/>
    </row>
    <row r="1785" spans="1:115">
      <c r="A1785" s="24"/>
      <c r="B1785" s="3"/>
      <c r="H1785" s="5" t="str">
        <f>IF(F1785="","",IFERROR(CONCATENATE("PEUA",VLOOKUP(ESTADO,REPORTE!AV1785:AW1816,2,0),CLAVE_DISTRITO,CLAVE_CADER,IFERROR(VLOOKUP(DAY(F1785),$BN$3:$BO$11,2,0),DAY(F1785)),IFERROR(VLOOKUP(MONTH(F1785),$BN$3:$BO$11,2,0),MONTH(F1785)),YEAR(F1785),G1785),""))</f>
        <v/>
      </c>
      <c r="AC1785" s="2" t="str">
        <f>IFERROR(IF(INDEX(AC$1:AC1784,MATCH(J1785,J$1:J1784,0),1)=0,"",INDEX(AC$1:AC1784,MATCH(J1785,J$1:J1784,0),1)),"")</f>
        <v/>
      </c>
      <c r="AD1785" s="2" t="str">
        <f>IFERROR(IF(INDEX(AD$1:AD1784,MATCH(J1785,J$1:J1784,0),1)=0,"",INDEX(AD$1:AD1784,MATCH(J1785,J$1:J1784,0),1)),"")</f>
        <v/>
      </c>
      <c r="AE1785" s="2" t="str">
        <f>IFERROR(IF(INDEX(AE$1:AE1784,MATCH(J1785,J$1:J1784,0),1)=0,"",INDEX(AE$1:AE1784,MATCH(J1785,J$1:J1784,0),1)),"")</f>
        <v/>
      </c>
      <c r="BH1785" s="7" t="str">
        <f t="shared" ca="1" si="272"/>
        <v/>
      </c>
      <c r="BI1785" s="4" t="str">
        <f t="shared" si="277"/>
        <v/>
      </c>
      <c r="BJ1785" s="123" t="str">
        <f t="shared" si="273"/>
        <v/>
      </c>
      <c r="BK1785" s="140" t="str">
        <f t="shared" si="276"/>
        <v/>
      </c>
      <c r="BP1785" s="5"/>
      <c r="BR1785" s="4"/>
      <c r="BT1785" s="5"/>
      <c r="BU1785" s="5"/>
      <c r="BV1785" s="5" t="str">
        <f>IF(B1785="","",IF(BQ1785="",1+(MAX(BV$2:BV1784)),""))</f>
        <v/>
      </c>
      <c r="BW1785" s="5" t="str">
        <f t="shared" si="274"/>
        <v/>
      </c>
      <c r="BY1785" s="14" t="str">
        <f t="shared" si="275"/>
        <v/>
      </c>
      <c r="BZ1785" s="28"/>
      <c r="DD1785" s="5" t="e">
        <f>IF(REPORTE!AH$2="si",IF(C1785=VALUE(REPORTE!C$11),IF(SUM(DD1786:DD$1993),CONCATENATE(INT(B1785),", "),INT(B1785)),""),IF(C1785=VALUE(REPORTE!C$10),IF(SUM(DD1786:DD$1993),CONCATENATE(INT(B1785),", "),INT(B1785)),""))</f>
        <v>#VALUE!</v>
      </c>
      <c r="DH1785" s="5"/>
      <c r="DI1785" s="5"/>
      <c r="DJ1785" s="5"/>
      <c r="DK1785" s="5"/>
    </row>
    <row r="1786" spans="1:115">
      <c r="A1786" s="24"/>
      <c r="B1786" s="3"/>
      <c r="H1786" s="5" t="str">
        <f>IF(F1786="","",IFERROR(CONCATENATE("PEUA",VLOOKUP(ESTADO,REPORTE!AV1786:AW1817,2,0),CLAVE_DISTRITO,CLAVE_CADER,IFERROR(VLOOKUP(DAY(F1786),$BN$3:$BO$11,2,0),DAY(F1786)),IFERROR(VLOOKUP(MONTH(F1786),$BN$3:$BO$11,2,0),MONTH(F1786)),YEAR(F1786),G1786),""))</f>
        <v/>
      </c>
      <c r="AC1786" s="2" t="str">
        <f>IFERROR(IF(INDEX(AC$1:AC1785,MATCH(J1786,J$1:J1785,0),1)=0,"",INDEX(AC$1:AC1785,MATCH(J1786,J$1:J1785,0),1)),"")</f>
        <v/>
      </c>
      <c r="AD1786" s="2" t="str">
        <f>IFERROR(IF(INDEX(AD$1:AD1785,MATCH(J1786,J$1:J1785,0),1)=0,"",INDEX(AD$1:AD1785,MATCH(J1786,J$1:J1785,0),1)),"")</f>
        <v/>
      </c>
      <c r="AE1786" s="2" t="str">
        <f>IFERROR(IF(INDEX(AE$1:AE1785,MATCH(J1786,J$1:J1785,0),1)=0,"",INDEX(AE$1:AE1785,MATCH(J1786,J$1:J1785,0),1)),"")</f>
        <v/>
      </c>
      <c r="BH1786" s="7" t="str">
        <f t="shared" ca="1" si="272"/>
        <v/>
      </c>
      <c r="BI1786" s="4" t="str">
        <f t="shared" si="277"/>
        <v/>
      </c>
      <c r="BJ1786" s="123" t="str">
        <f t="shared" si="273"/>
        <v/>
      </c>
      <c r="BK1786" s="140" t="str">
        <f t="shared" si="276"/>
        <v/>
      </c>
      <c r="BP1786" s="5"/>
      <c r="BR1786" s="4"/>
      <c r="BT1786" s="5"/>
      <c r="BU1786" s="5"/>
      <c r="BV1786" s="5" t="str">
        <f>IF(B1786="","",IF(BQ1786="",1+(MAX(BV$2:BV1785)),""))</f>
        <v/>
      </c>
      <c r="BW1786" s="5" t="str">
        <f t="shared" si="274"/>
        <v/>
      </c>
      <c r="BY1786" s="14" t="str">
        <f t="shared" si="275"/>
        <v/>
      </c>
      <c r="BZ1786" s="28"/>
      <c r="DD1786" s="5" t="e">
        <f>IF(REPORTE!AH$2="si",IF(C1786=VALUE(REPORTE!C$11),IF(SUM(DD1787:DD$1993),CONCATENATE(INT(B1786),", "),INT(B1786)),""),IF(C1786=VALUE(REPORTE!C$10),IF(SUM(DD1787:DD$1993),CONCATENATE(INT(B1786),", "),INT(B1786)),""))</f>
        <v>#VALUE!</v>
      </c>
      <c r="DH1786" s="5"/>
      <c r="DI1786" s="5"/>
      <c r="DJ1786" s="5"/>
      <c r="DK1786" s="5"/>
    </row>
    <row r="1787" spans="1:115">
      <c r="A1787" s="24"/>
      <c r="B1787" s="3"/>
      <c r="H1787" s="5" t="str">
        <f>IF(F1787="","",IFERROR(CONCATENATE("PEUA",VLOOKUP(ESTADO,REPORTE!AV1787:AW1818,2,0),CLAVE_DISTRITO,CLAVE_CADER,IFERROR(VLOOKUP(DAY(F1787),$BN$3:$BO$11,2,0),DAY(F1787)),IFERROR(VLOOKUP(MONTH(F1787),$BN$3:$BO$11,2,0),MONTH(F1787)),YEAR(F1787),G1787),""))</f>
        <v/>
      </c>
      <c r="AC1787" s="2" t="str">
        <f>IFERROR(IF(INDEX(AC$1:AC1786,MATCH(J1787,J$1:J1786,0),1)=0,"",INDEX(AC$1:AC1786,MATCH(J1787,J$1:J1786,0),1)),"")</f>
        <v/>
      </c>
      <c r="AD1787" s="2" t="str">
        <f>IFERROR(IF(INDEX(AD$1:AD1786,MATCH(J1787,J$1:J1786,0),1)=0,"",INDEX(AD$1:AD1786,MATCH(J1787,J$1:J1786,0),1)),"")</f>
        <v/>
      </c>
      <c r="AE1787" s="2" t="str">
        <f>IFERROR(IF(INDEX(AE$1:AE1786,MATCH(J1787,J$1:J1786,0),1)=0,"",INDEX(AE$1:AE1786,MATCH(J1787,J$1:J1786,0),1)),"")</f>
        <v/>
      </c>
      <c r="BH1787" s="7" t="str">
        <f t="shared" ca="1" si="272"/>
        <v/>
      </c>
      <c r="BI1787" s="4" t="str">
        <f t="shared" si="277"/>
        <v/>
      </c>
      <c r="BJ1787" s="123" t="str">
        <f t="shared" si="273"/>
        <v/>
      </c>
      <c r="BK1787" s="140" t="str">
        <f t="shared" si="276"/>
        <v/>
      </c>
      <c r="BP1787" s="5"/>
      <c r="BR1787" s="4"/>
      <c r="BT1787" s="5"/>
      <c r="BU1787" s="5"/>
      <c r="BV1787" s="5" t="str">
        <f>IF(B1787="","",IF(BQ1787="",1+(MAX(BV$2:BV1786)),""))</f>
        <v/>
      </c>
      <c r="BW1787" s="5" t="str">
        <f t="shared" si="274"/>
        <v/>
      </c>
      <c r="BY1787" s="14" t="str">
        <f t="shared" si="275"/>
        <v/>
      </c>
      <c r="BZ1787" s="28"/>
      <c r="DD1787" s="5" t="e">
        <f>IF(REPORTE!AH$2="si",IF(C1787=VALUE(REPORTE!C$11),IF(SUM(DD1788:DD$1993),CONCATENATE(INT(B1787),", "),INT(B1787)),""),IF(C1787=VALUE(REPORTE!C$10),IF(SUM(DD1788:DD$1993),CONCATENATE(INT(B1787),", "),INT(B1787)),""))</f>
        <v>#VALUE!</v>
      </c>
      <c r="DH1787" s="5"/>
      <c r="DI1787" s="5"/>
      <c r="DJ1787" s="5"/>
      <c r="DK1787" s="5"/>
    </row>
    <row r="1788" spans="1:115">
      <c r="A1788" s="24"/>
      <c r="B1788" s="3"/>
      <c r="H1788" s="5" t="str">
        <f>IF(F1788="","",IFERROR(CONCATENATE("PEUA",VLOOKUP(ESTADO,REPORTE!AV1788:AW1819,2,0),CLAVE_DISTRITO,CLAVE_CADER,IFERROR(VLOOKUP(DAY(F1788),$BN$3:$BO$11,2,0),DAY(F1788)),IFERROR(VLOOKUP(MONTH(F1788),$BN$3:$BO$11,2,0),MONTH(F1788)),YEAR(F1788),G1788),""))</f>
        <v/>
      </c>
      <c r="AC1788" s="2" t="str">
        <f>IFERROR(IF(INDEX(AC$1:AC1787,MATCH(J1788,J$1:J1787,0),1)=0,"",INDEX(AC$1:AC1787,MATCH(J1788,J$1:J1787,0),1)),"")</f>
        <v/>
      </c>
      <c r="AD1788" s="2" t="str">
        <f>IFERROR(IF(INDEX(AD$1:AD1787,MATCH(J1788,J$1:J1787,0),1)=0,"",INDEX(AD$1:AD1787,MATCH(J1788,J$1:J1787,0),1)),"")</f>
        <v/>
      </c>
      <c r="AE1788" s="2" t="str">
        <f>IFERROR(IF(INDEX(AE$1:AE1787,MATCH(J1788,J$1:J1787,0),1)=0,"",INDEX(AE$1:AE1787,MATCH(J1788,J$1:J1787,0),1)),"")</f>
        <v/>
      </c>
      <c r="BH1788" s="7" t="str">
        <f t="shared" ca="1" si="272"/>
        <v/>
      </c>
      <c r="BI1788" s="4" t="str">
        <f t="shared" si="277"/>
        <v/>
      </c>
      <c r="BJ1788" s="123" t="str">
        <f t="shared" si="273"/>
        <v/>
      </c>
      <c r="BK1788" s="140" t="str">
        <f t="shared" si="276"/>
        <v/>
      </c>
      <c r="BP1788" s="5"/>
      <c r="BR1788" s="4"/>
      <c r="BT1788" s="5"/>
      <c r="BU1788" s="5"/>
      <c r="BV1788" s="5" t="str">
        <f>IF(B1788="","",IF(BQ1788="",1+(MAX(BV$2:BV1787)),""))</f>
        <v/>
      </c>
      <c r="BW1788" s="5" t="str">
        <f t="shared" si="274"/>
        <v/>
      </c>
      <c r="BY1788" s="14" t="str">
        <f t="shared" si="275"/>
        <v/>
      </c>
      <c r="BZ1788" s="28"/>
      <c r="DD1788" s="5" t="e">
        <f>IF(REPORTE!AH$2="si",IF(C1788=VALUE(REPORTE!C$11),IF(SUM(DD1789:DD$1993),CONCATENATE(INT(B1788),", "),INT(B1788)),""),IF(C1788=VALUE(REPORTE!C$10),IF(SUM(DD1789:DD$1993),CONCATENATE(INT(B1788),", "),INT(B1788)),""))</f>
        <v>#VALUE!</v>
      </c>
      <c r="DH1788" s="5"/>
      <c r="DI1788" s="5"/>
      <c r="DJ1788" s="5"/>
      <c r="DK1788" s="5"/>
    </row>
    <row r="1789" spans="1:115">
      <c r="A1789" s="24"/>
      <c r="B1789" s="3"/>
      <c r="H1789" s="5" t="str">
        <f>IF(F1789="","",IFERROR(CONCATENATE("PEUA",VLOOKUP(ESTADO,REPORTE!AV1789:AW1820,2,0),CLAVE_DISTRITO,CLAVE_CADER,IFERROR(VLOOKUP(DAY(F1789),$BN$3:$BO$11,2,0),DAY(F1789)),IFERROR(VLOOKUP(MONTH(F1789),$BN$3:$BO$11,2,0),MONTH(F1789)),YEAR(F1789),G1789),""))</f>
        <v/>
      </c>
      <c r="AC1789" s="2" t="str">
        <f>IFERROR(IF(INDEX(AC$1:AC1788,MATCH(J1789,J$1:J1788,0),1)=0,"",INDEX(AC$1:AC1788,MATCH(J1789,J$1:J1788,0),1)),"")</f>
        <v/>
      </c>
      <c r="AD1789" s="2" t="str">
        <f>IFERROR(IF(INDEX(AD$1:AD1788,MATCH(J1789,J$1:J1788,0),1)=0,"",INDEX(AD$1:AD1788,MATCH(J1789,J$1:J1788,0),1)),"")</f>
        <v/>
      </c>
      <c r="AE1789" s="2" t="str">
        <f>IFERROR(IF(INDEX(AE$1:AE1788,MATCH(J1789,J$1:J1788,0),1)=0,"",INDEX(AE$1:AE1788,MATCH(J1789,J$1:J1788,0),1)),"")</f>
        <v/>
      </c>
      <c r="BH1789" s="7" t="str">
        <f t="shared" ca="1" si="272"/>
        <v/>
      </c>
      <c r="BI1789" s="4" t="str">
        <f t="shared" si="277"/>
        <v/>
      </c>
      <c r="BJ1789" s="123"/>
      <c r="BK1789" s="140" t="str">
        <f t="shared" si="276"/>
        <v/>
      </c>
      <c r="BP1789" s="5"/>
      <c r="BR1789" s="4"/>
      <c r="BT1789" s="5"/>
      <c r="BU1789" s="5"/>
      <c r="BV1789" s="5" t="str">
        <f>IF(B1789="","",IF(BQ1789="",1+(MAX(BV$2:BV1788)),""))</f>
        <v/>
      </c>
      <c r="BW1789" s="5" t="str">
        <f t="shared" si="274"/>
        <v/>
      </c>
      <c r="BY1789" s="14" t="str">
        <f t="shared" si="275"/>
        <v/>
      </c>
      <c r="BZ1789" s="28"/>
      <c r="DD1789" s="5" t="e">
        <f>IF(REPORTE!AH$2="si",IF(C1789=VALUE(REPORTE!C$11),IF(SUM(DD1790:DD$1993),CONCATENATE(INT(B1789),", "),INT(B1789)),""),IF(C1789=VALUE(REPORTE!C$10),IF(SUM(DD1790:DD$1993),CONCATENATE(INT(B1789),", "),INT(B1789)),""))</f>
        <v>#VALUE!</v>
      </c>
      <c r="DH1789" s="5"/>
      <c r="DI1789" s="5"/>
      <c r="DJ1789" s="5"/>
      <c r="DK1789" s="5"/>
    </row>
    <row r="1790" spans="1:115">
      <c r="A1790" s="24"/>
      <c r="B1790" s="3"/>
      <c r="H1790" s="5" t="str">
        <f>IF(F1790="","",IFERROR(CONCATENATE("PEUA",VLOOKUP(ESTADO,REPORTE!AV1790:AW1821,2,0),CLAVE_DISTRITO,CLAVE_CADER,IFERROR(VLOOKUP(DAY(F1790),$BN$3:$BO$11,2,0),DAY(F1790)),IFERROR(VLOOKUP(MONTH(F1790),$BN$3:$BO$11,2,0),MONTH(F1790)),YEAR(F1790),G1790),""))</f>
        <v/>
      </c>
      <c r="AC1790" s="2" t="str">
        <f>IFERROR(IF(INDEX(AC$1:AC1789,MATCH(J1790,J$1:J1789,0),1)=0,"",INDEX(AC$1:AC1789,MATCH(J1790,J$1:J1789,0),1)),"")</f>
        <v/>
      </c>
      <c r="AD1790" s="2" t="str">
        <f>IFERROR(IF(INDEX(AD$1:AD1789,MATCH(J1790,J$1:J1789,0),1)=0,"",INDEX(AD$1:AD1789,MATCH(J1790,J$1:J1789,0),1)),"")</f>
        <v/>
      </c>
      <c r="AE1790" s="2" t="str">
        <f>IFERROR(IF(INDEX(AE$1:AE1789,MATCH(J1790,J$1:J1789,0),1)=0,"",INDEX(AE$1:AE1789,MATCH(J1790,J$1:J1789,0),1)),"")</f>
        <v/>
      </c>
      <c r="BH1790" s="7" t="str">
        <f t="shared" ca="1" si="272"/>
        <v/>
      </c>
      <c r="BI1790" s="4" t="str">
        <f t="shared" si="277"/>
        <v/>
      </c>
      <c r="BJ1790" s="123"/>
      <c r="BK1790" s="140" t="str">
        <f t="shared" si="276"/>
        <v/>
      </c>
      <c r="BP1790" s="5"/>
      <c r="BR1790" s="4"/>
      <c r="BT1790" s="5"/>
      <c r="BU1790" s="5"/>
      <c r="BV1790" s="5" t="str">
        <f>IF(B1790="","",IF(BQ1790="",1+(MAX(BV$2:BV1789)),""))</f>
        <v/>
      </c>
      <c r="BW1790" s="5" t="str">
        <f t="shared" si="274"/>
        <v/>
      </c>
      <c r="BY1790" s="14" t="str">
        <f t="shared" si="275"/>
        <v/>
      </c>
      <c r="BZ1790" s="28"/>
      <c r="DD1790" s="5" t="e">
        <f>IF(REPORTE!AH$2="si",IF(C1790=VALUE(REPORTE!C$11),IF(SUM(DD1791:DD$1993),CONCATENATE(INT(B1790),", "),INT(B1790)),""),IF(C1790=VALUE(REPORTE!C$10),IF(SUM(DD1791:DD$1993),CONCATENATE(INT(B1790),", "),INT(B1790)),""))</f>
        <v>#VALUE!</v>
      </c>
      <c r="DH1790" s="5"/>
      <c r="DI1790" s="5"/>
      <c r="DJ1790" s="5"/>
      <c r="DK1790" s="5"/>
    </row>
    <row r="1791" spans="1:115">
      <c r="A1791" s="24"/>
      <c r="B1791" s="3"/>
      <c r="H1791" s="5" t="str">
        <f>IF(F1791="","",IFERROR(CONCATENATE("PEUA",VLOOKUP(ESTADO,REPORTE!AV1791:AW1822,2,0),CLAVE_DISTRITO,CLAVE_CADER,IFERROR(VLOOKUP(DAY(F1791),$BN$3:$BO$11,2,0),DAY(F1791)),IFERROR(VLOOKUP(MONTH(F1791),$BN$3:$BO$11,2,0),MONTH(F1791)),YEAR(F1791),G1791),""))</f>
        <v/>
      </c>
      <c r="AC1791" s="2" t="str">
        <f>IFERROR(IF(INDEX(AC$1:AC1790,MATCH(J1791,J$1:J1790,0),1)=0,"",INDEX(AC$1:AC1790,MATCH(J1791,J$1:J1790,0),1)),"")</f>
        <v/>
      </c>
      <c r="AD1791" s="2" t="str">
        <f>IFERROR(IF(INDEX(AD$1:AD1790,MATCH(J1791,J$1:J1790,0),1)=0,"",INDEX(AD$1:AD1790,MATCH(J1791,J$1:J1790,0),1)),"")</f>
        <v/>
      </c>
      <c r="AE1791" s="2" t="str">
        <f>IFERROR(IF(INDEX(AE$1:AE1790,MATCH(J1791,J$1:J1790,0),1)=0,"",INDEX(AE$1:AE1790,MATCH(J1791,J$1:J1790,0),1)),"")</f>
        <v/>
      </c>
      <c r="BH1791" s="7" t="str">
        <f t="shared" ca="1" si="272"/>
        <v/>
      </c>
      <c r="BI1791" s="4" t="str">
        <f t="shared" si="277"/>
        <v/>
      </c>
      <c r="BJ1791" s="123"/>
      <c r="BK1791" s="140" t="str">
        <f t="shared" si="276"/>
        <v/>
      </c>
      <c r="BP1791" s="5"/>
      <c r="BR1791" s="4"/>
      <c r="BT1791" s="5"/>
      <c r="BU1791" s="5"/>
      <c r="BV1791" s="5" t="str">
        <f>IF(B1791="","",IF(BQ1791="",1+(MAX(BV$2:BV1790)),""))</f>
        <v/>
      </c>
      <c r="BW1791" s="5" t="str">
        <f t="shared" si="274"/>
        <v/>
      </c>
      <c r="BY1791" s="14" t="str">
        <f t="shared" si="275"/>
        <v/>
      </c>
      <c r="BZ1791" s="28"/>
      <c r="DD1791" s="5" t="e">
        <f>IF(REPORTE!AH$2="si",IF(C1791=VALUE(REPORTE!C$11),IF(SUM(DD1792:DD$1993),CONCATENATE(INT(B1791),", "),INT(B1791)),""),IF(C1791=VALUE(REPORTE!C$10),IF(SUM(DD1792:DD$1993),CONCATENATE(INT(B1791),", "),INT(B1791)),""))</f>
        <v>#VALUE!</v>
      </c>
      <c r="DH1791" s="5"/>
      <c r="DI1791" s="5"/>
      <c r="DJ1791" s="5"/>
      <c r="DK1791" s="5"/>
    </row>
    <row r="1792" spans="1:115">
      <c r="A1792" s="24"/>
      <c r="B1792" s="3"/>
      <c r="H1792" s="5" t="str">
        <f>IF(F1792="","",IFERROR(CONCATENATE("PEUA",VLOOKUP(ESTADO,REPORTE!AV1792:AW1823,2,0),CLAVE_DISTRITO,CLAVE_CADER,IFERROR(VLOOKUP(DAY(F1792),$BN$3:$BO$11,2,0),DAY(F1792)),IFERROR(VLOOKUP(MONTH(F1792),$BN$3:$BO$11,2,0),MONTH(F1792)),YEAR(F1792),G1792),""))</f>
        <v/>
      </c>
      <c r="AC1792" s="2" t="str">
        <f>IFERROR(IF(INDEX(AC$1:AC1791,MATCH(J1792,J$1:J1791,0),1)=0,"",INDEX(AC$1:AC1791,MATCH(J1792,J$1:J1791,0),1)),"")</f>
        <v/>
      </c>
      <c r="AD1792" s="2" t="str">
        <f>IFERROR(IF(INDEX(AD$1:AD1791,MATCH(J1792,J$1:J1791,0),1)=0,"",INDEX(AD$1:AD1791,MATCH(J1792,J$1:J1791,0),1)),"")</f>
        <v/>
      </c>
      <c r="AE1792" s="2" t="str">
        <f>IFERROR(IF(INDEX(AE$1:AE1791,MATCH(J1792,J$1:J1791,0),1)=0,"",INDEX(AE$1:AE1791,MATCH(J1792,J$1:J1791,0),1)),"")</f>
        <v/>
      </c>
      <c r="BH1792" s="7" t="str">
        <f t="shared" ca="1" si="272"/>
        <v/>
      </c>
      <c r="BI1792" s="4" t="str">
        <f t="shared" si="277"/>
        <v/>
      </c>
      <c r="BJ1792" s="123"/>
      <c r="BK1792" s="140" t="str">
        <f t="shared" si="276"/>
        <v/>
      </c>
      <c r="BP1792" s="5"/>
      <c r="BR1792" s="4"/>
      <c r="BT1792" s="5"/>
      <c r="BU1792" s="5"/>
      <c r="BV1792" s="5" t="str">
        <f>IF(B1792="","",IF(BQ1792="",1+(MAX(BV$2:BV1791)),""))</f>
        <v/>
      </c>
      <c r="BW1792" s="5" t="str">
        <f t="shared" si="274"/>
        <v/>
      </c>
      <c r="BY1792" s="14" t="str">
        <f t="shared" si="275"/>
        <v/>
      </c>
      <c r="BZ1792" s="28"/>
      <c r="DD1792" s="5" t="e">
        <f>IF(REPORTE!AH$2="si",IF(C1792=VALUE(REPORTE!C$11),IF(SUM(DD1793:DD$1993),CONCATENATE(INT(B1792),", "),INT(B1792)),""),IF(C1792=VALUE(REPORTE!C$10),IF(SUM(DD1793:DD$1993),CONCATENATE(INT(B1792),", "),INT(B1792)),""))</f>
        <v>#VALUE!</v>
      </c>
      <c r="DH1792" s="5"/>
      <c r="DI1792" s="5"/>
      <c r="DJ1792" s="5"/>
      <c r="DK1792" s="5"/>
    </row>
    <row r="1793" spans="1:115">
      <c r="A1793" s="24"/>
      <c r="B1793" s="3"/>
      <c r="H1793" s="5" t="str">
        <f>IF(F1793="","",IFERROR(CONCATENATE("PEUA",VLOOKUP(ESTADO,REPORTE!AV1793:AW1824,2,0),CLAVE_DISTRITO,CLAVE_CADER,IFERROR(VLOOKUP(DAY(F1793),$BN$3:$BO$11,2,0),DAY(F1793)),IFERROR(VLOOKUP(MONTH(F1793),$BN$3:$BO$11,2,0),MONTH(F1793)),YEAR(F1793),G1793),""))</f>
        <v/>
      </c>
      <c r="AC1793" s="2" t="str">
        <f>IFERROR(IF(INDEX(AC$1:AC1792,MATCH(J1793,J$1:J1792,0),1)=0,"",INDEX(AC$1:AC1792,MATCH(J1793,J$1:J1792,0),1)),"")</f>
        <v/>
      </c>
      <c r="AD1793" s="2" t="str">
        <f>IFERROR(IF(INDEX(AD$1:AD1792,MATCH(J1793,J$1:J1792,0),1)=0,"",INDEX(AD$1:AD1792,MATCH(J1793,J$1:J1792,0),1)),"")</f>
        <v/>
      </c>
      <c r="AE1793" s="2" t="str">
        <f>IFERROR(IF(INDEX(AE$1:AE1792,MATCH(J1793,J$1:J1792,0),1)=0,"",INDEX(AE$1:AE1792,MATCH(J1793,J$1:J1792,0),1)),"")</f>
        <v/>
      </c>
      <c r="BH1793" s="7" t="str">
        <f t="shared" ca="1" si="272"/>
        <v/>
      </c>
      <c r="BI1793" s="4" t="str">
        <f t="shared" si="277"/>
        <v/>
      </c>
      <c r="BJ1793" s="123"/>
      <c r="BK1793" s="140" t="str">
        <f t="shared" si="276"/>
        <v/>
      </c>
      <c r="BP1793" s="5"/>
      <c r="BR1793" s="4"/>
      <c r="BT1793" s="5"/>
      <c r="BU1793" s="5"/>
      <c r="BV1793" s="5" t="str">
        <f>IF(B1793="","",IF(BQ1793="",1+(MAX(BV$2:BV1792)),""))</f>
        <v/>
      </c>
      <c r="BW1793" s="5" t="str">
        <f t="shared" si="274"/>
        <v/>
      </c>
      <c r="BY1793" s="14" t="str">
        <f t="shared" si="275"/>
        <v/>
      </c>
      <c r="BZ1793" s="28"/>
      <c r="DD1793" s="5" t="e">
        <f>IF(REPORTE!AH$2="si",IF(C1793=VALUE(REPORTE!C$11),IF(SUM(DD1794:DD$1993),CONCATENATE(INT(B1793),", "),INT(B1793)),""),IF(C1793=VALUE(REPORTE!C$10),IF(SUM(DD1794:DD$1993),CONCATENATE(INT(B1793),", "),INT(B1793)),""))</f>
        <v>#VALUE!</v>
      </c>
      <c r="DH1793" s="5"/>
      <c r="DI1793" s="5"/>
      <c r="DJ1793" s="5"/>
      <c r="DK1793" s="5"/>
    </row>
    <row r="1794" spans="1:115">
      <c r="A1794" s="24"/>
      <c r="B1794" s="3"/>
      <c r="H1794" s="5" t="str">
        <f>IF(F1794="","",IFERROR(CONCATENATE("PEUA",VLOOKUP(ESTADO,REPORTE!AV1794:AW1825,2,0),CLAVE_DISTRITO,CLAVE_CADER,IFERROR(VLOOKUP(DAY(F1794),$BN$3:$BO$11,2,0),DAY(F1794)),IFERROR(VLOOKUP(MONTH(F1794),$BN$3:$BO$11,2,0),MONTH(F1794)),YEAR(F1794),G1794),""))</f>
        <v/>
      </c>
      <c r="AC1794" s="2" t="str">
        <f>IFERROR(IF(INDEX(AC$1:AC1793,MATCH(J1794,J$1:J1793,0),1)=0,"",INDEX(AC$1:AC1793,MATCH(J1794,J$1:J1793,0),1)),"")</f>
        <v/>
      </c>
      <c r="AD1794" s="2" t="str">
        <f>IFERROR(IF(INDEX(AD$1:AD1793,MATCH(J1794,J$1:J1793,0),1)=0,"",INDEX(AD$1:AD1793,MATCH(J1794,J$1:J1793,0),1)),"")</f>
        <v/>
      </c>
      <c r="AE1794" s="2" t="str">
        <f>IFERROR(IF(INDEX(AE$1:AE1793,MATCH(J1794,J$1:J1793,0),1)=0,"",INDEX(AE$1:AE1793,MATCH(J1794,J$1:J1793,0),1)),"")</f>
        <v/>
      </c>
      <c r="BH1794" s="7" t="str">
        <f t="shared" ref="BH1794:BH1857" ca="1" si="278">IFERROR(IF(BE1794="","",IF(BA1794=5,"",IF(BE1794-TODAY()&gt;0,"VIGENTE","VENCIDO"))),"")</f>
        <v/>
      </c>
      <c r="BI1794" s="4" t="str">
        <f t="shared" si="277"/>
        <v/>
      </c>
      <c r="BJ1794" s="123"/>
      <c r="BK1794" s="140" t="str">
        <f t="shared" si="276"/>
        <v/>
      </c>
      <c r="BP1794" s="5"/>
      <c r="BR1794" s="4"/>
      <c r="BT1794" s="5"/>
      <c r="BU1794" s="5"/>
      <c r="BV1794" s="5" t="str">
        <f>IF(B1794="","",IF(BQ1794="",1+(MAX(BV$2:BV1793)),""))</f>
        <v/>
      </c>
      <c r="BW1794" s="5" t="str">
        <f t="shared" ref="BW1794:BW1857" si="279">IF(BV1794="","",Z1794)</f>
        <v/>
      </c>
      <c r="BY1794" s="14" t="str">
        <f t="shared" ref="BY1794:BY1857" si="280">IF(BV1794="","",C1794)</f>
        <v/>
      </c>
      <c r="BZ1794" s="28"/>
      <c r="DD1794" s="5" t="e">
        <f>IF(REPORTE!AH$2="si",IF(C1794=VALUE(REPORTE!C$11),IF(SUM(DD1795:DD$1993),CONCATENATE(INT(B1794),", "),INT(B1794)),""),IF(C1794=VALUE(REPORTE!C$10),IF(SUM(DD1795:DD$1993),CONCATENATE(INT(B1794),", "),INT(B1794)),""))</f>
        <v>#VALUE!</v>
      </c>
      <c r="DH1794" s="5"/>
      <c r="DI1794" s="5"/>
      <c r="DJ1794" s="5"/>
      <c r="DK1794" s="5"/>
    </row>
    <row r="1795" spans="1:115">
      <c r="A1795" s="24"/>
      <c r="B1795" s="3"/>
      <c r="H1795" s="5" t="str">
        <f>IF(F1795="","",IFERROR(CONCATENATE("PEUA",VLOOKUP(ESTADO,REPORTE!AV1795:AW1826,2,0),CLAVE_DISTRITO,CLAVE_CADER,IFERROR(VLOOKUP(DAY(F1795),$BN$3:$BO$11,2,0),DAY(F1795)),IFERROR(VLOOKUP(MONTH(F1795),$BN$3:$BO$11,2,0),MONTH(F1795)),YEAR(F1795),G1795),""))</f>
        <v/>
      </c>
      <c r="AC1795" s="2" t="str">
        <f>IFERROR(IF(INDEX(AC$1:AC1794,MATCH(J1795,J$1:J1794,0),1)=0,"",INDEX(AC$1:AC1794,MATCH(J1795,J$1:J1794,0),1)),"")</f>
        <v/>
      </c>
      <c r="AD1795" s="2" t="str">
        <f>IFERROR(IF(INDEX(AD$1:AD1794,MATCH(J1795,J$1:J1794,0),1)=0,"",INDEX(AD$1:AD1794,MATCH(J1795,J$1:J1794,0),1)),"")</f>
        <v/>
      </c>
      <c r="AE1795" s="2" t="str">
        <f>IFERROR(IF(INDEX(AE$1:AE1794,MATCH(J1795,J$1:J1794,0),1)=0,"",INDEX(AE$1:AE1794,MATCH(J1795,J$1:J1794,0),1)),"")</f>
        <v/>
      </c>
      <c r="BH1795" s="7" t="str">
        <f t="shared" ca="1" si="278"/>
        <v/>
      </c>
      <c r="BI1795" s="4" t="str">
        <f t="shared" si="277"/>
        <v/>
      </c>
      <c r="BJ1795" s="123"/>
      <c r="BK1795" s="140" t="str">
        <f t="shared" ref="BK1795:BK1858" si="281">IFERROR(IF(AA1795/Z1795=0,"",AA1795/Z1795),"")</f>
        <v/>
      </c>
      <c r="BP1795" s="5"/>
      <c r="BR1795" s="4"/>
      <c r="BT1795" s="5"/>
      <c r="BU1795" s="5"/>
      <c r="BV1795" s="5" t="str">
        <f>IF(B1795="","",IF(BQ1795="",1+(MAX(BV$2:BV1794)),""))</f>
        <v/>
      </c>
      <c r="BW1795" s="5" t="str">
        <f t="shared" si="279"/>
        <v/>
      </c>
      <c r="BY1795" s="14" t="str">
        <f t="shared" si="280"/>
        <v/>
      </c>
      <c r="BZ1795" s="28"/>
      <c r="DD1795" s="5" t="e">
        <f>IF(REPORTE!AH$2="si",IF(C1795=VALUE(REPORTE!C$11),IF(SUM(DD1796:DD$1993),CONCATENATE(INT(B1795),", "),INT(B1795)),""),IF(C1795=VALUE(REPORTE!C$10),IF(SUM(DD1796:DD$1993),CONCATENATE(INT(B1795),", "),INT(B1795)),""))</f>
        <v>#VALUE!</v>
      </c>
      <c r="DH1795" s="5"/>
      <c r="DI1795" s="5"/>
      <c r="DJ1795" s="5"/>
      <c r="DK1795" s="5"/>
    </row>
    <row r="1796" spans="1:115">
      <c r="A1796" s="24"/>
      <c r="B1796" s="3"/>
      <c r="H1796" s="5" t="str">
        <f>IF(F1796="","",IFERROR(CONCATENATE("PEUA",VLOOKUP(ESTADO,REPORTE!AV1796:AW1827,2,0),CLAVE_DISTRITO,CLAVE_CADER,IFERROR(VLOOKUP(DAY(F1796),$BN$3:$BO$11,2,0),DAY(F1796)),IFERROR(VLOOKUP(MONTH(F1796),$BN$3:$BO$11,2,0),MONTH(F1796)),YEAR(F1796),G1796),""))</f>
        <v/>
      </c>
      <c r="AC1796" s="2" t="str">
        <f>IFERROR(IF(INDEX(AC$1:AC1795,MATCH(J1796,J$1:J1795,0),1)=0,"",INDEX(AC$1:AC1795,MATCH(J1796,J$1:J1795,0),1)),"")</f>
        <v/>
      </c>
      <c r="AD1796" s="2" t="str">
        <f>IFERROR(IF(INDEX(AD$1:AD1795,MATCH(J1796,J$1:J1795,0),1)=0,"",INDEX(AD$1:AD1795,MATCH(J1796,J$1:J1795,0),1)),"")</f>
        <v/>
      </c>
      <c r="AE1796" s="2" t="str">
        <f>IFERROR(IF(INDEX(AE$1:AE1795,MATCH(J1796,J$1:J1795,0),1)=0,"",INDEX(AE$1:AE1795,MATCH(J1796,J$1:J1795,0),1)),"")</f>
        <v/>
      </c>
      <c r="BH1796" s="7" t="str">
        <f t="shared" ca="1" si="278"/>
        <v/>
      </c>
      <c r="BI1796" s="4" t="str">
        <f t="shared" si="277"/>
        <v/>
      </c>
      <c r="BJ1796" s="123"/>
      <c r="BK1796" s="140" t="str">
        <f t="shared" si="281"/>
        <v/>
      </c>
      <c r="BP1796" s="5"/>
      <c r="BR1796" s="4"/>
      <c r="BT1796" s="5"/>
      <c r="BU1796" s="5"/>
      <c r="BV1796" s="5" t="str">
        <f>IF(B1796="","",IF(BQ1796="",1+(MAX(BV$2:BV1795)),""))</f>
        <v/>
      </c>
      <c r="BW1796" s="5" t="str">
        <f t="shared" si="279"/>
        <v/>
      </c>
      <c r="BY1796" s="14" t="str">
        <f t="shared" si="280"/>
        <v/>
      </c>
      <c r="BZ1796" s="28"/>
      <c r="DD1796" s="5" t="e">
        <f>IF(REPORTE!AH$2="si",IF(C1796=VALUE(REPORTE!C$11),IF(SUM(DD1797:DD$1993),CONCATENATE(INT(B1796),", "),INT(B1796)),""),IF(C1796=VALUE(REPORTE!C$10),IF(SUM(DD1797:DD$1993),CONCATENATE(INT(B1796),", "),INT(B1796)),""))</f>
        <v>#VALUE!</v>
      </c>
      <c r="DH1796" s="5"/>
      <c r="DI1796" s="5"/>
      <c r="DJ1796" s="5"/>
      <c r="DK1796" s="5"/>
    </row>
    <row r="1797" spans="1:115">
      <c r="A1797" s="24"/>
      <c r="B1797" s="3"/>
      <c r="H1797" s="5" t="str">
        <f>IF(F1797="","",IFERROR(CONCATENATE("PEUA",VLOOKUP(ESTADO,REPORTE!AV1797:AW1828,2,0),CLAVE_DISTRITO,CLAVE_CADER,IFERROR(VLOOKUP(DAY(F1797),$BN$3:$BO$11,2,0),DAY(F1797)),IFERROR(VLOOKUP(MONTH(F1797),$BN$3:$BO$11,2,0),MONTH(F1797)),YEAR(F1797),G1797),""))</f>
        <v/>
      </c>
      <c r="AC1797" s="2" t="str">
        <f>IFERROR(IF(INDEX(AC$1:AC1796,MATCH(J1797,J$1:J1796,0),1)=0,"",INDEX(AC$1:AC1796,MATCH(J1797,J$1:J1796,0),1)),"")</f>
        <v/>
      </c>
      <c r="AD1797" s="2" t="str">
        <f>IFERROR(IF(INDEX(AD$1:AD1796,MATCH(J1797,J$1:J1796,0),1)=0,"",INDEX(AD$1:AD1796,MATCH(J1797,J$1:J1796,0),1)),"")</f>
        <v/>
      </c>
      <c r="AE1797" s="2" t="str">
        <f>IFERROR(IF(INDEX(AE$1:AE1796,MATCH(J1797,J$1:J1796,0),1)=0,"",INDEX(AE$1:AE1796,MATCH(J1797,J$1:J1796,0),1)),"")</f>
        <v/>
      </c>
      <c r="BH1797" s="7" t="str">
        <f t="shared" ca="1" si="278"/>
        <v/>
      </c>
      <c r="BI1797" s="4" t="str">
        <f t="shared" si="277"/>
        <v/>
      </c>
      <c r="BJ1797" s="123"/>
      <c r="BK1797" s="140" t="str">
        <f t="shared" si="281"/>
        <v/>
      </c>
      <c r="BP1797" s="5"/>
      <c r="BR1797" s="4"/>
      <c r="BT1797" s="5"/>
      <c r="BU1797" s="5"/>
      <c r="BV1797" s="5" t="str">
        <f>IF(B1797="","",IF(BQ1797="",1+(MAX(BV$2:BV1796)),""))</f>
        <v/>
      </c>
      <c r="BW1797" s="5" t="str">
        <f t="shared" si="279"/>
        <v/>
      </c>
      <c r="BY1797" s="14" t="str">
        <f t="shared" si="280"/>
        <v/>
      </c>
      <c r="BZ1797" s="28"/>
      <c r="DD1797" s="5" t="e">
        <f>IF(REPORTE!AH$2="si",IF(C1797=VALUE(REPORTE!C$11),IF(SUM(DD1798:DD$1993),CONCATENATE(INT(B1797),", "),INT(B1797)),""),IF(C1797=VALUE(REPORTE!C$10),IF(SUM(DD1798:DD$1993),CONCATENATE(INT(B1797),", "),INT(B1797)),""))</f>
        <v>#VALUE!</v>
      </c>
      <c r="DH1797" s="5"/>
      <c r="DI1797" s="5"/>
      <c r="DJ1797" s="5"/>
      <c r="DK1797" s="5"/>
    </row>
    <row r="1798" spans="1:115">
      <c r="A1798" s="24"/>
      <c r="B1798" s="3"/>
      <c r="H1798" s="5" t="str">
        <f>IF(F1798="","",IFERROR(CONCATENATE("PEUA",VLOOKUP(ESTADO,REPORTE!AV1798:AW1829,2,0),CLAVE_DISTRITO,CLAVE_CADER,IFERROR(VLOOKUP(DAY(F1798),$BN$3:$BO$11,2,0),DAY(F1798)),IFERROR(VLOOKUP(MONTH(F1798),$BN$3:$BO$11,2,0),MONTH(F1798)),YEAR(F1798),G1798),""))</f>
        <v/>
      </c>
      <c r="AC1798" s="2" t="str">
        <f>IFERROR(IF(INDEX(AC$1:AC1797,MATCH(J1798,J$1:J1797,0),1)=0,"",INDEX(AC$1:AC1797,MATCH(J1798,J$1:J1797,0),1)),"")</f>
        <v/>
      </c>
      <c r="AD1798" s="2" t="str">
        <f>IFERROR(IF(INDEX(AD$1:AD1797,MATCH(J1798,J$1:J1797,0),1)=0,"",INDEX(AD$1:AD1797,MATCH(J1798,J$1:J1797,0),1)),"")</f>
        <v/>
      </c>
      <c r="AE1798" s="2" t="str">
        <f>IFERROR(IF(INDEX(AE$1:AE1797,MATCH(J1798,J$1:J1797,0),1)=0,"",INDEX(AE$1:AE1797,MATCH(J1798,J$1:J1797,0),1)),"")</f>
        <v/>
      </c>
      <c r="BH1798" s="7" t="str">
        <f t="shared" ca="1" si="278"/>
        <v/>
      </c>
      <c r="BI1798" s="4" t="str">
        <f t="shared" si="277"/>
        <v/>
      </c>
      <c r="BJ1798" s="123"/>
      <c r="BK1798" s="140" t="str">
        <f t="shared" si="281"/>
        <v/>
      </c>
      <c r="BP1798" s="5"/>
      <c r="BR1798" s="4"/>
      <c r="BT1798" s="5"/>
      <c r="BU1798" s="5"/>
      <c r="BV1798" s="5" t="str">
        <f>IF(B1798="","",IF(BQ1798="",1+(MAX(BV$2:BV1797)),""))</f>
        <v/>
      </c>
      <c r="BW1798" s="5" t="str">
        <f t="shared" si="279"/>
        <v/>
      </c>
      <c r="BY1798" s="14" t="str">
        <f t="shared" si="280"/>
        <v/>
      </c>
      <c r="BZ1798" s="28"/>
      <c r="DD1798" s="5" t="e">
        <f>IF(REPORTE!AH$2="si",IF(C1798=VALUE(REPORTE!C$11),IF(SUM(DD1799:DD$1993),CONCATENATE(INT(B1798),", "),INT(B1798)),""),IF(C1798=VALUE(REPORTE!C$10),IF(SUM(DD1799:DD$1993),CONCATENATE(INT(B1798),", "),INT(B1798)),""))</f>
        <v>#VALUE!</v>
      </c>
      <c r="DH1798" s="5"/>
      <c r="DI1798" s="5"/>
      <c r="DJ1798" s="5"/>
      <c r="DK1798" s="5"/>
    </row>
    <row r="1799" spans="1:115">
      <c r="A1799" s="24"/>
      <c r="B1799" s="3"/>
      <c r="H1799" s="5" t="str">
        <f>IF(F1799="","",IFERROR(CONCATENATE("PEUA",VLOOKUP(ESTADO,REPORTE!AV1799:AW1830,2,0),CLAVE_DISTRITO,CLAVE_CADER,IFERROR(VLOOKUP(DAY(F1799),$BN$3:$BO$11,2,0),DAY(F1799)),IFERROR(VLOOKUP(MONTH(F1799),$BN$3:$BO$11,2,0),MONTH(F1799)),YEAR(F1799),G1799),""))</f>
        <v/>
      </c>
      <c r="AC1799" s="2" t="str">
        <f>IFERROR(IF(INDEX(AC$1:AC1798,MATCH(J1799,J$1:J1798,0),1)=0,"",INDEX(AC$1:AC1798,MATCH(J1799,J$1:J1798,0),1)),"")</f>
        <v/>
      </c>
      <c r="AD1799" s="2" t="str">
        <f>IFERROR(IF(INDEX(AD$1:AD1798,MATCH(J1799,J$1:J1798,0),1)=0,"",INDEX(AD$1:AD1798,MATCH(J1799,J$1:J1798,0),1)),"")</f>
        <v/>
      </c>
      <c r="AE1799" s="2" t="str">
        <f>IFERROR(IF(INDEX(AE$1:AE1798,MATCH(J1799,J$1:J1798,0),1)=0,"",INDEX(AE$1:AE1798,MATCH(J1799,J$1:J1798,0),1)),"")</f>
        <v/>
      </c>
      <c r="BH1799" s="7" t="str">
        <f t="shared" ca="1" si="278"/>
        <v/>
      </c>
      <c r="BI1799" s="4" t="str">
        <f t="shared" si="277"/>
        <v/>
      </c>
      <c r="BJ1799" s="123"/>
      <c r="BK1799" s="140" t="str">
        <f t="shared" si="281"/>
        <v/>
      </c>
      <c r="BP1799" s="5"/>
      <c r="BR1799" s="4"/>
      <c r="BT1799" s="5"/>
      <c r="BU1799" s="5"/>
      <c r="BV1799" s="5" t="str">
        <f>IF(B1799="","",IF(BQ1799="",1+(MAX(BV$2:BV1798)),""))</f>
        <v/>
      </c>
      <c r="BW1799" s="5" t="str">
        <f t="shared" si="279"/>
        <v/>
      </c>
      <c r="BY1799" s="14" t="str">
        <f t="shared" si="280"/>
        <v/>
      </c>
      <c r="BZ1799" s="28"/>
      <c r="DD1799" s="5" t="e">
        <f>IF(REPORTE!AH$2="si",IF(C1799=VALUE(REPORTE!C$11),IF(SUM(DD1800:DD$1993),CONCATENATE(INT(B1799),", "),INT(B1799)),""),IF(C1799=VALUE(REPORTE!C$10),IF(SUM(DD1800:DD$1993),CONCATENATE(INT(B1799),", "),INT(B1799)),""))</f>
        <v>#VALUE!</v>
      </c>
      <c r="DH1799" s="5"/>
      <c r="DI1799" s="5"/>
      <c r="DJ1799" s="5"/>
      <c r="DK1799" s="5"/>
    </row>
    <row r="1800" spans="1:115">
      <c r="A1800" s="24"/>
      <c r="B1800" s="3"/>
      <c r="H1800" s="5" t="str">
        <f>IF(F1800="","",IFERROR(CONCATENATE("PEUA",VLOOKUP(ESTADO,REPORTE!AV1800:AW1831,2,0),CLAVE_DISTRITO,CLAVE_CADER,IFERROR(VLOOKUP(DAY(F1800),$BN$3:$BO$11,2,0),DAY(F1800)),IFERROR(VLOOKUP(MONTH(F1800),$BN$3:$BO$11,2,0),MONTH(F1800)),YEAR(F1800),G1800),""))</f>
        <v/>
      </c>
      <c r="AC1800" s="2" t="str">
        <f>IFERROR(IF(INDEX(AC$1:AC1799,MATCH(J1800,J$1:J1799,0),1)=0,"",INDEX(AC$1:AC1799,MATCH(J1800,J$1:J1799,0),1)),"")</f>
        <v/>
      </c>
      <c r="AD1800" s="2" t="str">
        <f>IFERROR(IF(INDEX(AD$1:AD1799,MATCH(J1800,J$1:J1799,0),1)=0,"",INDEX(AD$1:AD1799,MATCH(J1800,J$1:J1799,0),1)),"")</f>
        <v/>
      </c>
      <c r="AE1800" s="2" t="str">
        <f>IFERROR(IF(INDEX(AE$1:AE1799,MATCH(J1800,J$1:J1799,0),1)=0,"",INDEX(AE$1:AE1799,MATCH(J1800,J$1:J1799,0),1)),"")</f>
        <v/>
      </c>
      <c r="BH1800" s="7" t="str">
        <f t="shared" ca="1" si="278"/>
        <v/>
      </c>
      <c r="BI1800" s="4" t="str">
        <f t="shared" si="277"/>
        <v/>
      </c>
      <c r="BJ1800" s="123"/>
      <c r="BK1800" s="140" t="str">
        <f t="shared" si="281"/>
        <v/>
      </c>
      <c r="BP1800" s="5"/>
      <c r="BR1800" s="4"/>
      <c r="BT1800" s="5"/>
      <c r="BU1800" s="5"/>
      <c r="BV1800" s="5" t="str">
        <f>IF(B1800="","",IF(BQ1800="",1+(MAX(BV$2:BV1799)),""))</f>
        <v/>
      </c>
      <c r="BW1800" s="5" t="str">
        <f t="shared" si="279"/>
        <v/>
      </c>
      <c r="BY1800" s="14" t="str">
        <f t="shared" si="280"/>
        <v/>
      </c>
      <c r="BZ1800" s="28"/>
      <c r="DD1800" s="5" t="e">
        <f>IF(REPORTE!AH$2="si",IF(C1800=VALUE(REPORTE!C$11),IF(SUM(DD1801:DD$1993),CONCATENATE(INT(B1800),", "),INT(B1800)),""),IF(C1800=VALUE(REPORTE!C$10),IF(SUM(DD1801:DD$1993),CONCATENATE(INT(B1800),", "),INT(B1800)),""))</f>
        <v>#VALUE!</v>
      </c>
      <c r="DH1800" s="5"/>
      <c r="DI1800" s="5"/>
      <c r="DJ1800" s="5"/>
      <c r="DK1800" s="5"/>
    </row>
    <row r="1801" spans="1:115">
      <c r="A1801" s="24"/>
      <c r="B1801" s="3"/>
      <c r="H1801" s="5" t="str">
        <f>IF(F1801="","",IFERROR(CONCATENATE("PEUA",VLOOKUP(ESTADO,REPORTE!AV1801:AW1832,2,0),CLAVE_DISTRITO,CLAVE_CADER,IFERROR(VLOOKUP(DAY(F1801),$BN$3:$BO$11,2,0),DAY(F1801)),IFERROR(VLOOKUP(MONTH(F1801),$BN$3:$BO$11,2,0),MONTH(F1801)),YEAR(F1801),G1801),""))</f>
        <v/>
      </c>
      <c r="AC1801" s="2" t="str">
        <f>IFERROR(IF(INDEX(AC$1:AC1800,MATCH(J1801,J$1:J1800,0),1)=0,"",INDEX(AC$1:AC1800,MATCH(J1801,J$1:J1800,0),1)),"")</f>
        <v/>
      </c>
      <c r="AD1801" s="2" t="str">
        <f>IFERROR(IF(INDEX(AD$1:AD1800,MATCH(J1801,J$1:J1800,0),1)=0,"",INDEX(AD$1:AD1800,MATCH(J1801,J$1:J1800,0),1)),"")</f>
        <v/>
      </c>
      <c r="AE1801" s="2" t="str">
        <f>IFERROR(IF(INDEX(AE$1:AE1800,MATCH(J1801,J$1:J1800,0),1)=0,"",INDEX(AE$1:AE1800,MATCH(J1801,J$1:J1800,0),1)),"")</f>
        <v/>
      </c>
      <c r="BH1801" s="7" t="str">
        <f t="shared" ca="1" si="278"/>
        <v/>
      </c>
      <c r="BI1801" s="4" t="str">
        <f t="shared" si="277"/>
        <v/>
      </c>
      <c r="BJ1801" s="123"/>
      <c r="BK1801" s="140" t="str">
        <f t="shared" si="281"/>
        <v/>
      </c>
      <c r="BP1801" s="5"/>
      <c r="BR1801" s="4"/>
      <c r="BT1801" s="5"/>
      <c r="BU1801" s="5"/>
      <c r="BV1801" s="5" t="str">
        <f>IF(B1801="","",IF(BQ1801="",1+(MAX(BV$2:BV1800)),""))</f>
        <v/>
      </c>
      <c r="BW1801" s="5" t="str">
        <f t="shared" si="279"/>
        <v/>
      </c>
      <c r="BY1801" s="14" t="str">
        <f t="shared" si="280"/>
        <v/>
      </c>
      <c r="BZ1801" s="28"/>
      <c r="DD1801" s="5" t="e">
        <f>IF(REPORTE!AH$2="si",IF(C1801=VALUE(REPORTE!C$11),IF(SUM(DD1802:DD$1993),CONCATENATE(INT(B1801),", "),INT(B1801)),""),IF(C1801=VALUE(REPORTE!C$10),IF(SUM(DD1802:DD$1993),CONCATENATE(INT(B1801),", "),INT(B1801)),""))</f>
        <v>#VALUE!</v>
      </c>
      <c r="DH1801" s="5"/>
      <c r="DI1801" s="5"/>
      <c r="DJ1801" s="5"/>
      <c r="DK1801" s="5"/>
    </row>
    <row r="1802" spans="1:115">
      <c r="A1802" s="24"/>
      <c r="B1802" s="3"/>
      <c r="H1802" s="5" t="str">
        <f>IF(F1802="","",IFERROR(CONCATENATE("PEUA",VLOOKUP(ESTADO,REPORTE!AV1802:AW1833,2,0),CLAVE_DISTRITO,CLAVE_CADER,IFERROR(VLOOKUP(DAY(F1802),$BN$3:$BO$11,2,0),DAY(F1802)),IFERROR(VLOOKUP(MONTH(F1802),$BN$3:$BO$11,2,0),MONTH(F1802)),YEAR(F1802),G1802),""))</f>
        <v/>
      </c>
      <c r="AC1802" s="2" t="str">
        <f>IFERROR(IF(INDEX(AC$1:AC1801,MATCH(J1802,J$1:J1801,0),1)=0,"",INDEX(AC$1:AC1801,MATCH(J1802,J$1:J1801,0),1)),"")</f>
        <v/>
      </c>
      <c r="AD1802" s="2" t="str">
        <f>IFERROR(IF(INDEX(AD$1:AD1801,MATCH(J1802,J$1:J1801,0),1)=0,"",INDEX(AD$1:AD1801,MATCH(J1802,J$1:J1801,0),1)),"")</f>
        <v/>
      </c>
      <c r="AE1802" s="2" t="str">
        <f>IFERROR(IF(INDEX(AE$1:AE1801,MATCH(J1802,J$1:J1801,0),1)=0,"",INDEX(AE$1:AE1801,MATCH(J1802,J$1:J1801,0),1)),"")</f>
        <v/>
      </c>
      <c r="BH1802" s="7" t="str">
        <f t="shared" ca="1" si="278"/>
        <v/>
      </c>
      <c r="BI1802" s="4" t="str">
        <f t="shared" si="277"/>
        <v/>
      </c>
      <c r="BJ1802" s="123"/>
      <c r="BK1802" s="140" t="str">
        <f t="shared" si="281"/>
        <v/>
      </c>
      <c r="BP1802" s="5"/>
      <c r="BR1802" s="4"/>
      <c r="BT1802" s="5"/>
      <c r="BU1802" s="5"/>
      <c r="BV1802" s="5" t="str">
        <f>IF(B1802="","",IF(BQ1802="",1+(MAX(BV$2:BV1801)),""))</f>
        <v/>
      </c>
      <c r="BW1802" s="5" t="str">
        <f t="shared" si="279"/>
        <v/>
      </c>
      <c r="BY1802" s="14" t="str">
        <f t="shared" si="280"/>
        <v/>
      </c>
      <c r="BZ1802" s="28"/>
      <c r="DD1802" s="5" t="e">
        <f>IF(REPORTE!AH$2="si",IF(C1802=VALUE(REPORTE!C$11),IF(SUM(DD1803:DD$1993),CONCATENATE(INT(B1802),", "),INT(B1802)),""),IF(C1802=VALUE(REPORTE!C$10),IF(SUM(DD1803:DD$1993),CONCATENATE(INT(B1802),", "),INT(B1802)),""))</f>
        <v>#VALUE!</v>
      </c>
      <c r="DH1802" s="5"/>
      <c r="DI1802" s="5"/>
      <c r="DJ1802" s="5"/>
      <c r="DK1802" s="5"/>
    </row>
    <row r="1803" spans="1:115">
      <c r="A1803" s="24"/>
      <c r="B1803" s="3"/>
      <c r="H1803" s="5" t="str">
        <f>IF(F1803="","",IFERROR(CONCATENATE("PEUA",VLOOKUP(ESTADO,REPORTE!AV1803:AW1834,2,0),CLAVE_DISTRITO,CLAVE_CADER,IFERROR(VLOOKUP(DAY(F1803),$BN$3:$BO$11,2,0),DAY(F1803)),IFERROR(VLOOKUP(MONTH(F1803),$BN$3:$BO$11,2,0),MONTH(F1803)),YEAR(F1803),G1803),""))</f>
        <v/>
      </c>
      <c r="AC1803" s="2" t="str">
        <f>IFERROR(IF(INDEX(AC$1:AC1802,MATCH(J1803,J$1:J1802,0),1)=0,"",INDEX(AC$1:AC1802,MATCH(J1803,J$1:J1802,0),1)),"")</f>
        <v/>
      </c>
      <c r="AD1803" s="2" t="str">
        <f>IFERROR(IF(INDEX(AD$1:AD1802,MATCH(J1803,J$1:J1802,0),1)=0,"",INDEX(AD$1:AD1802,MATCH(J1803,J$1:J1802,0),1)),"")</f>
        <v/>
      </c>
      <c r="AE1803" s="2" t="str">
        <f>IFERROR(IF(INDEX(AE$1:AE1802,MATCH(J1803,J$1:J1802,0),1)=0,"",INDEX(AE$1:AE1802,MATCH(J1803,J$1:J1802,0),1)),"")</f>
        <v/>
      </c>
      <c r="BH1803" s="7" t="str">
        <f t="shared" ca="1" si="278"/>
        <v/>
      </c>
      <c r="BI1803" s="4" t="str">
        <f t="shared" si="277"/>
        <v/>
      </c>
      <c r="BJ1803" s="123"/>
      <c r="BK1803" s="140" t="str">
        <f t="shared" si="281"/>
        <v/>
      </c>
      <c r="BP1803" s="5"/>
      <c r="BR1803" s="4"/>
      <c r="BT1803" s="5"/>
      <c r="BU1803" s="5"/>
      <c r="BV1803" s="5" t="str">
        <f>IF(B1803="","",IF(BQ1803="",1+(MAX(BV$2:BV1802)),""))</f>
        <v/>
      </c>
      <c r="BW1803" s="5" t="str">
        <f t="shared" si="279"/>
        <v/>
      </c>
      <c r="BY1803" s="14" t="str">
        <f t="shared" si="280"/>
        <v/>
      </c>
      <c r="BZ1803" s="28"/>
      <c r="DD1803" s="5" t="e">
        <f>IF(REPORTE!AH$2="si",IF(C1803=VALUE(REPORTE!C$11),IF(SUM(DD1804:DD$1993),CONCATENATE(INT(B1803),", "),INT(B1803)),""),IF(C1803=VALUE(REPORTE!C$10),IF(SUM(DD1804:DD$1993),CONCATENATE(INT(B1803),", "),INT(B1803)),""))</f>
        <v>#VALUE!</v>
      </c>
      <c r="DH1803" s="5"/>
      <c r="DI1803" s="5"/>
      <c r="DJ1803" s="5"/>
      <c r="DK1803" s="5"/>
    </row>
    <row r="1804" spans="1:115">
      <c r="A1804" s="24"/>
      <c r="B1804" s="3"/>
      <c r="H1804" s="5" t="str">
        <f>IF(F1804="","",IFERROR(CONCATENATE("PEUA",VLOOKUP(ESTADO,REPORTE!AV1804:AW1835,2,0),CLAVE_DISTRITO,CLAVE_CADER,IFERROR(VLOOKUP(DAY(F1804),$BN$3:$BO$11,2,0),DAY(F1804)),IFERROR(VLOOKUP(MONTH(F1804),$BN$3:$BO$11,2,0),MONTH(F1804)),YEAR(F1804),G1804),""))</f>
        <v/>
      </c>
      <c r="AC1804" s="2" t="str">
        <f>IFERROR(IF(INDEX(AC$1:AC1803,MATCH(J1804,J$1:J1803,0),1)=0,"",INDEX(AC$1:AC1803,MATCH(J1804,J$1:J1803,0),1)),"")</f>
        <v/>
      </c>
      <c r="AD1804" s="2" t="str">
        <f>IFERROR(IF(INDEX(AD$1:AD1803,MATCH(J1804,J$1:J1803,0),1)=0,"",INDEX(AD$1:AD1803,MATCH(J1804,J$1:J1803,0),1)),"")</f>
        <v/>
      </c>
      <c r="AE1804" s="2" t="str">
        <f>IFERROR(IF(INDEX(AE$1:AE1803,MATCH(J1804,J$1:J1803,0),1)=0,"",INDEX(AE$1:AE1803,MATCH(J1804,J$1:J1803,0),1)),"")</f>
        <v/>
      </c>
      <c r="BH1804" s="7" t="str">
        <f t="shared" ca="1" si="278"/>
        <v/>
      </c>
      <c r="BI1804" s="4" t="str">
        <f t="shared" si="277"/>
        <v/>
      </c>
      <c r="BJ1804" s="123"/>
      <c r="BK1804" s="140" t="str">
        <f t="shared" si="281"/>
        <v/>
      </c>
      <c r="BP1804" s="5"/>
      <c r="BR1804" s="4"/>
      <c r="BT1804" s="5"/>
      <c r="BU1804" s="5"/>
      <c r="BV1804" s="5" t="str">
        <f>IF(B1804="","",IF(BQ1804="",1+(MAX(BV$2:BV1803)),""))</f>
        <v/>
      </c>
      <c r="BW1804" s="5" t="str">
        <f t="shared" si="279"/>
        <v/>
      </c>
      <c r="BY1804" s="14" t="str">
        <f t="shared" si="280"/>
        <v/>
      </c>
      <c r="BZ1804" s="28"/>
      <c r="DD1804" s="5" t="e">
        <f>IF(REPORTE!AH$2="si",IF(C1804=VALUE(REPORTE!C$11),IF(SUM(DD1805:DD$1993),CONCATENATE(INT(B1804),", "),INT(B1804)),""),IF(C1804=VALUE(REPORTE!C$10),IF(SUM(DD1805:DD$1993),CONCATENATE(INT(B1804),", "),INT(B1804)),""))</f>
        <v>#VALUE!</v>
      </c>
      <c r="DH1804" s="5"/>
      <c r="DI1804" s="5"/>
      <c r="DJ1804" s="5"/>
      <c r="DK1804" s="5"/>
    </row>
    <row r="1805" spans="1:115">
      <c r="A1805" s="24"/>
      <c r="B1805" s="3"/>
      <c r="H1805" s="5" t="str">
        <f>IF(F1805="","",IFERROR(CONCATENATE("PEUA",VLOOKUP(ESTADO,REPORTE!AV1805:AW1836,2,0),CLAVE_DISTRITO,CLAVE_CADER,IFERROR(VLOOKUP(DAY(F1805),$BN$3:$BO$11,2,0),DAY(F1805)),IFERROR(VLOOKUP(MONTH(F1805),$BN$3:$BO$11,2,0),MONTH(F1805)),YEAR(F1805),G1805),""))</f>
        <v/>
      </c>
      <c r="AC1805" s="2" t="str">
        <f>IFERROR(IF(INDEX(AC$1:AC1804,MATCH(J1805,J$1:J1804,0),1)=0,"",INDEX(AC$1:AC1804,MATCH(J1805,J$1:J1804,0),1)),"")</f>
        <v/>
      </c>
      <c r="AD1805" s="2" t="str">
        <f>IFERROR(IF(INDEX(AD$1:AD1804,MATCH(J1805,J$1:J1804,0),1)=0,"",INDEX(AD$1:AD1804,MATCH(J1805,J$1:J1804,0),1)),"")</f>
        <v/>
      </c>
      <c r="AE1805" s="2" t="str">
        <f>IFERROR(IF(INDEX(AE$1:AE1804,MATCH(J1805,J$1:J1804,0),1)=0,"",INDEX(AE$1:AE1804,MATCH(J1805,J$1:J1804,0),1)),"")</f>
        <v/>
      </c>
      <c r="BH1805" s="7" t="str">
        <f t="shared" ca="1" si="278"/>
        <v/>
      </c>
      <c r="BI1805" s="4" t="str">
        <f t="shared" si="277"/>
        <v/>
      </c>
      <c r="BJ1805" s="123"/>
      <c r="BK1805" s="140" t="str">
        <f t="shared" si="281"/>
        <v/>
      </c>
      <c r="BP1805" s="5"/>
      <c r="BR1805" s="4"/>
      <c r="BT1805" s="5"/>
      <c r="BU1805" s="5"/>
      <c r="BV1805" s="5" t="str">
        <f>IF(B1805="","",IF(BQ1805="",1+(MAX(BV$2:BV1804)),""))</f>
        <v/>
      </c>
      <c r="BW1805" s="5" t="str">
        <f t="shared" si="279"/>
        <v/>
      </c>
      <c r="BY1805" s="14" t="str">
        <f t="shared" si="280"/>
        <v/>
      </c>
      <c r="BZ1805" s="28"/>
      <c r="DD1805" s="5" t="e">
        <f>IF(REPORTE!AH$2="si",IF(C1805=VALUE(REPORTE!C$11),IF(SUM(DD1806:DD$1993),CONCATENATE(INT(B1805),", "),INT(B1805)),""),IF(C1805=VALUE(REPORTE!C$10),IF(SUM(DD1806:DD$1993),CONCATENATE(INT(B1805),", "),INT(B1805)),""))</f>
        <v>#VALUE!</v>
      </c>
      <c r="DH1805" s="5"/>
      <c r="DI1805" s="5"/>
      <c r="DJ1805" s="5"/>
      <c r="DK1805" s="5"/>
    </row>
    <row r="1806" spans="1:115">
      <c r="A1806" s="24"/>
      <c r="B1806" s="3"/>
      <c r="H1806" s="5" t="str">
        <f>IF(F1806="","",IFERROR(CONCATENATE("PEUA",VLOOKUP(ESTADO,REPORTE!AV1806:AW1837,2,0),CLAVE_DISTRITO,CLAVE_CADER,IFERROR(VLOOKUP(DAY(F1806),$BN$3:$BO$11,2,0),DAY(F1806)),IFERROR(VLOOKUP(MONTH(F1806),$BN$3:$BO$11,2,0),MONTH(F1806)),YEAR(F1806),G1806),""))</f>
        <v/>
      </c>
      <c r="AC1806" s="2" t="str">
        <f>IFERROR(IF(INDEX(AC$1:AC1805,MATCH(J1806,J$1:J1805,0),1)=0,"",INDEX(AC$1:AC1805,MATCH(J1806,J$1:J1805,0),1)),"")</f>
        <v/>
      </c>
      <c r="AD1806" s="2" t="str">
        <f>IFERROR(IF(INDEX(AD$1:AD1805,MATCH(J1806,J$1:J1805,0),1)=0,"",INDEX(AD$1:AD1805,MATCH(J1806,J$1:J1805,0),1)),"")</f>
        <v/>
      </c>
      <c r="AE1806" s="2" t="str">
        <f>IFERROR(IF(INDEX(AE$1:AE1805,MATCH(J1806,J$1:J1805,0),1)=0,"",INDEX(AE$1:AE1805,MATCH(J1806,J$1:J1805,0),1)),"")</f>
        <v/>
      </c>
      <c r="BH1806" s="7" t="str">
        <f t="shared" ca="1" si="278"/>
        <v/>
      </c>
      <c r="BI1806" s="4" t="str">
        <f t="shared" si="277"/>
        <v/>
      </c>
      <c r="BJ1806" s="123"/>
      <c r="BK1806" s="140" t="str">
        <f t="shared" si="281"/>
        <v/>
      </c>
      <c r="BP1806" s="5"/>
      <c r="BR1806" s="4"/>
      <c r="BT1806" s="5"/>
      <c r="BU1806" s="5"/>
      <c r="BV1806" s="5" t="str">
        <f>IF(B1806="","",IF(BQ1806="",1+(MAX(BV$2:BV1805)),""))</f>
        <v/>
      </c>
      <c r="BW1806" s="5" t="str">
        <f t="shared" si="279"/>
        <v/>
      </c>
      <c r="BY1806" s="14" t="str">
        <f t="shared" si="280"/>
        <v/>
      </c>
      <c r="BZ1806" s="28"/>
      <c r="DD1806" s="5" t="e">
        <f>IF(REPORTE!AH$2="si",IF(C1806=VALUE(REPORTE!C$11),IF(SUM(DD1807:DD$1993),CONCATENATE(INT(B1806),", "),INT(B1806)),""),IF(C1806=VALUE(REPORTE!C$10),IF(SUM(DD1807:DD$1993),CONCATENATE(INT(B1806),", "),INT(B1806)),""))</f>
        <v>#VALUE!</v>
      </c>
      <c r="DH1806" s="5"/>
      <c r="DI1806" s="5"/>
      <c r="DJ1806" s="5"/>
      <c r="DK1806" s="5"/>
    </row>
    <row r="1807" spans="1:115">
      <c r="A1807" s="24"/>
      <c r="B1807" s="3"/>
      <c r="H1807" s="5" t="str">
        <f>IF(F1807="","",IFERROR(CONCATENATE("PEUA",VLOOKUP(ESTADO,REPORTE!AV1807:AW1838,2,0),CLAVE_DISTRITO,CLAVE_CADER,IFERROR(VLOOKUP(DAY(F1807),$BN$3:$BO$11,2,0),DAY(F1807)),IFERROR(VLOOKUP(MONTH(F1807),$BN$3:$BO$11,2,0),MONTH(F1807)),YEAR(F1807),G1807),""))</f>
        <v/>
      </c>
      <c r="AC1807" s="2" t="str">
        <f>IFERROR(IF(INDEX(AC$1:AC1806,MATCH(J1807,J$1:J1806,0),1)=0,"",INDEX(AC$1:AC1806,MATCH(J1807,J$1:J1806,0),1)),"")</f>
        <v/>
      </c>
      <c r="AD1807" s="2" t="str">
        <f>IFERROR(IF(INDEX(AD$1:AD1806,MATCH(J1807,J$1:J1806,0),1)=0,"",INDEX(AD$1:AD1806,MATCH(J1807,J$1:J1806,0),1)),"")</f>
        <v/>
      </c>
      <c r="AE1807" s="2" t="str">
        <f>IFERROR(IF(INDEX(AE$1:AE1806,MATCH(J1807,J$1:J1806,0),1)=0,"",INDEX(AE$1:AE1806,MATCH(J1807,J$1:J1806,0),1)),"")</f>
        <v/>
      </c>
      <c r="BH1807" s="7" t="str">
        <f t="shared" ca="1" si="278"/>
        <v/>
      </c>
      <c r="BI1807" s="4" t="str">
        <f t="shared" si="277"/>
        <v/>
      </c>
      <c r="BJ1807" s="123"/>
      <c r="BK1807" s="140" t="str">
        <f t="shared" si="281"/>
        <v/>
      </c>
      <c r="BP1807" s="5"/>
      <c r="BR1807" s="4"/>
      <c r="BT1807" s="5"/>
      <c r="BU1807" s="5"/>
      <c r="BV1807" s="5" t="str">
        <f>IF(B1807="","",IF(BQ1807="",1+(MAX(BV$2:BV1806)),""))</f>
        <v/>
      </c>
      <c r="BW1807" s="5" t="str">
        <f t="shared" si="279"/>
        <v/>
      </c>
      <c r="BY1807" s="14" t="str">
        <f t="shared" si="280"/>
        <v/>
      </c>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c r="A1808" s="24"/>
      <c r="B1808" s="3"/>
      <c r="H1808" s="5" t="str">
        <f>IF(F1808="","",IFERROR(CONCATENATE("PEUA",VLOOKUP(ESTADO,REPORTE!AV1808:AW1839,2,0),CLAVE_DISTRITO,CLAVE_CADER,IFERROR(VLOOKUP(DAY(F1808),$BN$3:$BO$11,2,0),DAY(F1808)),IFERROR(VLOOKUP(MONTH(F1808),$BN$3:$BO$11,2,0),MONTH(F1808)),YEAR(F1808),G1808),""))</f>
        <v/>
      </c>
      <c r="AC1808" s="2" t="str">
        <f>IFERROR(IF(INDEX(AC$1:AC1807,MATCH(J1808,J$1:J1807,0),1)=0,"",INDEX(AC$1:AC1807,MATCH(J1808,J$1:J1807,0),1)),"")</f>
        <v/>
      </c>
      <c r="AD1808" s="2" t="str">
        <f>IFERROR(IF(INDEX(AD$1:AD1807,MATCH(J1808,J$1:J1807,0),1)=0,"",INDEX(AD$1:AD1807,MATCH(J1808,J$1:J1807,0),1)),"")</f>
        <v/>
      </c>
      <c r="AE1808" s="2" t="str">
        <f>IFERROR(IF(INDEX(AE$1:AE1807,MATCH(J1808,J$1:J1807,0),1)=0,"",INDEX(AE$1:AE1807,MATCH(J1808,J$1:J1807,0),1)),"")</f>
        <v/>
      </c>
      <c r="BH1808" s="7" t="str">
        <f t="shared" ca="1" si="278"/>
        <v/>
      </c>
      <c r="BI1808" s="4" t="str">
        <f t="shared" si="277"/>
        <v/>
      </c>
      <c r="BJ1808" s="123"/>
      <c r="BK1808" s="140" t="str">
        <f t="shared" si="281"/>
        <v/>
      </c>
      <c r="BP1808" s="5"/>
      <c r="BR1808" s="4"/>
      <c r="BT1808" s="5"/>
      <c r="BU1808" s="5"/>
      <c r="BV1808" s="5" t="str">
        <f>IF(B1808="","",IF(BQ1808="",1+(MAX(BV$2:BV1807)),""))</f>
        <v/>
      </c>
      <c r="BW1808" s="5" t="str">
        <f t="shared" si="279"/>
        <v/>
      </c>
      <c r="BY1808" s="14" t="str">
        <f t="shared" si="280"/>
        <v/>
      </c>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c r="A1809" s="24"/>
      <c r="B1809" s="3"/>
      <c r="H1809" s="5" t="str">
        <f>IF(F1809="","",IFERROR(CONCATENATE("PEUA",VLOOKUP(ESTADO,REPORTE!AV1809:AW1840,2,0),CLAVE_DISTRITO,CLAVE_CADER,IFERROR(VLOOKUP(DAY(F1809),$BN$3:$BO$11,2,0),DAY(F1809)),IFERROR(VLOOKUP(MONTH(F1809),$BN$3:$BO$11,2,0),MONTH(F1809)),YEAR(F1809),G1809),""))</f>
        <v/>
      </c>
      <c r="AC1809" s="2" t="str">
        <f>IFERROR(IF(INDEX(AC$1:AC1808,MATCH(J1809,J$1:J1808,0),1)=0,"",INDEX(AC$1:AC1808,MATCH(J1809,J$1:J1808,0),1)),"")</f>
        <v/>
      </c>
      <c r="AD1809" s="2" t="str">
        <f>IFERROR(IF(INDEX(AD$1:AD1808,MATCH(J1809,J$1:J1808,0),1)=0,"",INDEX(AD$1:AD1808,MATCH(J1809,J$1:J1808,0),1)),"")</f>
        <v/>
      </c>
      <c r="AE1809" s="2" t="str">
        <f>IFERROR(IF(INDEX(AE$1:AE1808,MATCH(J1809,J$1:J1808,0),1)=0,"",INDEX(AE$1:AE1808,MATCH(J1809,J$1:J1808,0),1)),"")</f>
        <v/>
      </c>
      <c r="BH1809" s="7" t="str">
        <f t="shared" ca="1" si="278"/>
        <v/>
      </c>
      <c r="BI1809" s="4" t="str">
        <f t="shared" si="277"/>
        <v/>
      </c>
      <c r="BJ1809" s="123"/>
      <c r="BK1809" s="140" t="str">
        <f t="shared" si="281"/>
        <v/>
      </c>
      <c r="BP1809" s="5"/>
      <c r="BR1809" s="4"/>
      <c r="BT1809" s="5"/>
      <c r="BU1809" s="5"/>
      <c r="BV1809" s="5" t="str">
        <f>IF(B1809="","",IF(BQ1809="",1+(MAX(BV$2:BV1808)),""))</f>
        <v/>
      </c>
      <c r="BW1809" s="5" t="str">
        <f t="shared" si="279"/>
        <v/>
      </c>
      <c r="BY1809" s="14" t="str">
        <f t="shared" si="280"/>
        <v/>
      </c>
      <c r="BZ1809" s="28"/>
      <c r="DD1809" s="5" t="e">
        <f>IF(REPORTE!AH$2="si",IF(C1809=VALUE(REPORTE!C$11),IF(SUM(DD1810:DD$1993),CONCATENATE(INT(B1809),", "),INT(B1809)),""),IF(C1809=VALUE(REPORTE!C$10),IF(SUM(DD1810:DD$1993),CONCATENATE(INT(B1809),", "),INT(B1809)),""))</f>
        <v>#VALUE!</v>
      </c>
      <c r="DH1809" s="5"/>
      <c r="DI1809" s="5"/>
      <c r="DJ1809" s="5"/>
      <c r="DK1809" s="5"/>
    </row>
    <row r="1810" spans="1:115">
      <c r="A1810" s="24"/>
      <c r="B1810" s="3"/>
      <c r="H1810" s="5" t="str">
        <f>IF(F1810="","",IFERROR(CONCATENATE("PEUA",VLOOKUP(ESTADO,REPORTE!AV1810:AW1841,2,0),CLAVE_DISTRITO,CLAVE_CADER,IFERROR(VLOOKUP(DAY(F1810),$BN$3:$BO$11,2,0),DAY(F1810)),IFERROR(VLOOKUP(MONTH(F1810),$BN$3:$BO$11,2,0),MONTH(F1810)),YEAR(F1810),G1810),""))</f>
        <v/>
      </c>
      <c r="AC1810" s="2" t="str">
        <f>IFERROR(IF(INDEX(AC$1:AC1809,MATCH(J1810,J$1:J1809,0),1)=0,"",INDEX(AC$1:AC1809,MATCH(J1810,J$1:J1809,0),1)),"")</f>
        <v/>
      </c>
      <c r="AD1810" s="2" t="str">
        <f>IFERROR(IF(INDEX(AD$1:AD1809,MATCH(J1810,J$1:J1809,0),1)=0,"",INDEX(AD$1:AD1809,MATCH(J1810,J$1:J1809,0),1)),"")</f>
        <v/>
      </c>
      <c r="AE1810" s="2" t="str">
        <f>IFERROR(IF(INDEX(AE$1:AE1809,MATCH(J1810,J$1:J1809,0),1)=0,"",INDEX(AE$1:AE1809,MATCH(J1810,J$1:J1809,0),1)),"")</f>
        <v/>
      </c>
      <c r="BH1810" s="7" t="str">
        <f t="shared" ca="1" si="278"/>
        <v/>
      </c>
      <c r="BI1810" s="4" t="str">
        <f t="shared" si="277"/>
        <v/>
      </c>
      <c r="BJ1810" s="123"/>
      <c r="BK1810" s="140" t="str">
        <f t="shared" si="281"/>
        <v/>
      </c>
      <c r="BP1810" s="5"/>
      <c r="BR1810" s="4"/>
      <c r="BT1810" s="5"/>
      <c r="BU1810" s="5"/>
      <c r="BV1810" s="5" t="str">
        <f>IF(B1810="","",IF(BQ1810="",1+(MAX(BV$2:BV1809)),""))</f>
        <v/>
      </c>
      <c r="BW1810" s="5" t="str">
        <f t="shared" si="279"/>
        <v/>
      </c>
      <c r="BY1810" s="14" t="str">
        <f t="shared" si="280"/>
        <v/>
      </c>
      <c r="BZ1810" s="28"/>
      <c r="DD1810" s="5" t="e">
        <f>IF(REPORTE!AH$2="si",IF(C1810=VALUE(REPORTE!C$11),IF(SUM(DD1811:DD$1993),CONCATENATE(INT(B1810),", "),INT(B1810)),""),IF(C1810=VALUE(REPORTE!C$10),IF(SUM(DD1811:DD$1993),CONCATENATE(INT(B1810),", "),INT(B1810)),""))</f>
        <v>#VALUE!</v>
      </c>
      <c r="DH1810" s="5"/>
      <c r="DI1810" s="5"/>
      <c r="DJ1810" s="5"/>
      <c r="DK1810" s="5"/>
    </row>
    <row r="1811" spans="1:115">
      <c r="A1811" s="24"/>
      <c r="B1811" s="3"/>
      <c r="H1811" s="5" t="str">
        <f>IF(F1811="","",IFERROR(CONCATENATE("PEUA",VLOOKUP(ESTADO,REPORTE!AV1811:AW1842,2,0),CLAVE_DISTRITO,CLAVE_CADER,IFERROR(VLOOKUP(DAY(F1811),$BN$3:$BO$11,2,0),DAY(F1811)),IFERROR(VLOOKUP(MONTH(F1811),$BN$3:$BO$11,2,0),MONTH(F1811)),YEAR(F1811),G1811),""))</f>
        <v/>
      </c>
      <c r="AC1811" s="2" t="str">
        <f>IFERROR(IF(INDEX(AC$1:AC1810,MATCH(J1811,J$1:J1810,0),1)=0,"",INDEX(AC$1:AC1810,MATCH(J1811,J$1:J1810,0),1)),"")</f>
        <v/>
      </c>
      <c r="AD1811" s="2" t="str">
        <f>IFERROR(IF(INDEX(AD$1:AD1810,MATCH(J1811,J$1:J1810,0),1)=0,"",INDEX(AD$1:AD1810,MATCH(J1811,J$1:J1810,0),1)),"")</f>
        <v/>
      </c>
      <c r="AE1811" s="2" t="str">
        <f>IFERROR(IF(INDEX(AE$1:AE1810,MATCH(J1811,J$1:J1810,0),1)=0,"",INDEX(AE$1:AE1810,MATCH(J1811,J$1:J1810,0),1)),"")</f>
        <v/>
      </c>
      <c r="BH1811" s="7" t="str">
        <f t="shared" ca="1" si="278"/>
        <v/>
      </c>
      <c r="BI1811" s="4" t="str">
        <f t="shared" ref="BI1811:BI1874" si="282">IFERROR(IF(AA1811=0,"",AA1811/BB1811),"")</f>
        <v/>
      </c>
      <c r="BJ1811" s="123"/>
      <c r="BK1811" s="140" t="str">
        <f t="shared" si="281"/>
        <v/>
      </c>
      <c r="BP1811" s="5"/>
      <c r="BR1811" s="4"/>
      <c r="BT1811" s="5"/>
      <c r="BU1811" s="5"/>
      <c r="BV1811" s="5" t="str">
        <f>IF(B1811="","",IF(BQ1811="",1+(MAX(BV$2:BV1810)),""))</f>
        <v/>
      </c>
      <c r="BW1811" s="5" t="str">
        <f t="shared" si="279"/>
        <v/>
      </c>
      <c r="BY1811" s="14" t="str">
        <f t="shared" si="280"/>
        <v/>
      </c>
      <c r="BZ1811" s="28"/>
      <c r="DD1811" s="5" t="e">
        <f>IF(REPORTE!AH$2="si",IF(C1811=VALUE(REPORTE!C$11),IF(SUM(DD1812:DD$1993),CONCATENATE(INT(B1811),", "),INT(B1811)),""),IF(C1811=VALUE(REPORTE!C$10),IF(SUM(DD1812:DD$1993),CONCATENATE(INT(B1811),", "),INT(B1811)),""))</f>
        <v>#VALUE!</v>
      </c>
      <c r="DH1811" s="5"/>
      <c r="DI1811" s="5"/>
      <c r="DJ1811" s="5"/>
      <c r="DK1811" s="5"/>
    </row>
    <row r="1812" spans="1:115">
      <c r="A1812" s="24"/>
      <c r="B1812" s="3"/>
      <c r="H1812" s="5" t="str">
        <f>IF(F1812="","",IFERROR(CONCATENATE("PEUA",VLOOKUP(ESTADO,REPORTE!AV1812:AW1843,2,0),CLAVE_DISTRITO,CLAVE_CADER,IFERROR(VLOOKUP(DAY(F1812),$BN$3:$BO$11,2,0),DAY(F1812)),IFERROR(VLOOKUP(MONTH(F1812),$BN$3:$BO$11,2,0),MONTH(F1812)),YEAR(F1812),G1812),""))</f>
        <v/>
      </c>
      <c r="AC1812" s="2" t="str">
        <f>IFERROR(IF(INDEX(AC$1:AC1811,MATCH(J1812,J$1:J1811,0),1)=0,"",INDEX(AC$1:AC1811,MATCH(J1812,J$1:J1811,0),1)),"")</f>
        <v/>
      </c>
      <c r="AD1812" s="2" t="str">
        <f>IFERROR(IF(INDEX(AD$1:AD1811,MATCH(J1812,J$1:J1811,0),1)=0,"",INDEX(AD$1:AD1811,MATCH(J1812,J$1:J1811,0),1)),"")</f>
        <v/>
      </c>
      <c r="AE1812" s="2" t="str">
        <f>IFERROR(IF(INDEX(AE$1:AE1811,MATCH(J1812,J$1:J1811,0),1)=0,"",INDEX(AE$1:AE1811,MATCH(J1812,J$1:J1811,0),1)),"")</f>
        <v/>
      </c>
      <c r="BH1812" s="7" t="str">
        <f t="shared" ca="1" si="278"/>
        <v/>
      </c>
      <c r="BI1812" s="4" t="str">
        <f t="shared" si="282"/>
        <v/>
      </c>
      <c r="BJ1812" s="123"/>
      <c r="BK1812" s="140" t="str">
        <f t="shared" si="281"/>
        <v/>
      </c>
      <c r="BP1812" s="5"/>
      <c r="BR1812" s="4"/>
      <c r="BT1812" s="5"/>
      <c r="BU1812" s="5"/>
      <c r="BV1812" s="5" t="str">
        <f>IF(B1812="","",IF(BQ1812="",1+(MAX(BV$2:BV1811)),""))</f>
        <v/>
      </c>
      <c r="BW1812" s="5" t="str">
        <f t="shared" si="279"/>
        <v/>
      </c>
      <c r="BY1812" s="14" t="str">
        <f t="shared" si="280"/>
        <v/>
      </c>
      <c r="BZ1812" s="28"/>
      <c r="DD1812" s="5" t="e">
        <f>IF(REPORTE!AH$2="si",IF(C1812=VALUE(REPORTE!C$11),IF(SUM(DD1813:DD$1993),CONCATENATE(INT(B1812),", "),INT(B1812)),""),IF(C1812=VALUE(REPORTE!C$10),IF(SUM(DD1813:DD$1993),CONCATENATE(INT(B1812),", "),INT(B1812)),""))</f>
        <v>#VALUE!</v>
      </c>
      <c r="DH1812" s="5"/>
      <c r="DI1812" s="5"/>
      <c r="DJ1812" s="5"/>
      <c r="DK1812" s="5"/>
    </row>
    <row r="1813" spans="1:115">
      <c r="A1813" s="24"/>
      <c r="B1813" s="3"/>
      <c r="H1813" s="5" t="str">
        <f>IF(F1813="","",IFERROR(CONCATENATE("PEUA",VLOOKUP(ESTADO,REPORTE!AV1813:AW1844,2,0),CLAVE_DISTRITO,CLAVE_CADER,IFERROR(VLOOKUP(DAY(F1813),$BN$3:$BO$11,2,0),DAY(F1813)),IFERROR(VLOOKUP(MONTH(F1813),$BN$3:$BO$11,2,0),MONTH(F1813)),YEAR(F1813),G1813),""))</f>
        <v/>
      </c>
      <c r="AC1813" s="2" t="str">
        <f>IFERROR(IF(INDEX(AC$1:AC1812,MATCH(J1813,J$1:J1812,0),1)=0,"",INDEX(AC$1:AC1812,MATCH(J1813,J$1:J1812,0),1)),"")</f>
        <v/>
      </c>
      <c r="AD1813" s="2" t="str">
        <f>IFERROR(IF(INDEX(AD$1:AD1812,MATCH(J1813,J$1:J1812,0),1)=0,"",INDEX(AD$1:AD1812,MATCH(J1813,J$1:J1812,0),1)),"")</f>
        <v/>
      </c>
      <c r="AE1813" s="2" t="str">
        <f>IFERROR(IF(INDEX(AE$1:AE1812,MATCH(J1813,J$1:J1812,0),1)=0,"",INDEX(AE$1:AE1812,MATCH(J1813,J$1:J1812,0),1)),"")</f>
        <v/>
      </c>
      <c r="BH1813" s="7" t="str">
        <f t="shared" ca="1" si="278"/>
        <v/>
      </c>
      <c r="BI1813" s="4" t="str">
        <f t="shared" si="282"/>
        <v/>
      </c>
      <c r="BJ1813" s="123"/>
      <c r="BK1813" s="140" t="str">
        <f t="shared" si="281"/>
        <v/>
      </c>
      <c r="BP1813" s="5"/>
      <c r="BR1813" s="4"/>
      <c r="BT1813" s="5"/>
      <c r="BU1813" s="5"/>
      <c r="BV1813" s="5" t="str">
        <f>IF(B1813="","",IF(BQ1813="",1+(MAX(BV$2:BV1812)),""))</f>
        <v/>
      </c>
      <c r="BW1813" s="5" t="str">
        <f t="shared" si="279"/>
        <v/>
      </c>
      <c r="BY1813" s="14" t="str">
        <f t="shared" si="280"/>
        <v/>
      </c>
      <c r="BZ1813" s="28"/>
      <c r="DD1813" s="5" t="e">
        <f>IF(REPORTE!AH$2="si",IF(C1813=VALUE(REPORTE!C$11),IF(SUM(DD1814:DD$1993),CONCATENATE(INT(B1813),", "),INT(B1813)),""),IF(C1813=VALUE(REPORTE!C$10),IF(SUM(DD1814:DD$1993),CONCATENATE(INT(B1813),", "),INT(B1813)),""))</f>
        <v>#VALUE!</v>
      </c>
      <c r="DH1813" s="5"/>
      <c r="DI1813" s="5"/>
      <c r="DJ1813" s="5"/>
      <c r="DK1813" s="5"/>
    </row>
    <row r="1814" spans="1:115">
      <c r="A1814" s="24"/>
      <c r="B1814" s="3"/>
      <c r="H1814" s="5" t="str">
        <f>IF(F1814="","",IFERROR(CONCATENATE("PEUA",VLOOKUP(ESTADO,REPORTE!AV1814:AW1845,2,0),CLAVE_DISTRITO,CLAVE_CADER,IFERROR(VLOOKUP(DAY(F1814),$BN$3:$BO$11,2,0),DAY(F1814)),IFERROR(VLOOKUP(MONTH(F1814),$BN$3:$BO$11,2,0),MONTH(F1814)),YEAR(F1814),G1814),""))</f>
        <v/>
      </c>
      <c r="AC1814" s="2" t="str">
        <f>IFERROR(IF(INDEX(AC$1:AC1813,MATCH(J1814,J$1:J1813,0),1)=0,"",INDEX(AC$1:AC1813,MATCH(J1814,J$1:J1813,0),1)),"")</f>
        <v/>
      </c>
      <c r="AD1814" s="2" t="str">
        <f>IFERROR(IF(INDEX(AD$1:AD1813,MATCH(J1814,J$1:J1813,0),1)=0,"",INDEX(AD$1:AD1813,MATCH(J1814,J$1:J1813,0),1)),"")</f>
        <v/>
      </c>
      <c r="AE1814" s="2" t="str">
        <f>IFERROR(IF(INDEX(AE$1:AE1813,MATCH(J1814,J$1:J1813,0),1)=0,"",INDEX(AE$1:AE1813,MATCH(J1814,J$1:J1813,0),1)),"")</f>
        <v/>
      </c>
      <c r="BH1814" s="7" t="str">
        <f t="shared" ca="1" si="278"/>
        <v/>
      </c>
      <c r="BI1814" s="4" t="str">
        <f t="shared" si="282"/>
        <v/>
      </c>
      <c r="BJ1814" s="123"/>
      <c r="BK1814" s="140" t="str">
        <f t="shared" si="281"/>
        <v/>
      </c>
      <c r="BP1814" s="5"/>
      <c r="BR1814" s="4"/>
      <c r="BT1814" s="5"/>
      <c r="BU1814" s="5"/>
      <c r="BV1814" s="5" t="str">
        <f>IF(B1814="","",IF(BQ1814="",1+(MAX(BV$2:BV1813)),""))</f>
        <v/>
      </c>
      <c r="BW1814" s="5" t="str">
        <f t="shared" si="279"/>
        <v/>
      </c>
      <c r="BY1814" s="14" t="str">
        <f t="shared" si="280"/>
        <v/>
      </c>
      <c r="BZ1814" s="28"/>
      <c r="DD1814" s="5" t="e">
        <f>IF(REPORTE!AH$2="si",IF(C1814=VALUE(REPORTE!C$11),IF(SUM(DD1815:DD$1993),CONCATENATE(INT(B1814),", "),INT(B1814)),""),IF(C1814=VALUE(REPORTE!C$10),IF(SUM(DD1815:DD$1993),CONCATENATE(INT(B1814),", "),INT(B1814)),""))</f>
        <v>#VALUE!</v>
      </c>
      <c r="DH1814" s="5"/>
      <c r="DI1814" s="5"/>
      <c r="DJ1814" s="5"/>
      <c r="DK1814" s="5"/>
    </row>
    <row r="1815" spans="1:115">
      <c r="A1815" s="24"/>
      <c r="B1815" s="3"/>
      <c r="H1815" s="5" t="str">
        <f>IF(F1815="","",IFERROR(CONCATENATE("PEUA",VLOOKUP(ESTADO,REPORTE!AV1815:AW1846,2,0),CLAVE_DISTRITO,CLAVE_CADER,IFERROR(VLOOKUP(DAY(F1815),$BN$3:$BO$11,2,0),DAY(F1815)),IFERROR(VLOOKUP(MONTH(F1815),$BN$3:$BO$11,2,0),MONTH(F1815)),YEAR(F1815),G1815),""))</f>
        <v/>
      </c>
      <c r="AC1815" s="2" t="str">
        <f>IFERROR(IF(INDEX(AC$1:AC1814,MATCH(J1815,J$1:J1814,0),1)=0,"",INDEX(AC$1:AC1814,MATCH(J1815,J$1:J1814,0),1)),"")</f>
        <v/>
      </c>
      <c r="AD1815" s="2" t="str">
        <f>IFERROR(IF(INDEX(AD$1:AD1814,MATCH(J1815,J$1:J1814,0),1)=0,"",INDEX(AD$1:AD1814,MATCH(J1815,J$1:J1814,0),1)),"")</f>
        <v/>
      </c>
      <c r="AE1815" s="2" t="str">
        <f>IFERROR(IF(INDEX(AE$1:AE1814,MATCH(J1815,J$1:J1814,0),1)=0,"",INDEX(AE$1:AE1814,MATCH(J1815,J$1:J1814,0),1)),"")</f>
        <v/>
      </c>
      <c r="BH1815" s="7" t="str">
        <f t="shared" ca="1" si="278"/>
        <v/>
      </c>
      <c r="BI1815" s="4" t="str">
        <f t="shared" si="282"/>
        <v/>
      </c>
      <c r="BJ1815" s="123"/>
      <c r="BK1815" s="140" t="str">
        <f t="shared" si="281"/>
        <v/>
      </c>
      <c r="BP1815" s="5"/>
      <c r="BR1815" s="4"/>
      <c r="BT1815" s="5"/>
      <c r="BU1815" s="5"/>
      <c r="BV1815" s="5" t="str">
        <f>IF(B1815="","",IF(BQ1815="",1+(MAX(BV$2:BV1814)),""))</f>
        <v/>
      </c>
      <c r="BW1815" s="5" t="str">
        <f t="shared" si="279"/>
        <v/>
      </c>
      <c r="BY1815" s="14" t="str">
        <f t="shared" si="280"/>
        <v/>
      </c>
      <c r="BZ1815" s="28"/>
      <c r="DD1815" s="5" t="e">
        <f>IF(REPORTE!AH$2="si",IF(C1815=VALUE(REPORTE!C$11),IF(SUM(DD1816:DD$1993),CONCATENATE(INT(B1815),", "),INT(B1815)),""),IF(C1815=VALUE(REPORTE!C$10),IF(SUM(DD1816:DD$1993),CONCATENATE(INT(B1815),", "),INT(B1815)),""))</f>
        <v>#VALUE!</v>
      </c>
      <c r="DH1815" s="5"/>
      <c r="DI1815" s="5"/>
      <c r="DJ1815" s="5"/>
      <c r="DK1815" s="5"/>
    </row>
    <row r="1816" spans="1:115">
      <c r="A1816" s="24"/>
      <c r="B1816" s="3"/>
      <c r="H1816" s="5" t="str">
        <f>IF(F1816="","",IFERROR(CONCATENATE("PEUA",VLOOKUP(ESTADO,REPORTE!AV1816:AW1847,2,0),CLAVE_DISTRITO,CLAVE_CADER,IFERROR(VLOOKUP(DAY(F1816),$BN$3:$BO$11,2,0),DAY(F1816)),IFERROR(VLOOKUP(MONTH(F1816),$BN$3:$BO$11,2,0),MONTH(F1816)),YEAR(F1816),G1816),""))</f>
        <v/>
      </c>
      <c r="AC1816" s="2" t="str">
        <f>IFERROR(IF(INDEX(AC$1:AC1815,MATCH(J1816,J$1:J1815,0),1)=0,"",INDEX(AC$1:AC1815,MATCH(J1816,J$1:J1815,0),1)),"")</f>
        <v/>
      </c>
      <c r="AD1816" s="2" t="str">
        <f>IFERROR(IF(INDEX(AD$1:AD1815,MATCH(J1816,J$1:J1815,0),1)=0,"",INDEX(AD$1:AD1815,MATCH(J1816,J$1:J1815,0),1)),"")</f>
        <v/>
      </c>
      <c r="AE1816" s="2" t="str">
        <f>IFERROR(IF(INDEX(AE$1:AE1815,MATCH(J1816,J$1:J1815,0),1)=0,"",INDEX(AE$1:AE1815,MATCH(J1816,J$1:J1815,0),1)),"")</f>
        <v/>
      </c>
      <c r="BH1816" s="7" t="str">
        <f t="shared" ca="1" si="278"/>
        <v/>
      </c>
      <c r="BI1816" s="4" t="str">
        <f t="shared" si="282"/>
        <v/>
      </c>
      <c r="BJ1816" s="123"/>
      <c r="BK1816" s="140" t="str">
        <f t="shared" si="281"/>
        <v/>
      </c>
      <c r="BP1816" s="5"/>
      <c r="BR1816" s="4"/>
      <c r="BT1816" s="5"/>
      <c r="BU1816" s="5"/>
      <c r="BV1816" s="5" t="str">
        <f>IF(B1816="","",IF(BQ1816="",1+(MAX(BV$2:BV1815)),""))</f>
        <v/>
      </c>
      <c r="BW1816" s="5" t="str">
        <f t="shared" si="279"/>
        <v/>
      </c>
      <c r="BY1816" s="14" t="str">
        <f t="shared" si="280"/>
        <v/>
      </c>
      <c r="BZ1816" s="28"/>
      <c r="DD1816" s="5" t="e">
        <f>IF(REPORTE!AH$2="si",IF(C1816=VALUE(REPORTE!C$11),IF(SUM(DD1817:DD$1993),CONCATENATE(INT(B1816),", "),INT(B1816)),""),IF(C1816=VALUE(REPORTE!C$10),IF(SUM(DD1817:DD$1993),CONCATENATE(INT(B1816),", "),INT(B1816)),""))</f>
        <v>#VALUE!</v>
      </c>
      <c r="DH1816" s="5"/>
      <c r="DI1816" s="5"/>
      <c r="DJ1816" s="5"/>
      <c r="DK1816" s="5"/>
    </row>
    <row r="1817" spans="1:115">
      <c r="A1817" s="24"/>
      <c r="B1817" s="3"/>
      <c r="H1817" s="5" t="str">
        <f>IF(F1817="","",IFERROR(CONCATENATE("PEUA",VLOOKUP(ESTADO,REPORTE!AV1817:AW1848,2,0),CLAVE_DISTRITO,CLAVE_CADER,IFERROR(VLOOKUP(DAY(F1817),$BN$3:$BO$11,2,0),DAY(F1817)),IFERROR(VLOOKUP(MONTH(F1817),$BN$3:$BO$11,2,0),MONTH(F1817)),YEAR(F1817),G1817),""))</f>
        <v/>
      </c>
      <c r="AC1817" s="2" t="str">
        <f>IFERROR(IF(INDEX(AC$1:AC1816,MATCH(J1817,J$1:J1816,0),1)=0,"",INDEX(AC$1:AC1816,MATCH(J1817,J$1:J1816,0),1)),"")</f>
        <v/>
      </c>
      <c r="AD1817" s="2" t="str">
        <f>IFERROR(IF(INDEX(AD$1:AD1816,MATCH(J1817,J$1:J1816,0),1)=0,"",INDEX(AD$1:AD1816,MATCH(J1817,J$1:J1816,0),1)),"")</f>
        <v/>
      </c>
      <c r="AE1817" s="2" t="str">
        <f>IFERROR(IF(INDEX(AE$1:AE1816,MATCH(J1817,J$1:J1816,0),1)=0,"",INDEX(AE$1:AE1816,MATCH(J1817,J$1:J1816,0),1)),"")</f>
        <v/>
      </c>
      <c r="BH1817" s="7" t="str">
        <f t="shared" ca="1" si="278"/>
        <v/>
      </c>
      <c r="BI1817" s="4" t="str">
        <f t="shared" si="282"/>
        <v/>
      </c>
      <c r="BJ1817" s="123"/>
      <c r="BK1817" s="140" t="str">
        <f t="shared" si="281"/>
        <v/>
      </c>
      <c r="BP1817" s="5"/>
      <c r="BR1817" s="4"/>
      <c r="BT1817" s="5"/>
      <c r="BU1817" s="5"/>
      <c r="BV1817" s="5" t="str">
        <f>IF(B1817="","",IF(BQ1817="",1+(MAX(BV$2:BV1816)),""))</f>
        <v/>
      </c>
      <c r="BW1817" s="5" t="str">
        <f t="shared" si="279"/>
        <v/>
      </c>
      <c r="BY1817" s="14" t="str">
        <f t="shared" si="280"/>
        <v/>
      </c>
      <c r="BZ1817" s="28"/>
      <c r="DD1817" s="5" t="e">
        <f>IF(REPORTE!AH$2="si",IF(C1817=VALUE(REPORTE!C$11),IF(SUM(DD1818:DD$1993),CONCATENATE(INT(B1817),", "),INT(B1817)),""),IF(C1817=VALUE(REPORTE!C$10),IF(SUM(DD1818:DD$1993),CONCATENATE(INT(B1817),", "),INT(B1817)),""))</f>
        <v>#VALUE!</v>
      </c>
      <c r="DH1817" s="5"/>
      <c r="DI1817" s="5"/>
      <c r="DJ1817" s="5"/>
      <c r="DK1817" s="5"/>
    </row>
    <row r="1818" spans="1:115">
      <c r="A1818" s="24"/>
      <c r="B1818" s="3"/>
      <c r="H1818" s="5" t="str">
        <f>IF(F1818="","",IFERROR(CONCATENATE("PEUA",VLOOKUP(ESTADO,REPORTE!AV1818:AW1849,2,0),CLAVE_DISTRITO,CLAVE_CADER,IFERROR(VLOOKUP(DAY(F1818),$BN$3:$BO$11,2,0),DAY(F1818)),IFERROR(VLOOKUP(MONTH(F1818),$BN$3:$BO$11,2,0),MONTH(F1818)),YEAR(F1818),G1818),""))</f>
        <v/>
      </c>
      <c r="AC1818" s="2" t="str">
        <f>IFERROR(IF(INDEX(AC$1:AC1817,MATCH(J1818,J$1:J1817,0),1)=0,"",INDEX(AC$1:AC1817,MATCH(J1818,J$1:J1817,0),1)),"")</f>
        <v/>
      </c>
      <c r="AD1818" s="2" t="str">
        <f>IFERROR(IF(INDEX(AD$1:AD1817,MATCH(J1818,J$1:J1817,0),1)=0,"",INDEX(AD$1:AD1817,MATCH(J1818,J$1:J1817,0),1)),"")</f>
        <v/>
      </c>
      <c r="AE1818" s="2" t="str">
        <f>IFERROR(IF(INDEX(AE$1:AE1817,MATCH(J1818,J$1:J1817,0),1)=0,"",INDEX(AE$1:AE1817,MATCH(J1818,J$1:J1817,0),1)),"")</f>
        <v/>
      </c>
      <c r="BH1818" s="7" t="str">
        <f t="shared" ca="1" si="278"/>
        <v/>
      </c>
      <c r="BI1818" s="4" t="str">
        <f t="shared" si="282"/>
        <v/>
      </c>
      <c r="BJ1818" s="123"/>
      <c r="BK1818" s="140" t="str">
        <f t="shared" si="281"/>
        <v/>
      </c>
      <c r="BP1818" s="5"/>
      <c r="BR1818" s="4"/>
      <c r="BT1818" s="5"/>
      <c r="BU1818" s="5"/>
      <c r="BV1818" s="5" t="str">
        <f>IF(B1818="","",IF(BQ1818="",1+(MAX(BV$2:BV1817)),""))</f>
        <v/>
      </c>
      <c r="BW1818" s="5" t="str">
        <f t="shared" si="279"/>
        <v/>
      </c>
      <c r="BY1818" s="14" t="str">
        <f t="shared" si="280"/>
        <v/>
      </c>
      <c r="BZ1818" s="28"/>
      <c r="DD1818" s="5" t="e">
        <f>IF(REPORTE!AH$2="si",IF(C1818=VALUE(REPORTE!C$11),IF(SUM(DD1819:DD$1993),CONCATENATE(INT(B1818),", "),INT(B1818)),""),IF(C1818=VALUE(REPORTE!C$10),IF(SUM(DD1819:DD$1993),CONCATENATE(INT(B1818),", "),INT(B1818)),""))</f>
        <v>#VALUE!</v>
      </c>
      <c r="DH1818" s="5"/>
      <c r="DI1818" s="5"/>
      <c r="DJ1818" s="5"/>
      <c r="DK1818" s="5"/>
    </row>
    <row r="1819" spans="1:115">
      <c r="A1819" s="24"/>
      <c r="B1819" s="3"/>
      <c r="H1819" s="5" t="str">
        <f>IF(F1819="","",IFERROR(CONCATENATE("PEUA",VLOOKUP(ESTADO,REPORTE!AV1819:AW1850,2,0),CLAVE_DISTRITO,CLAVE_CADER,IFERROR(VLOOKUP(DAY(F1819),$BN$3:$BO$11,2,0),DAY(F1819)),IFERROR(VLOOKUP(MONTH(F1819),$BN$3:$BO$11,2,0),MONTH(F1819)),YEAR(F1819),G1819),""))</f>
        <v/>
      </c>
      <c r="AC1819" s="2" t="str">
        <f>IFERROR(IF(INDEX(AC$1:AC1818,MATCH(J1819,J$1:J1818,0),1)=0,"",INDEX(AC$1:AC1818,MATCH(J1819,J$1:J1818,0),1)),"")</f>
        <v/>
      </c>
      <c r="AD1819" s="2" t="str">
        <f>IFERROR(IF(INDEX(AD$1:AD1818,MATCH(J1819,J$1:J1818,0),1)=0,"",INDEX(AD$1:AD1818,MATCH(J1819,J$1:J1818,0),1)),"")</f>
        <v/>
      </c>
      <c r="AE1819" s="2" t="str">
        <f>IFERROR(IF(INDEX(AE$1:AE1818,MATCH(J1819,J$1:J1818,0),1)=0,"",INDEX(AE$1:AE1818,MATCH(J1819,J$1:J1818,0),1)),"")</f>
        <v/>
      </c>
      <c r="BH1819" s="7" t="str">
        <f t="shared" ca="1" si="278"/>
        <v/>
      </c>
      <c r="BI1819" s="4" t="str">
        <f t="shared" si="282"/>
        <v/>
      </c>
      <c r="BJ1819" s="123"/>
      <c r="BK1819" s="140" t="str">
        <f t="shared" si="281"/>
        <v/>
      </c>
      <c r="BP1819" s="5"/>
      <c r="BR1819" s="4"/>
      <c r="BT1819" s="5"/>
      <c r="BU1819" s="5"/>
      <c r="BV1819" s="5" t="str">
        <f>IF(B1819="","",IF(BQ1819="",1+(MAX(BV$2:BV1818)),""))</f>
        <v/>
      </c>
      <c r="BW1819" s="5" t="str">
        <f t="shared" si="279"/>
        <v/>
      </c>
      <c r="BY1819" s="14" t="str">
        <f t="shared" si="280"/>
        <v/>
      </c>
      <c r="BZ1819" s="28"/>
      <c r="DD1819" s="5" t="e">
        <f>IF(REPORTE!AH$2="si",IF(C1819=VALUE(REPORTE!C$11),IF(SUM(DD1820:DD$1993),CONCATENATE(INT(B1819),", "),INT(B1819)),""),IF(C1819=VALUE(REPORTE!C$10),IF(SUM(DD1820:DD$1993),CONCATENATE(INT(B1819),", "),INT(B1819)),""))</f>
        <v>#VALUE!</v>
      </c>
      <c r="DH1819" s="5"/>
      <c r="DI1819" s="5"/>
      <c r="DJ1819" s="5"/>
      <c r="DK1819" s="5"/>
    </row>
    <row r="1820" spans="1:115">
      <c r="A1820" s="24"/>
      <c r="B1820" s="3"/>
      <c r="H1820" s="5" t="str">
        <f>IF(F1820="","",IFERROR(CONCATENATE("PEUA",VLOOKUP(ESTADO,REPORTE!AV1820:AW1851,2,0),CLAVE_DISTRITO,CLAVE_CADER,IFERROR(VLOOKUP(DAY(F1820),$BN$3:$BO$11,2,0),DAY(F1820)),IFERROR(VLOOKUP(MONTH(F1820),$BN$3:$BO$11,2,0),MONTH(F1820)),YEAR(F1820),G1820),""))</f>
        <v/>
      </c>
      <c r="AC1820" s="2" t="str">
        <f>IFERROR(IF(INDEX(AC$1:AC1819,MATCH(J1820,J$1:J1819,0),1)=0,"",INDEX(AC$1:AC1819,MATCH(J1820,J$1:J1819,0),1)),"")</f>
        <v/>
      </c>
      <c r="AD1820" s="2" t="str">
        <f>IFERROR(IF(INDEX(AD$1:AD1819,MATCH(J1820,J$1:J1819,0),1)=0,"",INDEX(AD$1:AD1819,MATCH(J1820,J$1:J1819,0),1)),"")</f>
        <v/>
      </c>
      <c r="AE1820" s="2" t="str">
        <f>IFERROR(IF(INDEX(AE$1:AE1819,MATCH(J1820,J$1:J1819,0),1)=0,"",INDEX(AE$1:AE1819,MATCH(J1820,J$1:J1819,0),1)),"")</f>
        <v/>
      </c>
      <c r="BH1820" s="7" t="str">
        <f t="shared" ca="1" si="278"/>
        <v/>
      </c>
      <c r="BI1820" s="4" t="str">
        <f t="shared" si="282"/>
        <v/>
      </c>
      <c r="BJ1820" s="123"/>
      <c r="BK1820" s="140" t="str">
        <f t="shared" si="281"/>
        <v/>
      </c>
      <c r="BP1820" s="5"/>
      <c r="BR1820" s="4"/>
      <c r="BT1820" s="5"/>
      <c r="BU1820" s="5"/>
      <c r="BV1820" s="5" t="str">
        <f>IF(B1820="","",IF(BQ1820="",1+(MAX(BV$2:BV1819)),""))</f>
        <v/>
      </c>
      <c r="BW1820" s="5" t="str">
        <f t="shared" si="279"/>
        <v/>
      </c>
      <c r="BY1820" s="14" t="str">
        <f t="shared" si="280"/>
        <v/>
      </c>
      <c r="BZ1820" s="28"/>
      <c r="DD1820" s="5" t="e">
        <f>IF(REPORTE!AH$2="si",IF(C1820=VALUE(REPORTE!C$11),IF(SUM(DD1821:DD$1993),CONCATENATE(INT(B1820),", "),INT(B1820)),""),IF(C1820=VALUE(REPORTE!C$10),IF(SUM(DD1821:DD$1993),CONCATENATE(INT(B1820),", "),INT(B1820)),""))</f>
        <v>#VALUE!</v>
      </c>
      <c r="DH1820" s="5"/>
      <c r="DI1820" s="5"/>
      <c r="DJ1820" s="5"/>
      <c r="DK1820" s="5"/>
    </row>
    <row r="1821" spans="1:115">
      <c r="A1821" s="24"/>
      <c r="B1821" s="3"/>
      <c r="H1821" s="5" t="str">
        <f>IF(F1821="","",IFERROR(CONCATENATE("PEUA",VLOOKUP(ESTADO,REPORTE!AV1821:AW1852,2,0),CLAVE_DISTRITO,CLAVE_CADER,IFERROR(VLOOKUP(DAY(F1821),$BN$3:$BO$11,2,0),DAY(F1821)),IFERROR(VLOOKUP(MONTH(F1821),$BN$3:$BO$11,2,0),MONTH(F1821)),YEAR(F1821),G1821),""))</f>
        <v/>
      </c>
      <c r="AC1821" s="2" t="str">
        <f>IFERROR(IF(INDEX(AC$1:AC1820,MATCH(J1821,J$1:J1820,0),1)=0,"",INDEX(AC$1:AC1820,MATCH(J1821,J$1:J1820,0),1)),"")</f>
        <v/>
      </c>
      <c r="AD1821" s="2" t="str">
        <f>IFERROR(IF(INDEX(AD$1:AD1820,MATCH(J1821,J$1:J1820,0),1)=0,"",INDEX(AD$1:AD1820,MATCH(J1821,J$1:J1820,0),1)),"")</f>
        <v/>
      </c>
      <c r="AE1821" s="2" t="str">
        <f>IFERROR(IF(INDEX(AE$1:AE1820,MATCH(J1821,J$1:J1820,0),1)=0,"",INDEX(AE$1:AE1820,MATCH(J1821,J$1:J1820,0),1)),"")</f>
        <v/>
      </c>
      <c r="BH1821" s="7" t="str">
        <f t="shared" ca="1" si="278"/>
        <v/>
      </c>
      <c r="BI1821" s="4" t="str">
        <f t="shared" si="282"/>
        <v/>
      </c>
      <c r="BJ1821" s="123"/>
      <c r="BK1821" s="140" t="str">
        <f t="shared" si="281"/>
        <v/>
      </c>
      <c r="BP1821" s="5"/>
      <c r="BR1821" s="4"/>
      <c r="BT1821" s="5"/>
      <c r="BU1821" s="5"/>
      <c r="BV1821" s="5" t="str">
        <f>IF(B1821="","",IF(BQ1821="",1+(MAX(BV$2:BV1820)),""))</f>
        <v/>
      </c>
      <c r="BW1821" s="5" t="str">
        <f t="shared" si="279"/>
        <v/>
      </c>
      <c r="BY1821" s="14" t="str">
        <f t="shared" si="280"/>
        <v/>
      </c>
      <c r="BZ1821" s="28"/>
      <c r="DD1821" s="5" t="e">
        <f>IF(REPORTE!AH$2="si",IF(C1821=VALUE(REPORTE!C$11),IF(SUM(DD1822:DD$1993),CONCATENATE(INT(B1821),", "),INT(B1821)),""),IF(C1821=VALUE(REPORTE!C$10),IF(SUM(DD1822:DD$1993),CONCATENATE(INT(B1821),", "),INT(B1821)),""))</f>
        <v>#VALUE!</v>
      </c>
      <c r="DH1821" s="5"/>
      <c r="DI1821" s="5"/>
      <c r="DJ1821" s="5"/>
      <c r="DK1821" s="5"/>
    </row>
    <row r="1822" spans="1:115">
      <c r="A1822" s="24"/>
      <c r="B1822" s="3"/>
      <c r="H1822" s="5" t="str">
        <f>IF(F1822="","",IFERROR(CONCATENATE("PEUA",VLOOKUP(ESTADO,REPORTE!AV1822:AW1853,2,0),CLAVE_DISTRITO,CLAVE_CADER,IFERROR(VLOOKUP(DAY(F1822),$BN$3:$BO$11,2,0),DAY(F1822)),IFERROR(VLOOKUP(MONTH(F1822),$BN$3:$BO$11,2,0),MONTH(F1822)),YEAR(F1822),G1822),""))</f>
        <v/>
      </c>
      <c r="AC1822" s="2" t="str">
        <f>IFERROR(IF(INDEX(AC$1:AC1821,MATCH(J1822,J$1:J1821,0),1)=0,"",INDEX(AC$1:AC1821,MATCH(J1822,J$1:J1821,0),1)),"")</f>
        <v/>
      </c>
      <c r="AD1822" s="2" t="str">
        <f>IFERROR(IF(INDEX(AD$1:AD1821,MATCH(J1822,J$1:J1821,0),1)=0,"",INDEX(AD$1:AD1821,MATCH(J1822,J$1:J1821,0),1)),"")</f>
        <v/>
      </c>
      <c r="AE1822" s="2" t="str">
        <f>IFERROR(IF(INDEX(AE$1:AE1821,MATCH(J1822,J$1:J1821,0),1)=0,"",INDEX(AE$1:AE1821,MATCH(J1822,J$1:J1821,0),1)),"")</f>
        <v/>
      </c>
      <c r="BH1822" s="7" t="str">
        <f t="shared" ca="1" si="278"/>
        <v/>
      </c>
      <c r="BI1822" s="4" t="str">
        <f t="shared" si="282"/>
        <v/>
      </c>
      <c r="BJ1822" s="123"/>
      <c r="BK1822" s="140" t="str">
        <f t="shared" si="281"/>
        <v/>
      </c>
      <c r="BP1822" s="5"/>
      <c r="BR1822" s="4"/>
      <c r="BT1822" s="5"/>
      <c r="BU1822" s="5"/>
      <c r="BV1822" s="5" t="str">
        <f>IF(B1822="","",IF(BQ1822="",1+(MAX(BV$2:BV1821)),""))</f>
        <v/>
      </c>
      <c r="BW1822" s="5" t="str">
        <f t="shared" si="279"/>
        <v/>
      </c>
      <c r="BY1822" s="14" t="str">
        <f t="shared" si="280"/>
        <v/>
      </c>
      <c r="BZ1822" s="28"/>
      <c r="DD1822" s="5" t="e">
        <f>IF(REPORTE!AH$2="si",IF(C1822=VALUE(REPORTE!C$11),IF(SUM(DD1823:DD$1993),CONCATENATE(INT(B1822),", "),INT(B1822)),""),IF(C1822=VALUE(REPORTE!C$10),IF(SUM(DD1823:DD$1993),CONCATENATE(INT(B1822),", "),INT(B1822)),""))</f>
        <v>#VALUE!</v>
      </c>
      <c r="DH1822" s="5"/>
      <c r="DI1822" s="5"/>
      <c r="DJ1822" s="5"/>
      <c r="DK1822" s="5"/>
    </row>
    <row r="1823" spans="1:115">
      <c r="A1823" s="24"/>
      <c r="B1823" s="3"/>
      <c r="H1823" s="5" t="str">
        <f>IF(F1823="","",IFERROR(CONCATENATE("PEUA",VLOOKUP(ESTADO,REPORTE!AV1823:AW1854,2,0),CLAVE_DISTRITO,CLAVE_CADER,IFERROR(VLOOKUP(DAY(F1823),$BN$3:$BO$11,2,0),DAY(F1823)),IFERROR(VLOOKUP(MONTH(F1823),$BN$3:$BO$11,2,0),MONTH(F1823)),YEAR(F1823),G1823),""))</f>
        <v/>
      </c>
      <c r="AC1823" s="2" t="str">
        <f>IFERROR(IF(INDEX(AC$1:AC1822,MATCH(J1823,J$1:J1822,0),1)=0,"",INDEX(AC$1:AC1822,MATCH(J1823,J$1:J1822,0),1)),"")</f>
        <v/>
      </c>
      <c r="AD1823" s="2" t="str">
        <f>IFERROR(IF(INDEX(AD$1:AD1822,MATCH(J1823,J$1:J1822,0),1)=0,"",INDEX(AD$1:AD1822,MATCH(J1823,J$1:J1822,0),1)),"")</f>
        <v/>
      </c>
      <c r="AE1823" s="2" t="str">
        <f>IFERROR(IF(INDEX(AE$1:AE1822,MATCH(J1823,J$1:J1822,0),1)=0,"",INDEX(AE$1:AE1822,MATCH(J1823,J$1:J1822,0),1)),"")</f>
        <v/>
      </c>
      <c r="BH1823" s="7" t="str">
        <f t="shared" ca="1" si="278"/>
        <v/>
      </c>
      <c r="BI1823" s="4" t="str">
        <f t="shared" si="282"/>
        <v/>
      </c>
      <c r="BJ1823" s="123"/>
      <c r="BK1823" s="140" t="str">
        <f t="shared" si="281"/>
        <v/>
      </c>
      <c r="BP1823" s="5"/>
      <c r="BR1823" s="4"/>
      <c r="BT1823" s="5"/>
      <c r="BU1823" s="5"/>
      <c r="BV1823" s="5" t="str">
        <f>IF(B1823="","",IF(BQ1823="",1+(MAX(BV$2:BV1822)),""))</f>
        <v/>
      </c>
      <c r="BW1823" s="5" t="str">
        <f t="shared" si="279"/>
        <v/>
      </c>
      <c r="BY1823" s="14" t="str">
        <f t="shared" si="280"/>
        <v/>
      </c>
      <c r="BZ1823" s="28"/>
      <c r="DD1823" s="5" t="e">
        <f>IF(REPORTE!AH$2="si",IF(C1823=VALUE(REPORTE!C$11),IF(SUM(DD1824:DD$1993),CONCATENATE(INT(B1823),", "),INT(B1823)),""),IF(C1823=VALUE(REPORTE!C$10),IF(SUM(DD1824:DD$1993),CONCATENATE(INT(B1823),", "),INT(B1823)),""))</f>
        <v>#VALUE!</v>
      </c>
      <c r="DH1823" s="5"/>
      <c r="DI1823" s="5"/>
      <c r="DJ1823" s="5"/>
      <c r="DK1823" s="5"/>
    </row>
    <row r="1824" spans="1:115">
      <c r="A1824" s="24"/>
      <c r="B1824" s="3"/>
      <c r="H1824" s="5" t="str">
        <f>IF(F1824="","",IFERROR(CONCATENATE("PEUA",VLOOKUP(ESTADO,REPORTE!AV1824:AW1855,2,0),CLAVE_DISTRITO,CLAVE_CADER,IFERROR(VLOOKUP(DAY(F1824),$BN$3:$BO$11,2,0),DAY(F1824)),IFERROR(VLOOKUP(MONTH(F1824),$BN$3:$BO$11,2,0),MONTH(F1824)),YEAR(F1824),G1824),""))</f>
        <v/>
      </c>
      <c r="AC1824" s="2" t="str">
        <f>IFERROR(IF(INDEX(AC$1:AC1823,MATCH(J1824,J$1:J1823,0),1)=0,"",INDEX(AC$1:AC1823,MATCH(J1824,J$1:J1823,0),1)),"")</f>
        <v/>
      </c>
      <c r="AD1824" s="2" t="str">
        <f>IFERROR(IF(INDEX(AD$1:AD1823,MATCH(J1824,J$1:J1823,0),1)=0,"",INDEX(AD$1:AD1823,MATCH(J1824,J$1:J1823,0),1)),"")</f>
        <v/>
      </c>
      <c r="AE1824" s="2" t="str">
        <f>IFERROR(IF(INDEX(AE$1:AE1823,MATCH(J1824,J$1:J1823,0),1)=0,"",INDEX(AE$1:AE1823,MATCH(J1824,J$1:J1823,0),1)),"")</f>
        <v/>
      </c>
      <c r="BH1824" s="7" t="str">
        <f t="shared" ca="1" si="278"/>
        <v/>
      </c>
      <c r="BI1824" s="4" t="str">
        <f t="shared" si="282"/>
        <v/>
      </c>
      <c r="BJ1824" s="123"/>
      <c r="BK1824" s="140" t="str">
        <f t="shared" si="281"/>
        <v/>
      </c>
      <c r="BP1824" s="5"/>
      <c r="BR1824" s="4"/>
      <c r="BT1824" s="5"/>
      <c r="BU1824" s="5"/>
      <c r="BV1824" s="5" t="str">
        <f>IF(B1824="","",IF(BQ1824="",1+(MAX(BV$2:BV1823)),""))</f>
        <v/>
      </c>
      <c r="BW1824" s="5" t="str">
        <f t="shared" si="279"/>
        <v/>
      </c>
      <c r="BY1824" s="14" t="str">
        <f t="shared" si="280"/>
        <v/>
      </c>
      <c r="BZ1824" s="28"/>
      <c r="DD1824" s="5" t="e">
        <f>IF(REPORTE!AH$2="si",IF(C1824=VALUE(REPORTE!C$11),IF(SUM(DD1825:DD$1993),CONCATENATE(INT(B1824),", "),INT(B1824)),""),IF(C1824=VALUE(REPORTE!C$10),IF(SUM(DD1825:DD$1993),CONCATENATE(INT(B1824),", "),INT(B1824)),""))</f>
        <v>#VALUE!</v>
      </c>
      <c r="DH1824" s="5"/>
      <c r="DI1824" s="5"/>
      <c r="DJ1824" s="5"/>
      <c r="DK1824" s="5"/>
    </row>
    <row r="1825" spans="1:115">
      <c r="A1825" s="24"/>
      <c r="B1825" s="3"/>
      <c r="H1825" s="5" t="str">
        <f>IF(F1825="","",IFERROR(CONCATENATE("PEUA",VLOOKUP(ESTADO,REPORTE!AV1825:AW1856,2,0),CLAVE_DISTRITO,CLAVE_CADER,IFERROR(VLOOKUP(DAY(F1825),$BN$3:$BO$11,2,0),DAY(F1825)),IFERROR(VLOOKUP(MONTH(F1825),$BN$3:$BO$11,2,0),MONTH(F1825)),YEAR(F1825),G1825),""))</f>
        <v/>
      </c>
      <c r="AC1825" s="2" t="str">
        <f>IFERROR(IF(INDEX(AC$1:AC1824,MATCH(J1825,J$1:J1824,0),1)=0,"",INDEX(AC$1:AC1824,MATCH(J1825,J$1:J1824,0),1)),"")</f>
        <v/>
      </c>
      <c r="AD1825" s="2" t="str">
        <f>IFERROR(IF(INDEX(AD$1:AD1824,MATCH(J1825,J$1:J1824,0),1)=0,"",INDEX(AD$1:AD1824,MATCH(J1825,J$1:J1824,0),1)),"")</f>
        <v/>
      </c>
      <c r="AE1825" s="2" t="str">
        <f>IFERROR(IF(INDEX(AE$1:AE1824,MATCH(J1825,J$1:J1824,0),1)=0,"",INDEX(AE$1:AE1824,MATCH(J1825,J$1:J1824,0),1)),"")</f>
        <v/>
      </c>
      <c r="BH1825" s="7" t="str">
        <f t="shared" ca="1" si="278"/>
        <v/>
      </c>
      <c r="BI1825" s="4" t="str">
        <f t="shared" si="282"/>
        <v/>
      </c>
      <c r="BJ1825" s="123"/>
      <c r="BK1825" s="140" t="str">
        <f t="shared" si="281"/>
        <v/>
      </c>
      <c r="BP1825" s="5"/>
      <c r="BR1825" s="4"/>
      <c r="BT1825" s="5"/>
      <c r="BU1825" s="5"/>
      <c r="BV1825" s="5" t="str">
        <f>IF(B1825="","",IF(BQ1825="",1+(MAX(BV$2:BV1824)),""))</f>
        <v/>
      </c>
      <c r="BW1825" s="5" t="str">
        <f t="shared" si="279"/>
        <v/>
      </c>
      <c r="BY1825" s="14" t="str">
        <f t="shared" si="280"/>
        <v/>
      </c>
      <c r="BZ1825" s="28"/>
      <c r="DD1825" s="5" t="e">
        <f>IF(REPORTE!AH$2="si",IF(C1825=VALUE(REPORTE!C$11),IF(SUM(DD1826:DD$1993),CONCATENATE(INT(B1825),", "),INT(B1825)),""),IF(C1825=VALUE(REPORTE!C$10),IF(SUM(DD1826:DD$1993),CONCATENATE(INT(B1825),", "),INT(B1825)),""))</f>
        <v>#VALUE!</v>
      </c>
      <c r="DH1825" s="5"/>
      <c r="DI1825" s="5"/>
      <c r="DJ1825" s="5"/>
      <c r="DK1825" s="5"/>
    </row>
    <row r="1826" spans="1:115">
      <c r="A1826" s="24"/>
      <c r="B1826" s="3"/>
      <c r="H1826" s="5" t="str">
        <f>IF(F1826="","",IFERROR(CONCATENATE("PEUA",VLOOKUP(ESTADO,REPORTE!AV1826:AW1857,2,0),CLAVE_DISTRITO,CLAVE_CADER,IFERROR(VLOOKUP(DAY(F1826),$BN$3:$BO$11,2,0),DAY(F1826)),IFERROR(VLOOKUP(MONTH(F1826),$BN$3:$BO$11,2,0),MONTH(F1826)),YEAR(F1826),G1826),""))</f>
        <v/>
      </c>
      <c r="AC1826" s="2" t="str">
        <f>IFERROR(IF(INDEX(AC$1:AC1825,MATCH(J1826,J$1:J1825,0),1)=0,"",INDEX(AC$1:AC1825,MATCH(J1826,J$1:J1825,0),1)),"")</f>
        <v/>
      </c>
      <c r="AD1826" s="2" t="str">
        <f>IFERROR(IF(INDEX(AD$1:AD1825,MATCH(J1826,J$1:J1825,0),1)=0,"",INDEX(AD$1:AD1825,MATCH(J1826,J$1:J1825,0),1)),"")</f>
        <v/>
      </c>
      <c r="AE1826" s="2" t="str">
        <f>IFERROR(IF(INDEX(AE$1:AE1825,MATCH(J1826,J$1:J1825,0),1)=0,"",INDEX(AE$1:AE1825,MATCH(J1826,J$1:J1825,0),1)),"")</f>
        <v/>
      </c>
      <c r="BH1826" s="7" t="str">
        <f t="shared" ca="1" si="278"/>
        <v/>
      </c>
      <c r="BI1826" s="4" t="str">
        <f t="shared" si="282"/>
        <v/>
      </c>
      <c r="BJ1826" s="123"/>
      <c r="BK1826" s="140" t="str">
        <f t="shared" si="281"/>
        <v/>
      </c>
      <c r="BP1826" s="5"/>
      <c r="BR1826" s="4"/>
      <c r="BT1826" s="5"/>
      <c r="BU1826" s="5"/>
      <c r="BV1826" s="5" t="str">
        <f>IF(B1826="","",IF(BQ1826="",1+(MAX(BV$2:BV1825)),""))</f>
        <v/>
      </c>
      <c r="BW1826" s="5" t="str">
        <f t="shared" si="279"/>
        <v/>
      </c>
      <c r="BY1826" s="14" t="str">
        <f t="shared" si="280"/>
        <v/>
      </c>
      <c r="BZ1826" s="28"/>
      <c r="DD1826" s="5" t="e">
        <f>IF(REPORTE!AH$2="si",IF(C1826=VALUE(REPORTE!C$11),IF(SUM(DD1827:DD$1993),CONCATENATE(INT(B1826),", "),INT(B1826)),""),IF(C1826=VALUE(REPORTE!C$10),IF(SUM(DD1827:DD$1993),CONCATENATE(INT(B1826),", "),INT(B1826)),""))</f>
        <v>#VALUE!</v>
      </c>
      <c r="DH1826" s="5"/>
      <c r="DI1826" s="5"/>
      <c r="DJ1826" s="5"/>
      <c r="DK1826" s="5"/>
    </row>
    <row r="1827" spans="1:115">
      <c r="A1827" s="24"/>
      <c r="B1827" s="3"/>
      <c r="H1827" s="5" t="str">
        <f>IF(F1827="","",IFERROR(CONCATENATE("PEUA",VLOOKUP(ESTADO,REPORTE!AV1827:AW1858,2,0),CLAVE_DISTRITO,CLAVE_CADER,IFERROR(VLOOKUP(DAY(F1827),$BN$3:$BO$11,2,0),DAY(F1827)),IFERROR(VLOOKUP(MONTH(F1827),$BN$3:$BO$11,2,0),MONTH(F1827)),YEAR(F1827),G1827),""))</f>
        <v/>
      </c>
      <c r="AC1827" s="2" t="str">
        <f>IFERROR(IF(INDEX(AC$1:AC1826,MATCH(J1827,J$1:J1826,0),1)=0,"",INDEX(AC$1:AC1826,MATCH(J1827,J$1:J1826,0),1)),"")</f>
        <v/>
      </c>
      <c r="AD1827" s="2" t="str">
        <f>IFERROR(IF(INDEX(AD$1:AD1826,MATCH(J1827,J$1:J1826,0),1)=0,"",INDEX(AD$1:AD1826,MATCH(J1827,J$1:J1826,0),1)),"")</f>
        <v/>
      </c>
      <c r="AE1827" s="2" t="str">
        <f>IFERROR(IF(INDEX(AE$1:AE1826,MATCH(J1827,J$1:J1826,0),1)=0,"",INDEX(AE$1:AE1826,MATCH(J1827,J$1:J1826,0),1)),"")</f>
        <v/>
      </c>
      <c r="BH1827" s="7" t="str">
        <f t="shared" ca="1" si="278"/>
        <v/>
      </c>
      <c r="BI1827" s="4" t="str">
        <f t="shared" si="282"/>
        <v/>
      </c>
      <c r="BJ1827" s="123"/>
      <c r="BK1827" s="140" t="str">
        <f t="shared" si="281"/>
        <v/>
      </c>
      <c r="BP1827" s="5"/>
      <c r="BR1827" s="4"/>
      <c r="BT1827" s="5"/>
      <c r="BU1827" s="5"/>
      <c r="BV1827" s="5" t="str">
        <f>IF(B1827="","",IF(BQ1827="",1+(MAX(BV$2:BV1826)),""))</f>
        <v/>
      </c>
      <c r="BW1827" s="5" t="str">
        <f t="shared" si="279"/>
        <v/>
      </c>
      <c r="BY1827" s="14" t="str">
        <f t="shared" si="280"/>
        <v/>
      </c>
      <c r="BZ1827" s="28"/>
      <c r="DD1827" s="5" t="e">
        <f>IF(REPORTE!AH$2="si",IF(C1827=VALUE(REPORTE!C$11),IF(SUM(DD1828:DD$1993),CONCATENATE(INT(B1827),", "),INT(B1827)),""),IF(C1827=VALUE(REPORTE!C$10),IF(SUM(DD1828:DD$1993),CONCATENATE(INT(B1827),", "),INT(B1827)),""))</f>
        <v>#VALUE!</v>
      </c>
      <c r="DH1827" s="5"/>
      <c r="DI1827" s="5"/>
      <c r="DJ1827" s="5"/>
      <c r="DK1827" s="5"/>
    </row>
    <row r="1828" spans="1:115">
      <c r="A1828" s="24"/>
      <c r="B1828" s="3"/>
      <c r="H1828" s="5" t="str">
        <f>IF(F1828="","",IFERROR(CONCATENATE("PEUA",VLOOKUP(ESTADO,REPORTE!AV1828:AW1859,2,0),CLAVE_DISTRITO,CLAVE_CADER,IFERROR(VLOOKUP(DAY(F1828),$BN$3:$BO$11,2,0),DAY(F1828)),IFERROR(VLOOKUP(MONTH(F1828),$BN$3:$BO$11,2,0),MONTH(F1828)),YEAR(F1828),G1828),""))</f>
        <v/>
      </c>
      <c r="AC1828" s="2" t="str">
        <f>IFERROR(IF(INDEX(AC$1:AC1827,MATCH(J1828,J$1:J1827,0),1)=0,"",INDEX(AC$1:AC1827,MATCH(J1828,J$1:J1827,0),1)),"")</f>
        <v/>
      </c>
      <c r="AD1828" s="2" t="str">
        <f>IFERROR(IF(INDEX(AD$1:AD1827,MATCH(J1828,J$1:J1827,0),1)=0,"",INDEX(AD$1:AD1827,MATCH(J1828,J$1:J1827,0),1)),"")</f>
        <v/>
      </c>
      <c r="AE1828" s="2" t="str">
        <f>IFERROR(IF(INDEX(AE$1:AE1827,MATCH(J1828,J$1:J1827,0),1)=0,"",INDEX(AE$1:AE1827,MATCH(J1828,J$1:J1827,0),1)),"")</f>
        <v/>
      </c>
      <c r="BH1828" s="7" t="str">
        <f t="shared" ca="1" si="278"/>
        <v/>
      </c>
      <c r="BI1828" s="4" t="str">
        <f t="shared" si="282"/>
        <v/>
      </c>
      <c r="BJ1828" s="123"/>
      <c r="BK1828" s="140" t="str">
        <f t="shared" si="281"/>
        <v/>
      </c>
      <c r="BP1828" s="5"/>
      <c r="BR1828" s="4"/>
      <c r="BT1828" s="5"/>
      <c r="BU1828" s="5"/>
      <c r="BV1828" s="5" t="str">
        <f>IF(B1828="","",IF(BQ1828="",1+(MAX(BV$2:BV1827)),""))</f>
        <v/>
      </c>
      <c r="BW1828" s="5" t="str">
        <f t="shared" si="279"/>
        <v/>
      </c>
      <c r="BY1828" s="14" t="str">
        <f t="shared" si="280"/>
        <v/>
      </c>
      <c r="BZ1828" s="28"/>
      <c r="DD1828" s="5" t="e">
        <f>IF(REPORTE!AH$2="si",IF(C1828=VALUE(REPORTE!C$11),IF(SUM(DD1829:DD$1993),CONCATENATE(INT(B1828),", "),INT(B1828)),""),IF(C1828=VALUE(REPORTE!C$10),IF(SUM(DD1829:DD$1993),CONCATENATE(INT(B1828),", "),INT(B1828)),""))</f>
        <v>#VALUE!</v>
      </c>
      <c r="DH1828" s="5"/>
      <c r="DI1828" s="5"/>
      <c r="DJ1828" s="5"/>
      <c r="DK1828" s="5"/>
    </row>
    <row r="1829" spans="1:115">
      <c r="A1829" s="24"/>
      <c r="B1829" s="3"/>
      <c r="H1829" s="5" t="str">
        <f>IF(F1829="","",IFERROR(CONCATENATE("PEUA",VLOOKUP(ESTADO,REPORTE!AV1829:AW1860,2,0),CLAVE_DISTRITO,CLAVE_CADER,IFERROR(VLOOKUP(DAY(F1829),$BN$3:$BO$11,2,0),DAY(F1829)),IFERROR(VLOOKUP(MONTH(F1829),$BN$3:$BO$11,2,0),MONTH(F1829)),YEAR(F1829),G1829),""))</f>
        <v/>
      </c>
      <c r="AC1829" s="2" t="str">
        <f>IFERROR(IF(INDEX(AC$1:AC1828,MATCH(J1829,J$1:J1828,0),1)=0,"",INDEX(AC$1:AC1828,MATCH(J1829,J$1:J1828,0),1)),"")</f>
        <v/>
      </c>
      <c r="AD1829" s="2" t="str">
        <f>IFERROR(IF(INDEX(AD$1:AD1828,MATCH(J1829,J$1:J1828,0),1)=0,"",INDEX(AD$1:AD1828,MATCH(J1829,J$1:J1828,0),1)),"")</f>
        <v/>
      </c>
      <c r="AE1829" s="2" t="str">
        <f>IFERROR(IF(INDEX(AE$1:AE1828,MATCH(J1829,J$1:J1828,0),1)=0,"",INDEX(AE$1:AE1828,MATCH(J1829,J$1:J1828,0),1)),"")</f>
        <v/>
      </c>
      <c r="BH1829" s="7" t="str">
        <f t="shared" ca="1" si="278"/>
        <v/>
      </c>
      <c r="BI1829" s="4" t="str">
        <f t="shared" si="282"/>
        <v/>
      </c>
      <c r="BJ1829" s="123"/>
      <c r="BK1829" s="140" t="str">
        <f t="shared" si="281"/>
        <v/>
      </c>
      <c r="BP1829" s="5"/>
      <c r="BR1829" s="4"/>
      <c r="BT1829" s="5"/>
      <c r="BU1829" s="5"/>
      <c r="BV1829" s="5" t="str">
        <f>IF(B1829="","",IF(BQ1829="",1+(MAX(BV$2:BV1828)),""))</f>
        <v/>
      </c>
      <c r="BW1829" s="5" t="str">
        <f t="shared" si="279"/>
        <v/>
      </c>
      <c r="BY1829" s="14" t="str">
        <f t="shared" si="280"/>
        <v/>
      </c>
      <c r="BZ1829" s="28"/>
      <c r="DD1829" s="5" t="e">
        <f>IF(REPORTE!AH$2="si",IF(C1829=VALUE(REPORTE!C$11),IF(SUM(DD1830:DD$1993),CONCATENATE(INT(B1829),", "),INT(B1829)),""),IF(C1829=VALUE(REPORTE!C$10),IF(SUM(DD1830:DD$1993),CONCATENATE(INT(B1829),", "),INT(B1829)),""))</f>
        <v>#VALUE!</v>
      </c>
      <c r="DH1829" s="5"/>
      <c r="DI1829" s="5"/>
      <c r="DJ1829" s="5"/>
      <c r="DK1829" s="5"/>
    </row>
    <row r="1830" spans="1:115">
      <c r="A1830" s="24"/>
      <c r="B1830" s="3"/>
      <c r="H1830" s="5" t="str">
        <f>IF(F1830="","",IFERROR(CONCATENATE("PEUA",VLOOKUP(ESTADO,REPORTE!AV1830:AW1861,2,0),CLAVE_DISTRITO,CLAVE_CADER,IFERROR(VLOOKUP(DAY(F1830),$BN$3:$BO$11,2,0),DAY(F1830)),IFERROR(VLOOKUP(MONTH(F1830),$BN$3:$BO$11,2,0),MONTH(F1830)),YEAR(F1830),G1830),""))</f>
        <v/>
      </c>
      <c r="AC1830" s="2" t="str">
        <f>IFERROR(IF(INDEX(AC$1:AC1829,MATCH(J1830,J$1:J1829,0),1)=0,"",INDEX(AC$1:AC1829,MATCH(J1830,J$1:J1829,0),1)),"")</f>
        <v/>
      </c>
      <c r="AD1830" s="2" t="str">
        <f>IFERROR(IF(INDEX(AD$1:AD1829,MATCH(J1830,J$1:J1829,0),1)=0,"",INDEX(AD$1:AD1829,MATCH(J1830,J$1:J1829,0),1)),"")</f>
        <v/>
      </c>
      <c r="AE1830" s="2" t="str">
        <f>IFERROR(IF(INDEX(AE$1:AE1829,MATCH(J1830,J$1:J1829,0),1)=0,"",INDEX(AE$1:AE1829,MATCH(J1830,J$1:J1829,0),1)),"")</f>
        <v/>
      </c>
      <c r="BH1830" s="7" t="str">
        <f t="shared" ca="1" si="278"/>
        <v/>
      </c>
      <c r="BI1830" s="4" t="str">
        <f t="shared" si="282"/>
        <v/>
      </c>
      <c r="BJ1830" s="123"/>
      <c r="BK1830" s="140" t="str">
        <f t="shared" si="281"/>
        <v/>
      </c>
      <c r="BP1830" s="5"/>
      <c r="BR1830" s="4"/>
      <c r="BT1830" s="5"/>
      <c r="BU1830" s="5"/>
      <c r="BV1830" s="5" t="str">
        <f>IF(B1830="","",IF(BQ1830="",1+(MAX(BV$2:BV1829)),""))</f>
        <v/>
      </c>
      <c r="BW1830" s="5" t="str">
        <f t="shared" si="279"/>
        <v/>
      </c>
      <c r="BY1830" s="14" t="str">
        <f t="shared" si="280"/>
        <v/>
      </c>
      <c r="BZ1830" s="28"/>
      <c r="DD1830" s="5" t="e">
        <f>IF(REPORTE!AH$2="si",IF(C1830=VALUE(REPORTE!C$11),IF(SUM(DD1831:DD$1993),CONCATENATE(INT(B1830),", "),INT(B1830)),""),IF(C1830=VALUE(REPORTE!C$10),IF(SUM(DD1831:DD$1993),CONCATENATE(INT(B1830),", "),INT(B1830)),""))</f>
        <v>#VALUE!</v>
      </c>
      <c r="DH1830" s="5"/>
      <c r="DI1830" s="5"/>
      <c r="DJ1830" s="5"/>
      <c r="DK1830" s="5"/>
    </row>
    <row r="1831" spans="1:115">
      <c r="A1831" s="24"/>
      <c r="B1831" s="3"/>
      <c r="H1831" s="5" t="str">
        <f>IF(F1831="","",IFERROR(CONCATENATE("PEUA",VLOOKUP(ESTADO,REPORTE!AV1831:AW1862,2,0),CLAVE_DISTRITO,CLAVE_CADER,IFERROR(VLOOKUP(DAY(F1831),$BN$3:$BO$11,2,0),DAY(F1831)),IFERROR(VLOOKUP(MONTH(F1831),$BN$3:$BO$11,2,0),MONTH(F1831)),YEAR(F1831),G1831),""))</f>
        <v/>
      </c>
      <c r="AC1831" s="2" t="str">
        <f>IFERROR(IF(INDEX(AC$1:AC1830,MATCH(J1831,J$1:J1830,0),1)=0,"",INDEX(AC$1:AC1830,MATCH(J1831,J$1:J1830,0),1)),"")</f>
        <v/>
      </c>
      <c r="AD1831" s="2" t="str">
        <f>IFERROR(IF(INDEX(AD$1:AD1830,MATCH(J1831,J$1:J1830,0),1)=0,"",INDEX(AD$1:AD1830,MATCH(J1831,J$1:J1830,0),1)),"")</f>
        <v/>
      </c>
      <c r="AE1831" s="2" t="str">
        <f>IFERROR(IF(INDEX(AE$1:AE1830,MATCH(J1831,J$1:J1830,0),1)=0,"",INDEX(AE$1:AE1830,MATCH(J1831,J$1:J1830,0),1)),"")</f>
        <v/>
      </c>
      <c r="BH1831" s="7" t="str">
        <f t="shared" ca="1" si="278"/>
        <v/>
      </c>
      <c r="BI1831" s="4" t="str">
        <f t="shared" si="282"/>
        <v/>
      </c>
      <c r="BJ1831" s="123"/>
      <c r="BK1831" s="140" t="str">
        <f t="shared" si="281"/>
        <v/>
      </c>
      <c r="BP1831" s="5"/>
      <c r="BR1831" s="4"/>
      <c r="BT1831" s="5"/>
      <c r="BU1831" s="5"/>
      <c r="BV1831" s="5" t="str">
        <f>IF(B1831="","",IF(BQ1831="",1+(MAX(BV$2:BV1830)),""))</f>
        <v/>
      </c>
      <c r="BW1831" s="5" t="str">
        <f t="shared" si="279"/>
        <v/>
      </c>
      <c r="BY1831" s="14" t="str">
        <f t="shared" si="280"/>
        <v/>
      </c>
      <c r="BZ1831" s="28"/>
      <c r="DD1831" s="5" t="e">
        <f>IF(REPORTE!AH$2="si",IF(C1831=VALUE(REPORTE!C$11),IF(SUM(DD1832:DD$1993),CONCATENATE(INT(B1831),", "),INT(B1831)),""),IF(C1831=VALUE(REPORTE!C$10),IF(SUM(DD1832:DD$1993),CONCATENATE(INT(B1831),", "),INT(B1831)),""))</f>
        <v>#VALUE!</v>
      </c>
      <c r="DH1831" s="5"/>
      <c r="DI1831" s="5"/>
      <c r="DJ1831" s="5"/>
      <c r="DK1831" s="5"/>
    </row>
    <row r="1832" spans="1:115">
      <c r="A1832" s="24"/>
      <c r="B1832" s="3"/>
      <c r="H1832" s="5" t="str">
        <f>IF(F1832="","",IFERROR(CONCATENATE("PEUA",VLOOKUP(ESTADO,REPORTE!AV1832:AW1863,2,0),CLAVE_DISTRITO,CLAVE_CADER,IFERROR(VLOOKUP(DAY(F1832),$BN$3:$BO$11,2,0),DAY(F1832)),IFERROR(VLOOKUP(MONTH(F1832),$BN$3:$BO$11,2,0),MONTH(F1832)),YEAR(F1832),G1832),""))</f>
        <v/>
      </c>
      <c r="AC1832" s="2" t="str">
        <f>IFERROR(IF(INDEX(AC$1:AC1831,MATCH(J1832,J$1:J1831,0),1)=0,"",INDEX(AC$1:AC1831,MATCH(J1832,J$1:J1831,0),1)),"")</f>
        <v/>
      </c>
      <c r="AD1832" s="2" t="str">
        <f>IFERROR(IF(INDEX(AD$1:AD1831,MATCH(J1832,J$1:J1831,0),1)=0,"",INDEX(AD$1:AD1831,MATCH(J1832,J$1:J1831,0),1)),"")</f>
        <v/>
      </c>
      <c r="AE1832" s="2" t="str">
        <f>IFERROR(IF(INDEX(AE$1:AE1831,MATCH(J1832,J$1:J1831,0),1)=0,"",INDEX(AE$1:AE1831,MATCH(J1832,J$1:J1831,0),1)),"")</f>
        <v/>
      </c>
      <c r="BH1832" s="7" t="str">
        <f t="shared" ca="1" si="278"/>
        <v/>
      </c>
      <c r="BI1832" s="4" t="str">
        <f t="shared" si="282"/>
        <v/>
      </c>
      <c r="BJ1832" s="123"/>
      <c r="BK1832" s="140" t="str">
        <f t="shared" si="281"/>
        <v/>
      </c>
      <c r="BP1832" s="5"/>
      <c r="BR1832" s="4"/>
      <c r="BT1832" s="5"/>
      <c r="BU1832" s="5"/>
      <c r="BV1832" s="5" t="str">
        <f>IF(B1832="","",IF(BQ1832="",1+(MAX(BV$2:BV1831)),""))</f>
        <v/>
      </c>
      <c r="BW1832" s="5" t="str">
        <f t="shared" si="279"/>
        <v/>
      </c>
      <c r="BY1832" s="14" t="str">
        <f t="shared" si="280"/>
        <v/>
      </c>
      <c r="BZ1832" s="28"/>
      <c r="DD1832" s="5" t="e">
        <f>IF(REPORTE!AH$2="si",IF(C1832=VALUE(REPORTE!C$11),IF(SUM(DD1833:DD$1993),CONCATENATE(INT(B1832),", "),INT(B1832)),""),IF(C1832=VALUE(REPORTE!C$10),IF(SUM(DD1833:DD$1993),CONCATENATE(INT(B1832),", "),INT(B1832)),""))</f>
        <v>#VALUE!</v>
      </c>
      <c r="DH1832" s="5"/>
      <c r="DI1832" s="5"/>
      <c r="DJ1832" s="5"/>
      <c r="DK1832" s="5"/>
    </row>
    <row r="1833" spans="1:115">
      <c r="A1833" s="24"/>
      <c r="B1833" s="3"/>
      <c r="H1833" s="5" t="str">
        <f>IF(F1833="","",IFERROR(CONCATENATE("PEUA",VLOOKUP(ESTADO,REPORTE!AV1833:AW1864,2,0),CLAVE_DISTRITO,CLAVE_CADER,IFERROR(VLOOKUP(DAY(F1833),$BN$3:$BO$11,2,0),DAY(F1833)),IFERROR(VLOOKUP(MONTH(F1833),$BN$3:$BO$11,2,0),MONTH(F1833)),YEAR(F1833),G1833),""))</f>
        <v/>
      </c>
      <c r="AC1833" s="2" t="str">
        <f>IFERROR(IF(INDEX(AC$1:AC1832,MATCH(J1833,J$1:J1832,0),1)=0,"",INDEX(AC$1:AC1832,MATCH(J1833,J$1:J1832,0),1)),"")</f>
        <v/>
      </c>
      <c r="AD1833" s="2" t="str">
        <f>IFERROR(IF(INDEX(AD$1:AD1832,MATCH(J1833,J$1:J1832,0),1)=0,"",INDEX(AD$1:AD1832,MATCH(J1833,J$1:J1832,0),1)),"")</f>
        <v/>
      </c>
      <c r="AE1833" s="2" t="str">
        <f>IFERROR(IF(INDEX(AE$1:AE1832,MATCH(J1833,J$1:J1832,0),1)=0,"",INDEX(AE$1:AE1832,MATCH(J1833,J$1:J1832,0),1)),"")</f>
        <v/>
      </c>
      <c r="BH1833" s="7" t="str">
        <f t="shared" ca="1" si="278"/>
        <v/>
      </c>
      <c r="BI1833" s="4" t="str">
        <f t="shared" si="282"/>
        <v/>
      </c>
      <c r="BJ1833" s="123"/>
      <c r="BK1833" s="140" t="str">
        <f t="shared" si="281"/>
        <v/>
      </c>
      <c r="BP1833" s="5"/>
      <c r="BR1833" s="4"/>
      <c r="BT1833" s="5"/>
      <c r="BU1833" s="5"/>
      <c r="BV1833" s="5" t="str">
        <f>IF(B1833="","",IF(BQ1833="",1+(MAX(BV$2:BV1832)),""))</f>
        <v/>
      </c>
      <c r="BW1833" s="5" t="str">
        <f t="shared" si="279"/>
        <v/>
      </c>
      <c r="BY1833" s="14" t="str">
        <f t="shared" si="280"/>
        <v/>
      </c>
      <c r="BZ1833" s="28"/>
      <c r="DD1833" s="5" t="e">
        <f>IF(REPORTE!AH$2="si",IF(C1833=VALUE(REPORTE!C$11),IF(SUM(DD1834:DD$1993),CONCATENATE(INT(B1833),", "),INT(B1833)),""),IF(C1833=VALUE(REPORTE!C$10),IF(SUM(DD1834:DD$1993),CONCATENATE(INT(B1833),", "),INT(B1833)),""))</f>
        <v>#VALUE!</v>
      </c>
      <c r="DH1833" s="5"/>
      <c r="DI1833" s="5"/>
      <c r="DJ1833" s="5"/>
      <c r="DK1833" s="5"/>
    </row>
    <row r="1834" spans="1:115">
      <c r="A1834" s="24"/>
      <c r="B1834" s="3"/>
      <c r="H1834" s="5" t="str">
        <f>IF(F1834="","",IFERROR(CONCATENATE("PEUA",VLOOKUP(ESTADO,REPORTE!AV1834:AW1865,2,0),CLAVE_DISTRITO,CLAVE_CADER,IFERROR(VLOOKUP(DAY(F1834),$BN$3:$BO$11,2,0),DAY(F1834)),IFERROR(VLOOKUP(MONTH(F1834),$BN$3:$BO$11,2,0),MONTH(F1834)),YEAR(F1834),G1834),""))</f>
        <v/>
      </c>
      <c r="AC1834" s="2" t="str">
        <f>IFERROR(IF(INDEX(AC$1:AC1833,MATCH(J1834,J$1:J1833,0),1)=0,"",INDEX(AC$1:AC1833,MATCH(J1834,J$1:J1833,0),1)),"")</f>
        <v/>
      </c>
      <c r="AD1834" s="2" t="str">
        <f>IFERROR(IF(INDEX(AD$1:AD1833,MATCH(J1834,J$1:J1833,0),1)=0,"",INDEX(AD$1:AD1833,MATCH(J1834,J$1:J1833,0),1)),"")</f>
        <v/>
      </c>
      <c r="AE1834" s="2" t="str">
        <f>IFERROR(IF(INDEX(AE$1:AE1833,MATCH(J1834,J$1:J1833,0),1)=0,"",INDEX(AE$1:AE1833,MATCH(J1834,J$1:J1833,0),1)),"")</f>
        <v/>
      </c>
      <c r="BH1834" s="7" t="str">
        <f t="shared" ca="1" si="278"/>
        <v/>
      </c>
      <c r="BI1834" s="4" t="str">
        <f t="shared" si="282"/>
        <v/>
      </c>
      <c r="BJ1834" s="123"/>
      <c r="BK1834" s="140" t="str">
        <f t="shared" si="281"/>
        <v/>
      </c>
      <c r="BP1834" s="5"/>
      <c r="BR1834" s="4"/>
      <c r="BT1834" s="5"/>
      <c r="BU1834" s="5"/>
      <c r="BV1834" s="5" t="str">
        <f>IF(B1834="","",IF(BQ1834="",1+(MAX(BV$2:BV1833)),""))</f>
        <v/>
      </c>
      <c r="BW1834" s="5" t="str">
        <f t="shared" si="279"/>
        <v/>
      </c>
      <c r="BY1834" s="14" t="str">
        <f t="shared" si="280"/>
        <v/>
      </c>
      <c r="BZ1834" s="28"/>
      <c r="DD1834" s="5" t="e">
        <f>IF(REPORTE!AH$2="si",IF(C1834=VALUE(REPORTE!C$11),IF(SUM(DD1835:DD$1993),CONCATENATE(INT(B1834),", "),INT(B1834)),""),IF(C1834=VALUE(REPORTE!C$10),IF(SUM(DD1835:DD$1993),CONCATENATE(INT(B1834),", "),INT(B1834)),""))</f>
        <v>#VALUE!</v>
      </c>
      <c r="DH1834" s="5"/>
      <c r="DI1834" s="5"/>
      <c r="DJ1834" s="5"/>
      <c r="DK1834" s="5"/>
    </row>
    <row r="1835" spans="1:115">
      <c r="A1835" s="24"/>
      <c r="B1835" s="3"/>
      <c r="H1835" s="5" t="str">
        <f>IF(F1835="","",IFERROR(CONCATENATE("PEUA",VLOOKUP(ESTADO,REPORTE!AV1835:AW1866,2,0),CLAVE_DISTRITO,CLAVE_CADER,IFERROR(VLOOKUP(DAY(F1835),$BN$3:$BO$11,2,0),DAY(F1835)),IFERROR(VLOOKUP(MONTH(F1835),$BN$3:$BO$11,2,0),MONTH(F1835)),YEAR(F1835),G1835),""))</f>
        <v/>
      </c>
      <c r="AC1835" s="2" t="str">
        <f>IFERROR(IF(INDEX(AC$1:AC1834,MATCH(J1835,J$1:J1834,0),1)=0,"",INDEX(AC$1:AC1834,MATCH(J1835,J$1:J1834,0),1)),"")</f>
        <v/>
      </c>
      <c r="AD1835" s="2" t="str">
        <f>IFERROR(IF(INDEX(AD$1:AD1834,MATCH(J1835,J$1:J1834,0),1)=0,"",INDEX(AD$1:AD1834,MATCH(J1835,J$1:J1834,0),1)),"")</f>
        <v/>
      </c>
      <c r="AE1835" s="2" t="str">
        <f>IFERROR(IF(INDEX(AE$1:AE1834,MATCH(J1835,J$1:J1834,0),1)=0,"",INDEX(AE$1:AE1834,MATCH(J1835,J$1:J1834,0),1)),"")</f>
        <v/>
      </c>
      <c r="BH1835" s="7" t="str">
        <f t="shared" ca="1" si="278"/>
        <v/>
      </c>
      <c r="BI1835" s="4" t="str">
        <f t="shared" si="282"/>
        <v/>
      </c>
      <c r="BJ1835" s="123"/>
      <c r="BK1835" s="140" t="str">
        <f t="shared" si="281"/>
        <v/>
      </c>
      <c r="BP1835" s="5"/>
      <c r="BR1835" s="4"/>
      <c r="BT1835" s="5"/>
      <c r="BU1835" s="5"/>
      <c r="BV1835" s="5" t="str">
        <f>IF(B1835="","",IF(BQ1835="",1+(MAX(BV$2:BV1834)),""))</f>
        <v/>
      </c>
      <c r="BW1835" s="5" t="str">
        <f t="shared" si="279"/>
        <v/>
      </c>
      <c r="BY1835" s="14" t="str">
        <f t="shared" si="280"/>
        <v/>
      </c>
      <c r="BZ1835" s="28"/>
      <c r="DD1835" s="5" t="e">
        <f>IF(REPORTE!AH$2="si",IF(C1835=VALUE(REPORTE!C$11),IF(SUM(DD1836:DD$1993),CONCATENATE(INT(B1835),", "),INT(B1835)),""),IF(C1835=VALUE(REPORTE!C$10),IF(SUM(DD1836:DD$1993),CONCATENATE(INT(B1835),", "),INT(B1835)),""))</f>
        <v>#VALUE!</v>
      </c>
      <c r="DH1835" s="5"/>
      <c r="DI1835" s="5"/>
      <c r="DJ1835" s="5"/>
      <c r="DK1835" s="5"/>
    </row>
    <row r="1836" spans="1:115">
      <c r="A1836" s="24"/>
      <c r="B1836" s="3"/>
      <c r="H1836" s="5" t="str">
        <f>IF(F1836="","",IFERROR(CONCATENATE("PEUA",VLOOKUP(ESTADO,REPORTE!AV1836:AW1867,2,0),CLAVE_DISTRITO,CLAVE_CADER,IFERROR(VLOOKUP(DAY(F1836),$BN$3:$BO$11,2,0),DAY(F1836)),IFERROR(VLOOKUP(MONTH(F1836),$BN$3:$BO$11,2,0),MONTH(F1836)),YEAR(F1836),G1836),""))</f>
        <v/>
      </c>
      <c r="AC1836" s="2" t="str">
        <f>IFERROR(IF(INDEX(AC$1:AC1835,MATCH(J1836,J$1:J1835,0),1)=0,"",INDEX(AC$1:AC1835,MATCH(J1836,J$1:J1835,0),1)),"")</f>
        <v/>
      </c>
      <c r="AD1836" s="2" t="str">
        <f>IFERROR(IF(INDEX(AD$1:AD1835,MATCH(J1836,J$1:J1835,0),1)=0,"",INDEX(AD$1:AD1835,MATCH(J1836,J$1:J1835,0),1)),"")</f>
        <v/>
      </c>
      <c r="AE1836" s="2" t="str">
        <f>IFERROR(IF(INDEX(AE$1:AE1835,MATCH(J1836,J$1:J1835,0),1)=0,"",INDEX(AE$1:AE1835,MATCH(J1836,J$1:J1835,0),1)),"")</f>
        <v/>
      </c>
      <c r="BH1836" s="7" t="str">
        <f t="shared" ca="1" si="278"/>
        <v/>
      </c>
      <c r="BI1836" s="4" t="str">
        <f t="shared" si="282"/>
        <v/>
      </c>
      <c r="BJ1836" s="123"/>
      <c r="BK1836" s="140" t="str">
        <f t="shared" si="281"/>
        <v/>
      </c>
      <c r="BP1836" s="5"/>
      <c r="BR1836" s="4"/>
      <c r="BT1836" s="5"/>
      <c r="BU1836" s="5"/>
      <c r="BV1836" s="5" t="str">
        <f>IF(B1836="","",IF(BQ1836="",1+(MAX(BV$2:BV1835)),""))</f>
        <v/>
      </c>
      <c r="BW1836" s="5" t="str">
        <f t="shared" si="279"/>
        <v/>
      </c>
      <c r="BY1836" s="14" t="str">
        <f t="shared" si="280"/>
        <v/>
      </c>
      <c r="BZ1836" s="28"/>
      <c r="DD1836" s="5" t="e">
        <f>IF(REPORTE!AH$2="si",IF(C1836=VALUE(REPORTE!C$11),IF(SUM(DD1837:DD$1993),CONCATENATE(INT(B1836),", "),INT(B1836)),""),IF(C1836=VALUE(REPORTE!C$10),IF(SUM(DD1837:DD$1993),CONCATENATE(INT(B1836),", "),INT(B1836)),""))</f>
        <v>#VALUE!</v>
      </c>
      <c r="DH1836" s="5"/>
      <c r="DI1836" s="5"/>
      <c r="DJ1836" s="5"/>
      <c r="DK1836" s="5"/>
    </row>
    <row r="1837" spans="1:115">
      <c r="A1837" s="24"/>
      <c r="B1837" s="3"/>
      <c r="H1837" s="5" t="str">
        <f>IF(F1837="","",IFERROR(CONCATENATE("PEUA",VLOOKUP(ESTADO,REPORTE!AV1837:AW1868,2,0),CLAVE_DISTRITO,CLAVE_CADER,IFERROR(VLOOKUP(DAY(F1837),$BN$3:$BO$11,2,0),DAY(F1837)),IFERROR(VLOOKUP(MONTH(F1837),$BN$3:$BO$11,2,0),MONTH(F1837)),YEAR(F1837),G1837),""))</f>
        <v/>
      </c>
      <c r="AC1837" s="2" t="str">
        <f>IFERROR(IF(INDEX(AC$1:AC1836,MATCH(J1837,J$1:J1836,0),1)=0,"",INDEX(AC$1:AC1836,MATCH(J1837,J$1:J1836,0),1)),"")</f>
        <v/>
      </c>
      <c r="AD1837" s="2" t="str">
        <f>IFERROR(IF(INDEX(AD$1:AD1836,MATCH(J1837,J$1:J1836,0),1)=0,"",INDEX(AD$1:AD1836,MATCH(J1837,J$1:J1836,0),1)),"")</f>
        <v/>
      </c>
      <c r="AE1837" s="2" t="str">
        <f>IFERROR(IF(INDEX(AE$1:AE1836,MATCH(J1837,J$1:J1836,0),1)=0,"",INDEX(AE$1:AE1836,MATCH(J1837,J$1:J1836,0),1)),"")</f>
        <v/>
      </c>
      <c r="BH1837" s="7" t="str">
        <f t="shared" ca="1" si="278"/>
        <v/>
      </c>
      <c r="BI1837" s="4" t="str">
        <f t="shared" si="282"/>
        <v/>
      </c>
      <c r="BJ1837" s="123"/>
      <c r="BK1837" s="140" t="str">
        <f t="shared" si="281"/>
        <v/>
      </c>
      <c r="BP1837" s="5"/>
      <c r="BR1837" s="4"/>
      <c r="BT1837" s="5"/>
      <c r="BU1837" s="5"/>
      <c r="BV1837" s="5" t="str">
        <f>IF(B1837="","",IF(BQ1837="",1+(MAX(BV$2:BV1836)),""))</f>
        <v/>
      </c>
      <c r="BW1837" s="5" t="str">
        <f t="shared" si="279"/>
        <v/>
      </c>
      <c r="BY1837" s="14" t="str">
        <f t="shared" si="280"/>
        <v/>
      </c>
      <c r="BZ1837" s="28"/>
      <c r="DD1837" s="5" t="e">
        <f>IF(REPORTE!AH$2="si",IF(C1837=VALUE(REPORTE!C$11),IF(SUM(DD1838:DD$1993),CONCATENATE(INT(B1837),", "),INT(B1837)),""),IF(C1837=VALUE(REPORTE!C$10),IF(SUM(DD1838:DD$1993),CONCATENATE(INT(B1837),", "),INT(B1837)),""))</f>
        <v>#VALUE!</v>
      </c>
      <c r="DH1837" s="5"/>
      <c r="DI1837" s="5"/>
      <c r="DJ1837" s="5"/>
      <c r="DK1837" s="5"/>
    </row>
    <row r="1838" spans="1:115">
      <c r="A1838" s="24"/>
      <c r="B1838" s="3"/>
      <c r="H1838" s="5" t="str">
        <f>IF(F1838="","",IFERROR(CONCATENATE("PEUA",VLOOKUP(ESTADO,REPORTE!AV1838:AW1869,2,0),CLAVE_DISTRITO,CLAVE_CADER,IFERROR(VLOOKUP(DAY(F1838),$BN$3:$BO$11,2,0),DAY(F1838)),IFERROR(VLOOKUP(MONTH(F1838),$BN$3:$BO$11,2,0),MONTH(F1838)),YEAR(F1838),G1838),""))</f>
        <v/>
      </c>
      <c r="AC1838" s="2" t="str">
        <f>IFERROR(IF(INDEX(AC$1:AC1837,MATCH(J1838,J$1:J1837,0),1)=0,"",INDEX(AC$1:AC1837,MATCH(J1838,J$1:J1837,0),1)),"")</f>
        <v/>
      </c>
      <c r="AD1838" s="2" t="str">
        <f>IFERROR(IF(INDEX(AD$1:AD1837,MATCH(J1838,J$1:J1837,0),1)=0,"",INDEX(AD$1:AD1837,MATCH(J1838,J$1:J1837,0),1)),"")</f>
        <v/>
      </c>
      <c r="AE1838" s="2" t="str">
        <f>IFERROR(IF(INDEX(AE$1:AE1837,MATCH(J1838,J$1:J1837,0),1)=0,"",INDEX(AE$1:AE1837,MATCH(J1838,J$1:J1837,0),1)),"")</f>
        <v/>
      </c>
      <c r="BH1838" s="7" t="str">
        <f t="shared" ca="1" si="278"/>
        <v/>
      </c>
      <c r="BI1838" s="4" t="str">
        <f t="shared" si="282"/>
        <v/>
      </c>
      <c r="BJ1838" s="123"/>
      <c r="BK1838" s="140" t="str">
        <f t="shared" si="281"/>
        <v/>
      </c>
      <c r="BP1838" s="5"/>
      <c r="BR1838" s="4"/>
      <c r="BT1838" s="5"/>
      <c r="BU1838" s="5"/>
      <c r="BV1838" s="5" t="str">
        <f>IF(B1838="","",IF(BQ1838="",1+(MAX(BV$2:BV1837)),""))</f>
        <v/>
      </c>
      <c r="BW1838" s="5" t="str">
        <f t="shared" si="279"/>
        <v/>
      </c>
      <c r="BY1838" s="14" t="str">
        <f t="shared" si="280"/>
        <v/>
      </c>
      <c r="BZ1838" s="28"/>
      <c r="DD1838" s="5" t="e">
        <f>IF(REPORTE!AH$2="si",IF(C1838=VALUE(REPORTE!C$11),IF(SUM(DD1839:DD$1993),CONCATENATE(INT(B1838),", "),INT(B1838)),""),IF(C1838=VALUE(REPORTE!C$10),IF(SUM(DD1839:DD$1993),CONCATENATE(INT(B1838),", "),INT(B1838)),""))</f>
        <v>#VALUE!</v>
      </c>
      <c r="DH1838" s="5"/>
      <c r="DI1838" s="5"/>
      <c r="DJ1838" s="5"/>
      <c r="DK1838" s="5"/>
    </row>
    <row r="1839" spans="1:115">
      <c r="A1839" s="24"/>
      <c r="B1839" s="3"/>
      <c r="H1839" s="5" t="str">
        <f>IF(F1839="","",IFERROR(CONCATENATE("PEUA",VLOOKUP(ESTADO,REPORTE!AV1839:AW1870,2,0),CLAVE_DISTRITO,CLAVE_CADER,IFERROR(VLOOKUP(DAY(F1839),$BN$3:$BO$11,2,0),DAY(F1839)),IFERROR(VLOOKUP(MONTH(F1839),$BN$3:$BO$11,2,0),MONTH(F1839)),YEAR(F1839),G1839),""))</f>
        <v/>
      </c>
      <c r="AC1839" s="2" t="str">
        <f>IFERROR(IF(INDEX(AC$1:AC1838,MATCH(J1839,J$1:J1838,0),1)=0,"",INDEX(AC$1:AC1838,MATCH(J1839,J$1:J1838,0),1)),"")</f>
        <v/>
      </c>
      <c r="AD1839" s="2" t="str">
        <f>IFERROR(IF(INDEX(AD$1:AD1838,MATCH(J1839,J$1:J1838,0),1)=0,"",INDEX(AD$1:AD1838,MATCH(J1839,J$1:J1838,0),1)),"")</f>
        <v/>
      </c>
      <c r="AE1839" s="2" t="str">
        <f>IFERROR(IF(INDEX(AE$1:AE1838,MATCH(J1839,J$1:J1838,0),1)=0,"",INDEX(AE$1:AE1838,MATCH(J1839,J$1:J1838,0),1)),"")</f>
        <v/>
      </c>
      <c r="BH1839" s="7" t="str">
        <f t="shared" ca="1" si="278"/>
        <v/>
      </c>
      <c r="BI1839" s="4" t="str">
        <f t="shared" si="282"/>
        <v/>
      </c>
      <c r="BJ1839" s="123"/>
      <c r="BK1839" s="140" t="str">
        <f t="shared" si="281"/>
        <v/>
      </c>
      <c r="BP1839" s="5"/>
      <c r="BR1839" s="4"/>
      <c r="BT1839" s="5"/>
      <c r="BU1839" s="5"/>
      <c r="BV1839" s="5" t="str">
        <f>IF(B1839="","",IF(BQ1839="",1+(MAX(BV$2:BV1838)),""))</f>
        <v/>
      </c>
      <c r="BW1839" s="5" t="str">
        <f t="shared" si="279"/>
        <v/>
      </c>
      <c r="BY1839" s="14" t="str">
        <f t="shared" si="280"/>
        <v/>
      </c>
      <c r="BZ1839" s="28"/>
      <c r="DD1839" s="5" t="e">
        <f>IF(REPORTE!AH$2="si",IF(C1839=VALUE(REPORTE!C$11),IF(SUM(DD1840:DD$1993),CONCATENATE(INT(B1839),", "),INT(B1839)),""),IF(C1839=VALUE(REPORTE!C$10),IF(SUM(DD1840:DD$1993),CONCATENATE(INT(B1839),", "),INT(B1839)),""))</f>
        <v>#VALUE!</v>
      </c>
      <c r="DH1839" s="5"/>
      <c r="DI1839" s="5"/>
      <c r="DJ1839" s="5"/>
      <c r="DK1839" s="5"/>
    </row>
    <row r="1840" spans="1:115">
      <c r="A1840" s="24"/>
      <c r="B1840" s="3"/>
      <c r="H1840" s="5" t="str">
        <f>IF(F1840="","",IFERROR(CONCATENATE("PEUA",VLOOKUP(ESTADO,REPORTE!AV1840:AW1871,2,0),CLAVE_DISTRITO,CLAVE_CADER,IFERROR(VLOOKUP(DAY(F1840),$BN$3:$BO$11,2,0),DAY(F1840)),IFERROR(VLOOKUP(MONTH(F1840),$BN$3:$BO$11,2,0),MONTH(F1840)),YEAR(F1840),G1840),""))</f>
        <v/>
      </c>
      <c r="AC1840" s="2" t="str">
        <f>IFERROR(IF(INDEX(AC$1:AC1839,MATCH(J1840,J$1:J1839,0),1)=0,"",INDEX(AC$1:AC1839,MATCH(J1840,J$1:J1839,0),1)),"")</f>
        <v/>
      </c>
      <c r="AD1840" s="2" t="str">
        <f>IFERROR(IF(INDEX(AD$1:AD1839,MATCH(J1840,J$1:J1839,0),1)=0,"",INDEX(AD$1:AD1839,MATCH(J1840,J$1:J1839,0),1)),"")</f>
        <v/>
      </c>
      <c r="AE1840" s="2" t="str">
        <f>IFERROR(IF(INDEX(AE$1:AE1839,MATCH(J1840,J$1:J1839,0),1)=0,"",INDEX(AE$1:AE1839,MATCH(J1840,J$1:J1839,0),1)),"")</f>
        <v/>
      </c>
      <c r="BH1840" s="7" t="str">
        <f t="shared" ca="1" si="278"/>
        <v/>
      </c>
      <c r="BI1840" s="4" t="str">
        <f t="shared" si="282"/>
        <v/>
      </c>
      <c r="BJ1840" s="123"/>
      <c r="BK1840" s="140" t="str">
        <f t="shared" si="281"/>
        <v/>
      </c>
      <c r="BP1840" s="5"/>
      <c r="BR1840" s="4"/>
      <c r="BT1840" s="5"/>
      <c r="BU1840" s="5"/>
      <c r="BV1840" s="5" t="str">
        <f>IF(B1840="","",IF(BQ1840="",1+(MAX(BV$2:BV1839)),""))</f>
        <v/>
      </c>
      <c r="BW1840" s="5" t="str">
        <f t="shared" si="279"/>
        <v/>
      </c>
      <c r="BY1840" s="14" t="str">
        <f t="shared" si="280"/>
        <v/>
      </c>
      <c r="BZ1840" s="28"/>
      <c r="DD1840" s="5" t="e">
        <f>IF(REPORTE!AH$2="si",IF(C1840=VALUE(REPORTE!C$11),IF(SUM(DD1841:DD$1993),CONCATENATE(INT(B1840),", "),INT(B1840)),""),IF(C1840=VALUE(REPORTE!C$10),IF(SUM(DD1841:DD$1993),CONCATENATE(INT(B1840),", "),INT(B1840)),""))</f>
        <v>#VALUE!</v>
      </c>
      <c r="DH1840" s="5"/>
      <c r="DI1840" s="5"/>
      <c r="DJ1840" s="5"/>
      <c r="DK1840" s="5"/>
    </row>
    <row r="1841" spans="1:115">
      <c r="A1841" s="24"/>
      <c r="B1841" s="3"/>
      <c r="H1841" s="5" t="str">
        <f>IF(F1841="","",IFERROR(CONCATENATE("PEUA",VLOOKUP(ESTADO,REPORTE!AV1841:AW1872,2,0),CLAVE_DISTRITO,CLAVE_CADER,IFERROR(VLOOKUP(DAY(F1841),$BN$3:$BO$11,2,0),DAY(F1841)),IFERROR(VLOOKUP(MONTH(F1841),$BN$3:$BO$11,2,0),MONTH(F1841)),YEAR(F1841),G1841),""))</f>
        <v/>
      </c>
      <c r="AC1841" s="2" t="str">
        <f>IFERROR(IF(INDEX(AC$1:AC1840,MATCH(J1841,J$1:J1840,0),1)=0,"",INDEX(AC$1:AC1840,MATCH(J1841,J$1:J1840,0),1)),"")</f>
        <v/>
      </c>
      <c r="AD1841" s="2" t="str">
        <f>IFERROR(IF(INDEX(AD$1:AD1840,MATCH(J1841,J$1:J1840,0),1)=0,"",INDEX(AD$1:AD1840,MATCH(J1841,J$1:J1840,0),1)),"")</f>
        <v/>
      </c>
      <c r="AE1841" s="2" t="str">
        <f>IFERROR(IF(INDEX(AE$1:AE1840,MATCH(J1841,J$1:J1840,0),1)=0,"",INDEX(AE$1:AE1840,MATCH(J1841,J$1:J1840,0),1)),"")</f>
        <v/>
      </c>
      <c r="BH1841" s="7" t="str">
        <f t="shared" ca="1" si="278"/>
        <v/>
      </c>
      <c r="BI1841" s="4" t="str">
        <f t="shared" si="282"/>
        <v/>
      </c>
      <c r="BJ1841" s="123"/>
      <c r="BK1841" s="140" t="str">
        <f t="shared" si="281"/>
        <v/>
      </c>
      <c r="BP1841" s="5"/>
      <c r="BR1841" s="4"/>
      <c r="BT1841" s="5"/>
      <c r="BU1841" s="5"/>
      <c r="BV1841" s="5" t="str">
        <f>IF(B1841="","",IF(BQ1841="",1+(MAX(BV$2:BV1840)),""))</f>
        <v/>
      </c>
      <c r="BW1841" s="5" t="str">
        <f t="shared" si="279"/>
        <v/>
      </c>
      <c r="BY1841" s="14" t="str">
        <f t="shared" si="280"/>
        <v/>
      </c>
      <c r="BZ1841" s="28"/>
      <c r="DD1841" s="5" t="e">
        <f>IF(REPORTE!AH$2="si",IF(C1841=VALUE(REPORTE!C$11),IF(SUM(DD1842:DD$1993),CONCATENATE(INT(B1841),", "),INT(B1841)),""),IF(C1841=VALUE(REPORTE!C$10),IF(SUM(DD1842:DD$1993),CONCATENATE(INT(B1841),", "),INT(B1841)),""))</f>
        <v>#VALUE!</v>
      </c>
      <c r="DH1841" s="5"/>
      <c r="DI1841" s="5"/>
      <c r="DJ1841" s="5"/>
      <c r="DK1841" s="5"/>
    </row>
    <row r="1842" spans="1:115">
      <c r="A1842" s="24"/>
      <c r="B1842" s="3"/>
      <c r="H1842" s="5" t="str">
        <f>IF(F1842="","",IFERROR(CONCATENATE("PEUA",VLOOKUP(ESTADO,REPORTE!AV1842:AW1873,2,0),CLAVE_DISTRITO,CLAVE_CADER,IFERROR(VLOOKUP(DAY(F1842),$BN$3:$BO$11,2,0),DAY(F1842)),IFERROR(VLOOKUP(MONTH(F1842),$BN$3:$BO$11,2,0),MONTH(F1842)),YEAR(F1842),G1842),""))</f>
        <v/>
      </c>
      <c r="AC1842" s="2" t="str">
        <f>IFERROR(IF(INDEX(AC$1:AC1841,MATCH(J1842,J$1:J1841,0),1)=0,"",INDEX(AC$1:AC1841,MATCH(J1842,J$1:J1841,0),1)),"")</f>
        <v/>
      </c>
      <c r="AD1842" s="2" t="str">
        <f>IFERROR(IF(INDEX(AD$1:AD1841,MATCH(J1842,J$1:J1841,0),1)=0,"",INDEX(AD$1:AD1841,MATCH(J1842,J$1:J1841,0),1)),"")</f>
        <v/>
      </c>
      <c r="AE1842" s="2" t="str">
        <f>IFERROR(IF(INDEX(AE$1:AE1841,MATCH(J1842,J$1:J1841,0),1)=0,"",INDEX(AE$1:AE1841,MATCH(J1842,J$1:J1841,0),1)),"")</f>
        <v/>
      </c>
      <c r="BH1842" s="7" t="str">
        <f t="shared" ca="1" si="278"/>
        <v/>
      </c>
      <c r="BI1842" s="4" t="str">
        <f t="shared" si="282"/>
        <v/>
      </c>
      <c r="BJ1842" s="123"/>
      <c r="BK1842" s="140" t="str">
        <f t="shared" si="281"/>
        <v/>
      </c>
      <c r="BP1842" s="5"/>
      <c r="BR1842" s="4"/>
      <c r="BT1842" s="5"/>
      <c r="BU1842" s="5"/>
      <c r="BV1842" s="5" t="str">
        <f>IF(B1842="","",IF(BQ1842="",1+(MAX(BV$2:BV1841)),""))</f>
        <v/>
      </c>
      <c r="BW1842" s="5" t="str">
        <f t="shared" si="279"/>
        <v/>
      </c>
      <c r="BY1842" s="14" t="str">
        <f t="shared" si="280"/>
        <v/>
      </c>
      <c r="BZ1842" s="28"/>
      <c r="DD1842" s="5" t="e">
        <f>IF(REPORTE!AH$2="si",IF(C1842=VALUE(REPORTE!C$11),IF(SUM(DD1843:DD$1993),CONCATENATE(INT(B1842),", "),INT(B1842)),""),IF(C1842=VALUE(REPORTE!C$10),IF(SUM(DD1843:DD$1993),CONCATENATE(INT(B1842),", "),INT(B1842)),""))</f>
        <v>#VALUE!</v>
      </c>
      <c r="DH1842" s="5"/>
      <c r="DI1842" s="5"/>
      <c r="DJ1842" s="5"/>
      <c r="DK1842" s="5"/>
    </row>
    <row r="1843" spans="1:115">
      <c r="A1843" s="24"/>
      <c r="B1843" s="3"/>
      <c r="H1843" s="5" t="str">
        <f>IF(F1843="","",IFERROR(CONCATENATE("PEUA",VLOOKUP(ESTADO,REPORTE!AV1843:AW1874,2,0),CLAVE_DISTRITO,CLAVE_CADER,IFERROR(VLOOKUP(DAY(F1843),$BN$3:$BO$11,2,0),DAY(F1843)),IFERROR(VLOOKUP(MONTH(F1843),$BN$3:$BO$11,2,0),MONTH(F1843)),YEAR(F1843),G1843),""))</f>
        <v/>
      </c>
      <c r="AC1843" s="2" t="str">
        <f>IFERROR(IF(INDEX(AC$1:AC1842,MATCH(J1843,J$1:J1842,0),1)=0,"",INDEX(AC$1:AC1842,MATCH(J1843,J$1:J1842,0),1)),"")</f>
        <v/>
      </c>
      <c r="AD1843" s="2" t="str">
        <f>IFERROR(IF(INDEX(AD$1:AD1842,MATCH(J1843,J$1:J1842,0),1)=0,"",INDEX(AD$1:AD1842,MATCH(J1843,J$1:J1842,0),1)),"")</f>
        <v/>
      </c>
      <c r="AE1843" s="2" t="str">
        <f>IFERROR(IF(INDEX(AE$1:AE1842,MATCH(J1843,J$1:J1842,0),1)=0,"",INDEX(AE$1:AE1842,MATCH(J1843,J$1:J1842,0),1)),"")</f>
        <v/>
      </c>
      <c r="BH1843" s="7" t="str">
        <f t="shared" ca="1" si="278"/>
        <v/>
      </c>
      <c r="BI1843" s="4" t="str">
        <f t="shared" si="282"/>
        <v/>
      </c>
      <c r="BJ1843" s="123"/>
      <c r="BK1843" s="140" t="str">
        <f t="shared" si="281"/>
        <v/>
      </c>
      <c r="BP1843" s="5"/>
      <c r="BR1843" s="4"/>
      <c r="BT1843" s="5"/>
      <c r="BU1843" s="5"/>
      <c r="BV1843" s="5" t="str">
        <f>IF(B1843="","",IF(BQ1843="",1+(MAX(BV$2:BV1842)),""))</f>
        <v/>
      </c>
      <c r="BW1843" s="5" t="str">
        <f t="shared" si="279"/>
        <v/>
      </c>
      <c r="BY1843" s="14" t="str">
        <f t="shared" si="280"/>
        <v/>
      </c>
      <c r="BZ1843" s="28"/>
      <c r="DD1843" s="5" t="e">
        <f>IF(REPORTE!AH$2="si",IF(C1843=VALUE(REPORTE!C$11),IF(SUM(DD1844:DD$1993),CONCATENATE(INT(B1843),", "),INT(B1843)),""),IF(C1843=VALUE(REPORTE!C$10),IF(SUM(DD1844:DD$1993),CONCATENATE(INT(B1843),", "),INT(B1843)),""))</f>
        <v>#VALUE!</v>
      </c>
      <c r="DH1843" s="5"/>
      <c r="DI1843" s="5"/>
      <c r="DJ1843" s="5"/>
      <c r="DK1843" s="5"/>
    </row>
    <row r="1844" spans="1:115">
      <c r="A1844" s="24"/>
      <c r="B1844" s="3"/>
      <c r="H1844" s="5" t="str">
        <f>IF(F1844="","",IFERROR(CONCATENATE("PEUA",VLOOKUP(ESTADO,REPORTE!AV1844:AW1875,2,0),CLAVE_DISTRITO,CLAVE_CADER,IFERROR(VLOOKUP(DAY(F1844),$BN$3:$BO$11,2,0),DAY(F1844)),IFERROR(VLOOKUP(MONTH(F1844),$BN$3:$BO$11,2,0),MONTH(F1844)),YEAR(F1844),G1844),""))</f>
        <v/>
      </c>
      <c r="AC1844" s="2" t="str">
        <f>IFERROR(IF(INDEX(AC$1:AC1843,MATCH(J1844,J$1:J1843,0),1)=0,"",INDEX(AC$1:AC1843,MATCH(J1844,J$1:J1843,0),1)),"")</f>
        <v/>
      </c>
      <c r="AD1844" s="2" t="str">
        <f>IFERROR(IF(INDEX(AD$1:AD1843,MATCH(J1844,J$1:J1843,0),1)=0,"",INDEX(AD$1:AD1843,MATCH(J1844,J$1:J1843,0),1)),"")</f>
        <v/>
      </c>
      <c r="AE1844" s="2" t="str">
        <f>IFERROR(IF(INDEX(AE$1:AE1843,MATCH(J1844,J$1:J1843,0),1)=0,"",INDEX(AE$1:AE1843,MATCH(J1844,J$1:J1843,0),1)),"")</f>
        <v/>
      </c>
      <c r="BH1844" s="7" t="str">
        <f t="shared" ca="1" si="278"/>
        <v/>
      </c>
      <c r="BI1844" s="4" t="str">
        <f t="shared" si="282"/>
        <v/>
      </c>
      <c r="BJ1844" s="123"/>
      <c r="BK1844" s="140" t="str">
        <f t="shared" si="281"/>
        <v/>
      </c>
      <c r="BP1844" s="5"/>
      <c r="BR1844" s="4"/>
      <c r="BT1844" s="5"/>
      <c r="BU1844" s="5"/>
      <c r="BV1844" s="5" t="str">
        <f>IF(B1844="","",IF(BQ1844="",1+(MAX(BV$2:BV1843)),""))</f>
        <v/>
      </c>
      <c r="BW1844" s="5" t="str">
        <f t="shared" si="279"/>
        <v/>
      </c>
      <c r="BY1844" s="14" t="str">
        <f t="shared" si="280"/>
        <v/>
      </c>
      <c r="BZ1844" s="28"/>
      <c r="DD1844" s="5" t="e">
        <f>IF(REPORTE!AH$2="si",IF(C1844=VALUE(REPORTE!C$11),IF(SUM(DD1845:DD$1993),CONCATENATE(INT(B1844),", "),INT(B1844)),""),IF(C1844=VALUE(REPORTE!C$10),IF(SUM(DD1845:DD$1993),CONCATENATE(INT(B1844),", "),INT(B1844)),""))</f>
        <v>#VALUE!</v>
      </c>
      <c r="DH1844" s="5"/>
      <c r="DI1844" s="5"/>
      <c r="DJ1844" s="5"/>
      <c r="DK1844" s="5"/>
    </row>
    <row r="1845" spans="1:115">
      <c r="A1845" s="24"/>
      <c r="B1845" s="3"/>
      <c r="H1845" s="5" t="str">
        <f>IF(F1845="","",IFERROR(CONCATENATE("PEUA",VLOOKUP(ESTADO,REPORTE!AV1845:AW1876,2,0),CLAVE_DISTRITO,CLAVE_CADER,IFERROR(VLOOKUP(DAY(F1845),$BN$3:$BO$11,2,0),DAY(F1845)),IFERROR(VLOOKUP(MONTH(F1845),$BN$3:$BO$11,2,0),MONTH(F1845)),YEAR(F1845),G1845),""))</f>
        <v/>
      </c>
      <c r="AC1845" s="2" t="str">
        <f>IFERROR(IF(INDEX(AC$1:AC1844,MATCH(J1845,J$1:J1844,0),1)=0,"",INDEX(AC$1:AC1844,MATCH(J1845,J$1:J1844,0),1)),"")</f>
        <v/>
      </c>
      <c r="AD1845" s="2" t="str">
        <f>IFERROR(IF(INDEX(AD$1:AD1844,MATCH(J1845,J$1:J1844,0),1)=0,"",INDEX(AD$1:AD1844,MATCH(J1845,J$1:J1844,0),1)),"")</f>
        <v/>
      </c>
      <c r="AE1845" s="2" t="str">
        <f>IFERROR(IF(INDEX(AE$1:AE1844,MATCH(J1845,J$1:J1844,0),1)=0,"",INDEX(AE$1:AE1844,MATCH(J1845,J$1:J1844,0),1)),"")</f>
        <v/>
      </c>
      <c r="BH1845" s="7" t="str">
        <f t="shared" ca="1" si="278"/>
        <v/>
      </c>
      <c r="BI1845" s="4" t="str">
        <f t="shared" si="282"/>
        <v/>
      </c>
      <c r="BJ1845" s="123"/>
      <c r="BK1845" s="140" t="str">
        <f t="shared" si="281"/>
        <v/>
      </c>
      <c r="BP1845" s="5"/>
      <c r="BR1845" s="4"/>
      <c r="BT1845" s="5"/>
      <c r="BU1845" s="5"/>
      <c r="BV1845" s="5" t="str">
        <f>IF(B1845="","",IF(BQ1845="",1+(MAX(BV$2:BV1844)),""))</f>
        <v/>
      </c>
      <c r="BW1845" s="5" t="str">
        <f t="shared" si="279"/>
        <v/>
      </c>
      <c r="BY1845" s="14" t="str">
        <f t="shared" si="280"/>
        <v/>
      </c>
      <c r="BZ1845" s="28"/>
      <c r="DD1845" s="5" t="e">
        <f>IF(REPORTE!AH$2="si",IF(C1845=VALUE(REPORTE!C$11),IF(SUM(DD1846:DD$1993),CONCATENATE(INT(B1845),", "),INT(B1845)),""),IF(C1845=VALUE(REPORTE!C$10),IF(SUM(DD1846:DD$1993),CONCATENATE(INT(B1845),", "),INT(B1845)),""))</f>
        <v>#VALUE!</v>
      </c>
      <c r="DH1845" s="5"/>
      <c r="DI1845" s="5"/>
      <c r="DJ1845" s="5"/>
      <c r="DK1845" s="5"/>
    </row>
    <row r="1846" spans="1:115">
      <c r="A1846" s="24"/>
      <c r="B1846" s="3"/>
      <c r="H1846" s="5" t="str">
        <f>IF(F1846="","",IFERROR(CONCATENATE("PEUA",VLOOKUP(ESTADO,REPORTE!AV1846:AW1877,2,0),CLAVE_DISTRITO,CLAVE_CADER,IFERROR(VLOOKUP(DAY(F1846),$BN$3:$BO$11,2,0),DAY(F1846)),IFERROR(VLOOKUP(MONTH(F1846),$BN$3:$BO$11,2,0),MONTH(F1846)),YEAR(F1846),G1846),""))</f>
        <v/>
      </c>
      <c r="AC1846" s="2" t="str">
        <f>IFERROR(IF(INDEX(AC$1:AC1845,MATCH(J1846,J$1:J1845,0),1)=0,"",INDEX(AC$1:AC1845,MATCH(J1846,J$1:J1845,0),1)),"")</f>
        <v/>
      </c>
      <c r="AD1846" s="2" t="str">
        <f>IFERROR(IF(INDEX(AD$1:AD1845,MATCH(J1846,J$1:J1845,0),1)=0,"",INDEX(AD$1:AD1845,MATCH(J1846,J$1:J1845,0),1)),"")</f>
        <v/>
      </c>
      <c r="AE1846" s="2" t="str">
        <f>IFERROR(IF(INDEX(AE$1:AE1845,MATCH(J1846,J$1:J1845,0),1)=0,"",INDEX(AE$1:AE1845,MATCH(J1846,J$1:J1845,0),1)),"")</f>
        <v/>
      </c>
      <c r="BH1846" s="7" t="str">
        <f t="shared" ca="1" si="278"/>
        <v/>
      </c>
      <c r="BI1846" s="4" t="str">
        <f t="shared" si="282"/>
        <v/>
      </c>
      <c r="BJ1846" s="123"/>
      <c r="BK1846" s="140" t="str">
        <f t="shared" si="281"/>
        <v/>
      </c>
      <c r="BP1846" s="5"/>
      <c r="BR1846" s="4"/>
      <c r="BT1846" s="5"/>
      <c r="BU1846" s="5"/>
      <c r="BV1846" s="5" t="str">
        <f>IF(B1846="","",IF(BQ1846="",1+(MAX(BV$2:BV1845)),""))</f>
        <v/>
      </c>
      <c r="BW1846" s="5" t="str">
        <f t="shared" si="279"/>
        <v/>
      </c>
      <c r="BY1846" s="14" t="str">
        <f t="shared" si="280"/>
        <v/>
      </c>
      <c r="BZ1846" s="28"/>
      <c r="DD1846" s="5" t="e">
        <f>IF(REPORTE!AH$2="si",IF(C1846=VALUE(REPORTE!C$11),IF(SUM(DD1847:DD$1993),CONCATENATE(INT(B1846),", "),INT(B1846)),""),IF(C1846=VALUE(REPORTE!C$10),IF(SUM(DD1847:DD$1993),CONCATENATE(INT(B1846),", "),INT(B1846)),""))</f>
        <v>#VALUE!</v>
      </c>
      <c r="DH1846" s="5"/>
      <c r="DI1846" s="5"/>
      <c r="DJ1846" s="5"/>
      <c r="DK1846" s="5"/>
    </row>
    <row r="1847" spans="1:115">
      <c r="A1847" s="24"/>
      <c r="B1847" s="3"/>
      <c r="H1847" s="5" t="str">
        <f>IF(F1847="","",IFERROR(CONCATENATE("PEUA",VLOOKUP(ESTADO,REPORTE!AV1847:AW1878,2,0),CLAVE_DISTRITO,CLAVE_CADER,IFERROR(VLOOKUP(DAY(F1847),$BN$3:$BO$11,2,0),DAY(F1847)),IFERROR(VLOOKUP(MONTH(F1847),$BN$3:$BO$11,2,0),MONTH(F1847)),YEAR(F1847),G1847),""))</f>
        <v/>
      </c>
      <c r="AC1847" s="2" t="str">
        <f>IFERROR(IF(INDEX(AC$1:AC1846,MATCH(J1847,J$1:J1846,0),1)=0,"",INDEX(AC$1:AC1846,MATCH(J1847,J$1:J1846,0),1)),"")</f>
        <v/>
      </c>
      <c r="AD1847" s="2" t="str">
        <f>IFERROR(IF(INDEX(AD$1:AD1846,MATCH(J1847,J$1:J1846,0),1)=0,"",INDEX(AD$1:AD1846,MATCH(J1847,J$1:J1846,0),1)),"")</f>
        <v/>
      </c>
      <c r="AE1847" s="2" t="str">
        <f>IFERROR(IF(INDEX(AE$1:AE1846,MATCH(J1847,J$1:J1846,0),1)=0,"",INDEX(AE$1:AE1846,MATCH(J1847,J$1:J1846,0),1)),"")</f>
        <v/>
      </c>
      <c r="BH1847" s="7" t="str">
        <f t="shared" ca="1" si="278"/>
        <v/>
      </c>
      <c r="BI1847" s="4" t="str">
        <f t="shared" si="282"/>
        <v/>
      </c>
      <c r="BJ1847" s="123"/>
      <c r="BK1847" s="140" t="str">
        <f t="shared" si="281"/>
        <v/>
      </c>
      <c r="BP1847" s="5"/>
      <c r="BR1847" s="4"/>
      <c r="BT1847" s="5"/>
      <c r="BU1847" s="5"/>
      <c r="BV1847" s="5" t="str">
        <f>IF(B1847="","",IF(BQ1847="",1+(MAX(BV$2:BV1846)),""))</f>
        <v/>
      </c>
      <c r="BW1847" s="5" t="str">
        <f t="shared" si="279"/>
        <v/>
      </c>
      <c r="BY1847" s="14" t="str">
        <f t="shared" si="280"/>
        <v/>
      </c>
      <c r="BZ1847" s="28"/>
      <c r="DD1847" s="5" t="e">
        <f>IF(REPORTE!AH$2="si",IF(C1847=VALUE(REPORTE!C$11),IF(SUM(DD1848:DD$1993),CONCATENATE(INT(B1847),", "),INT(B1847)),""),IF(C1847=VALUE(REPORTE!C$10),IF(SUM(DD1848:DD$1993),CONCATENATE(INT(B1847),", "),INT(B1847)),""))</f>
        <v>#VALUE!</v>
      </c>
      <c r="DH1847" s="5"/>
      <c r="DI1847" s="5"/>
      <c r="DJ1847" s="5"/>
      <c r="DK1847" s="5"/>
    </row>
    <row r="1848" spans="1:115">
      <c r="A1848" s="24"/>
      <c r="B1848" s="3"/>
      <c r="H1848" s="5" t="str">
        <f>IF(F1848="","",IFERROR(CONCATENATE("PEUA",VLOOKUP(ESTADO,REPORTE!AV1848:AW1879,2,0),CLAVE_DISTRITO,CLAVE_CADER,IFERROR(VLOOKUP(DAY(F1848),$BN$3:$BO$11,2,0),DAY(F1848)),IFERROR(VLOOKUP(MONTH(F1848),$BN$3:$BO$11,2,0),MONTH(F1848)),YEAR(F1848),G1848),""))</f>
        <v/>
      </c>
      <c r="AC1848" s="2" t="str">
        <f>IFERROR(IF(INDEX(AC$1:AC1847,MATCH(J1848,J$1:J1847,0),1)=0,"",INDEX(AC$1:AC1847,MATCH(J1848,J$1:J1847,0),1)),"")</f>
        <v/>
      </c>
      <c r="AD1848" s="2" t="str">
        <f>IFERROR(IF(INDEX(AD$1:AD1847,MATCH(J1848,J$1:J1847,0),1)=0,"",INDEX(AD$1:AD1847,MATCH(J1848,J$1:J1847,0),1)),"")</f>
        <v/>
      </c>
      <c r="AE1848" s="2" t="str">
        <f>IFERROR(IF(INDEX(AE$1:AE1847,MATCH(J1848,J$1:J1847,0),1)=0,"",INDEX(AE$1:AE1847,MATCH(J1848,J$1:J1847,0),1)),"")</f>
        <v/>
      </c>
      <c r="BH1848" s="7" t="str">
        <f t="shared" ca="1" si="278"/>
        <v/>
      </c>
      <c r="BI1848" s="4" t="str">
        <f t="shared" si="282"/>
        <v/>
      </c>
      <c r="BJ1848" s="123"/>
      <c r="BK1848" s="140" t="str">
        <f t="shared" si="281"/>
        <v/>
      </c>
      <c r="BP1848" s="5"/>
      <c r="BR1848" s="4"/>
      <c r="BT1848" s="5"/>
      <c r="BU1848" s="5"/>
      <c r="BV1848" s="5" t="str">
        <f>IF(B1848="","",IF(BQ1848="",1+(MAX(BV$2:BV1847)),""))</f>
        <v/>
      </c>
      <c r="BW1848" s="5" t="str">
        <f t="shared" si="279"/>
        <v/>
      </c>
      <c r="BY1848" s="14" t="str">
        <f t="shared" si="280"/>
        <v/>
      </c>
      <c r="BZ1848" s="28"/>
      <c r="DD1848" s="5" t="e">
        <f>IF(REPORTE!AH$2="si",IF(C1848=VALUE(REPORTE!C$11),IF(SUM(DD1849:DD$1993),CONCATENATE(INT(B1848),", "),INT(B1848)),""),IF(C1848=VALUE(REPORTE!C$10),IF(SUM(DD1849:DD$1993),CONCATENATE(INT(B1848),", "),INT(B1848)),""))</f>
        <v>#VALUE!</v>
      </c>
      <c r="DH1848" s="5"/>
      <c r="DI1848" s="5"/>
      <c r="DJ1848" s="5"/>
      <c r="DK1848" s="5"/>
    </row>
    <row r="1849" spans="1:115">
      <c r="A1849" s="24"/>
      <c r="B1849" s="3"/>
      <c r="H1849" s="5" t="str">
        <f>IF(F1849="","",IFERROR(CONCATENATE("PEUA",VLOOKUP(ESTADO,REPORTE!AV1849:AW1880,2,0),CLAVE_DISTRITO,CLAVE_CADER,IFERROR(VLOOKUP(DAY(F1849),$BN$3:$BO$11,2,0),DAY(F1849)),IFERROR(VLOOKUP(MONTH(F1849),$BN$3:$BO$11,2,0),MONTH(F1849)),YEAR(F1849),G1849),""))</f>
        <v/>
      </c>
      <c r="AC1849" s="2" t="str">
        <f>IFERROR(IF(INDEX(AC$1:AC1848,MATCH(J1849,J$1:J1848,0),1)=0,"",INDEX(AC$1:AC1848,MATCH(J1849,J$1:J1848,0),1)),"")</f>
        <v/>
      </c>
      <c r="AD1849" s="2" t="str">
        <f>IFERROR(IF(INDEX(AD$1:AD1848,MATCH(J1849,J$1:J1848,0),1)=0,"",INDEX(AD$1:AD1848,MATCH(J1849,J$1:J1848,0),1)),"")</f>
        <v/>
      </c>
      <c r="AE1849" s="2" t="str">
        <f>IFERROR(IF(INDEX(AE$1:AE1848,MATCH(J1849,J$1:J1848,0),1)=0,"",INDEX(AE$1:AE1848,MATCH(J1849,J$1:J1848,0),1)),"")</f>
        <v/>
      </c>
      <c r="BH1849" s="7" t="str">
        <f t="shared" ca="1" si="278"/>
        <v/>
      </c>
      <c r="BI1849" s="4" t="str">
        <f t="shared" si="282"/>
        <v/>
      </c>
      <c r="BJ1849" s="123"/>
      <c r="BK1849" s="140" t="str">
        <f t="shared" si="281"/>
        <v/>
      </c>
      <c r="BP1849" s="5"/>
      <c r="BR1849" s="4"/>
      <c r="BT1849" s="5"/>
      <c r="BU1849" s="5"/>
      <c r="BV1849" s="5" t="str">
        <f>IF(B1849="","",IF(BQ1849="",1+(MAX(BV$2:BV1848)),""))</f>
        <v/>
      </c>
      <c r="BW1849" s="5" t="str">
        <f t="shared" si="279"/>
        <v/>
      </c>
      <c r="BY1849" s="14" t="str">
        <f t="shared" si="280"/>
        <v/>
      </c>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c r="A1850" s="24"/>
      <c r="B1850" s="3"/>
      <c r="H1850" s="5" t="str">
        <f>IF(F1850="","",IFERROR(CONCATENATE("PEUA",VLOOKUP(ESTADO,REPORTE!AV1850:AW1881,2,0),CLAVE_DISTRITO,CLAVE_CADER,IFERROR(VLOOKUP(DAY(F1850),$BN$3:$BO$11,2,0),DAY(F1850)),IFERROR(VLOOKUP(MONTH(F1850),$BN$3:$BO$11,2,0),MONTH(F1850)),YEAR(F1850),G1850),""))</f>
        <v/>
      </c>
      <c r="AC1850" s="2" t="str">
        <f>IFERROR(IF(INDEX(AC$1:AC1849,MATCH(J1850,J$1:J1849,0),1)=0,"",INDEX(AC$1:AC1849,MATCH(J1850,J$1:J1849,0),1)),"")</f>
        <v/>
      </c>
      <c r="AD1850" s="2" t="str">
        <f>IFERROR(IF(INDEX(AD$1:AD1849,MATCH(J1850,J$1:J1849,0),1)=0,"",INDEX(AD$1:AD1849,MATCH(J1850,J$1:J1849,0),1)),"")</f>
        <v/>
      </c>
      <c r="AE1850" s="2" t="str">
        <f>IFERROR(IF(INDEX(AE$1:AE1849,MATCH(J1850,J$1:J1849,0),1)=0,"",INDEX(AE$1:AE1849,MATCH(J1850,J$1:J1849,0),1)),"")</f>
        <v/>
      </c>
      <c r="BH1850" s="7" t="str">
        <f t="shared" ca="1" si="278"/>
        <v/>
      </c>
      <c r="BI1850" s="4" t="str">
        <f t="shared" si="282"/>
        <v/>
      </c>
      <c r="BJ1850" s="123"/>
      <c r="BK1850" s="140" t="str">
        <f t="shared" si="281"/>
        <v/>
      </c>
      <c r="BP1850" s="5"/>
      <c r="BR1850" s="4"/>
      <c r="BT1850" s="5"/>
      <c r="BU1850" s="5"/>
      <c r="BV1850" s="5" t="str">
        <f>IF(B1850="","",IF(BQ1850="",1+(MAX(BV$2:BV1849)),""))</f>
        <v/>
      </c>
      <c r="BW1850" s="5" t="str">
        <f t="shared" si="279"/>
        <v/>
      </c>
      <c r="BY1850" s="14" t="str">
        <f t="shared" si="280"/>
        <v/>
      </c>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c r="A1851" s="24"/>
      <c r="B1851" s="3"/>
      <c r="H1851" s="5" t="str">
        <f>IF(F1851="","",IFERROR(CONCATENATE("PEUA",VLOOKUP(ESTADO,REPORTE!AV1851:AW1882,2,0),CLAVE_DISTRITO,CLAVE_CADER,IFERROR(VLOOKUP(DAY(F1851),$BN$3:$BO$11,2,0),DAY(F1851)),IFERROR(VLOOKUP(MONTH(F1851),$BN$3:$BO$11,2,0),MONTH(F1851)),YEAR(F1851),G1851),""))</f>
        <v/>
      </c>
      <c r="AC1851" s="2" t="str">
        <f>IFERROR(IF(INDEX(AC$1:AC1850,MATCH(J1851,J$1:J1850,0),1)=0,"",INDEX(AC$1:AC1850,MATCH(J1851,J$1:J1850,0),1)),"")</f>
        <v/>
      </c>
      <c r="AD1851" s="2" t="str">
        <f>IFERROR(IF(INDEX(AD$1:AD1850,MATCH(J1851,J$1:J1850,0),1)=0,"",INDEX(AD$1:AD1850,MATCH(J1851,J$1:J1850,0),1)),"")</f>
        <v/>
      </c>
      <c r="AE1851" s="2" t="str">
        <f>IFERROR(IF(INDEX(AE$1:AE1850,MATCH(J1851,J$1:J1850,0),1)=0,"",INDEX(AE$1:AE1850,MATCH(J1851,J$1:J1850,0),1)),"")</f>
        <v/>
      </c>
      <c r="BH1851" s="7" t="str">
        <f t="shared" ca="1" si="278"/>
        <v/>
      </c>
      <c r="BI1851" s="4" t="str">
        <f t="shared" si="282"/>
        <v/>
      </c>
      <c r="BJ1851" s="123"/>
      <c r="BK1851" s="140" t="str">
        <f t="shared" si="281"/>
        <v/>
      </c>
      <c r="BP1851" s="5"/>
      <c r="BR1851" s="4"/>
      <c r="BT1851" s="5"/>
      <c r="BU1851" s="5"/>
      <c r="BV1851" s="5" t="str">
        <f>IF(B1851="","",IF(BQ1851="",1+(MAX(BV$2:BV1850)),""))</f>
        <v/>
      </c>
      <c r="BW1851" s="5" t="str">
        <f t="shared" si="279"/>
        <v/>
      </c>
      <c r="BY1851" s="14" t="str">
        <f t="shared" si="280"/>
        <v/>
      </c>
      <c r="BZ1851" s="28"/>
      <c r="DD1851" s="5" t="e">
        <f>IF(REPORTE!AH$2="si",IF(C1851=VALUE(REPORTE!C$11),IF(SUM(DD1852:DD$1993),CONCATENATE(INT(B1851),", "),INT(B1851)),""),IF(C1851=VALUE(REPORTE!C$10),IF(SUM(DD1852:DD$1993),CONCATENATE(INT(B1851),", "),INT(B1851)),""))</f>
        <v>#VALUE!</v>
      </c>
      <c r="DH1851" s="5"/>
      <c r="DI1851" s="5"/>
      <c r="DJ1851" s="5"/>
      <c r="DK1851" s="5"/>
    </row>
    <row r="1852" spans="1:115">
      <c r="A1852" s="24"/>
      <c r="B1852" s="3"/>
      <c r="H1852" s="5" t="str">
        <f>IF(F1852="","",IFERROR(CONCATENATE("PEUA",VLOOKUP(ESTADO,REPORTE!AV1852:AW1883,2,0),CLAVE_DISTRITO,CLAVE_CADER,IFERROR(VLOOKUP(DAY(F1852),$BN$3:$BO$11,2,0),DAY(F1852)),IFERROR(VLOOKUP(MONTH(F1852),$BN$3:$BO$11,2,0),MONTH(F1852)),YEAR(F1852),G1852),""))</f>
        <v/>
      </c>
      <c r="AC1852" s="2" t="str">
        <f>IFERROR(IF(INDEX(AC$1:AC1851,MATCH(J1852,J$1:J1851,0),1)=0,"",INDEX(AC$1:AC1851,MATCH(J1852,J$1:J1851,0),1)),"")</f>
        <v/>
      </c>
      <c r="AD1852" s="2" t="str">
        <f>IFERROR(IF(INDEX(AD$1:AD1851,MATCH(J1852,J$1:J1851,0),1)=0,"",INDEX(AD$1:AD1851,MATCH(J1852,J$1:J1851,0),1)),"")</f>
        <v/>
      </c>
      <c r="AE1852" s="2" t="str">
        <f>IFERROR(IF(INDEX(AE$1:AE1851,MATCH(J1852,J$1:J1851,0),1)=0,"",INDEX(AE$1:AE1851,MATCH(J1852,J$1:J1851,0),1)),"")</f>
        <v/>
      </c>
      <c r="BH1852" s="7" t="str">
        <f t="shared" ca="1" si="278"/>
        <v/>
      </c>
      <c r="BI1852" s="4" t="str">
        <f t="shared" si="282"/>
        <v/>
      </c>
      <c r="BJ1852" s="123"/>
      <c r="BK1852" s="140" t="str">
        <f t="shared" si="281"/>
        <v/>
      </c>
      <c r="BP1852" s="5"/>
      <c r="BR1852" s="4"/>
      <c r="BT1852" s="5"/>
      <c r="BU1852" s="5"/>
      <c r="BV1852" s="5" t="str">
        <f>IF(B1852="","",IF(BQ1852="",1+(MAX(BV$2:BV1851)),""))</f>
        <v/>
      </c>
      <c r="BW1852" s="5" t="str">
        <f t="shared" si="279"/>
        <v/>
      </c>
      <c r="BY1852" s="14" t="str">
        <f t="shared" si="280"/>
        <v/>
      </c>
      <c r="BZ1852" s="28"/>
      <c r="DD1852" s="5" t="e">
        <f>IF(REPORTE!AH$2="si",IF(C1852=VALUE(REPORTE!C$11),IF(SUM(DD1853:DD$1993),CONCATENATE(INT(B1852),", "),INT(B1852)),""),IF(C1852=VALUE(REPORTE!C$10),IF(SUM(DD1853:DD$1993),CONCATENATE(INT(B1852),", "),INT(B1852)),""))</f>
        <v>#VALUE!</v>
      </c>
      <c r="DH1852" s="5"/>
      <c r="DI1852" s="5"/>
      <c r="DJ1852" s="5"/>
      <c r="DK1852" s="5"/>
    </row>
    <row r="1853" spans="1:115">
      <c r="A1853" s="24"/>
      <c r="B1853" s="3"/>
      <c r="H1853" s="5" t="str">
        <f>IF(F1853="","",IFERROR(CONCATENATE("PEUA",VLOOKUP(ESTADO,REPORTE!AV1853:AW1884,2,0),CLAVE_DISTRITO,CLAVE_CADER,IFERROR(VLOOKUP(DAY(F1853),$BN$3:$BO$11,2,0),DAY(F1853)),IFERROR(VLOOKUP(MONTH(F1853),$BN$3:$BO$11,2,0),MONTH(F1853)),YEAR(F1853),G1853),""))</f>
        <v/>
      </c>
      <c r="AC1853" s="2" t="str">
        <f>IFERROR(IF(INDEX(AC$1:AC1852,MATCH(J1853,J$1:J1852,0),1)=0,"",INDEX(AC$1:AC1852,MATCH(J1853,J$1:J1852,0),1)),"")</f>
        <v/>
      </c>
      <c r="AD1853" s="2" t="str">
        <f>IFERROR(IF(INDEX(AD$1:AD1852,MATCH(J1853,J$1:J1852,0),1)=0,"",INDEX(AD$1:AD1852,MATCH(J1853,J$1:J1852,0),1)),"")</f>
        <v/>
      </c>
      <c r="AE1853" s="2" t="str">
        <f>IFERROR(IF(INDEX(AE$1:AE1852,MATCH(J1853,J$1:J1852,0),1)=0,"",INDEX(AE$1:AE1852,MATCH(J1853,J$1:J1852,0),1)),"")</f>
        <v/>
      </c>
      <c r="BH1853" s="7" t="str">
        <f t="shared" ca="1" si="278"/>
        <v/>
      </c>
      <c r="BI1853" s="4" t="str">
        <f t="shared" si="282"/>
        <v/>
      </c>
      <c r="BJ1853" s="123"/>
      <c r="BK1853" s="140" t="str">
        <f t="shared" si="281"/>
        <v/>
      </c>
      <c r="BP1853" s="5"/>
      <c r="BR1853" s="4"/>
      <c r="BT1853" s="5"/>
      <c r="BU1853" s="5"/>
      <c r="BV1853" s="5" t="str">
        <f>IF(B1853="","",IF(BQ1853="",1+(MAX(BV$2:BV1852)),""))</f>
        <v/>
      </c>
      <c r="BW1853" s="5" t="str">
        <f t="shared" si="279"/>
        <v/>
      </c>
      <c r="BY1853" s="14" t="str">
        <f t="shared" si="280"/>
        <v/>
      </c>
      <c r="BZ1853" s="28"/>
      <c r="DD1853" s="5" t="e">
        <f>IF(REPORTE!AH$2="si",IF(C1853=VALUE(REPORTE!C$11),IF(SUM(DD1854:DD$1993),CONCATENATE(INT(B1853),", "),INT(B1853)),""),IF(C1853=VALUE(REPORTE!C$10),IF(SUM(DD1854:DD$1993),CONCATENATE(INT(B1853),", "),INT(B1853)),""))</f>
        <v>#VALUE!</v>
      </c>
      <c r="DH1853" s="5"/>
      <c r="DI1853" s="5"/>
      <c r="DJ1853" s="5"/>
      <c r="DK1853" s="5"/>
    </row>
    <row r="1854" spans="1:115">
      <c r="A1854" s="24"/>
      <c r="B1854" s="3"/>
      <c r="H1854" s="5" t="str">
        <f>IF(F1854="","",IFERROR(CONCATENATE("PEUA",VLOOKUP(ESTADO,REPORTE!AV1854:AW1885,2,0),CLAVE_DISTRITO,CLAVE_CADER,IFERROR(VLOOKUP(DAY(F1854),$BN$3:$BO$11,2,0),DAY(F1854)),IFERROR(VLOOKUP(MONTH(F1854),$BN$3:$BO$11,2,0),MONTH(F1854)),YEAR(F1854),G1854),""))</f>
        <v/>
      </c>
      <c r="AC1854" s="2" t="str">
        <f>IFERROR(IF(INDEX(AC$1:AC1853,MATCH(J1854,J$1:J1853,0),1)=0,"",INDEX(AC$1:AC1853,MATCH(J1854,J$1:J1853,0),1)),"")</f>
        <v/>
      </c>
      <c r="AD1854" s="2" t="str">
        <f>IFERROR(IF(INDEX(AD$1:AD1853,MATCH(J1854,J$1:J1853,0),1)=0,"",INDEX(AD$1:AD1853,MATCH(J1854,J$1:J1853,0),1)),"")</f>
        <v/>
      </c>
      <c r="AE1854" s="2" t="str">
        <f>IFERROR(IF(INDEX(AE$1:AE1853,MATCH(J1854,J$1:J1853,0),1)=0,"",INDEX(AE$1:AE1853,MATCH(J1854,J$1:J1853,0),1)),"")</f>
        <v/>
      </c>
      <c r="BH1854" s="7" t="str">
        <f t="shared" ca="1" si="278"/>
        <v/>
      </c>
      <c r="BI1854" s="4" t="str">
        <f t="shared" si="282"/>
        <v/>
      </c>
      <c r="BJ1854" s="123"/>
      <c r="BK1854" s="140" t="str">
        <f t="shared" si="281"/>
        <v/>
      </c>
      <c r="BP1854" s="5"/>
      <c r="BR1854" s="4"/>
      <c r="BT1854" s="5"/>
      <c r="BU1854" s="5"/>
      <c r="BV1854" s="5" t="str">
        <f>IF(B1854="","",IF(BQ1854="",1+(MAX(BV$2:BV1853)),""))</f>
        <v/>
      </c>
      <c r="BW1854" s="5" t="str">
        <f t="shared" si="279"/>
        <v/>
      </c>
      <c r="BY1854" s="14" t="str">
        <f t="shared" si="280"/>
        <v/>
      </c>
      <c r="BZ1854" s="28"/>
      <c r="DD1854" s="5" t="e">
        <f>IF(REPORTE!AH$2="si",IF(C1854=VALUE(REPORTE!C$11),IF(SUM(DD1855:DD$1993),CONCATENATE(INT(B1854),", "),INT(B1854)),""),IF(C1854=VALUE(REPORTE!C$10),IF(SUM(DD1855:DD$1993),CONCATENATE(INT(B1854),", "),INT(B1854)),""))</f>
        <v>#VALUE!</v>
      </c>
      <c r="DH1854" s="5"/>
      <c r="DI1854" s="5"/>
      <c r="DJ1854" s="5"/>
      <c r="DK1854" s="5"/>
    </row>
    <row r="1855" spans="1:115">
      <c r="A1855" s="24"/>
      <c r="B1855" s="3"/>
      <c r="H1855" s="5" t="str">
        <f>IF(F1855="","",IFERROR(CONCATENATE("PEUA",VLOOKUP(ESTADO,REPORTE!AV1855:AW1886,2,0),CLAVE_DISTRITO,CLAVE_CADER,IFERROR(VLOOKUP(DAY(F1855),$BN$3:$BO$11,2,0),DAY(F1855)),IFERROR(VLOOKUP(MONTH(F1855),$BN$3:$BO$11,2,0),MONTH(F1855)),YEAR(F1855),G1855),""))</f>
        <v/>
      </c>
      <c r="AC1855" s="2" t="str">
        <f>IFERROR(IF(INDEX(AC$1:AC1854,MATCH(J1855,J$1:J1854,0),1)=0,"",INDEX(AC$1:AC1854,MATCH(J1855,J$1:J1854,0),1)),"")</f>
        <v/>
      </c>
      <c r="AD1855" s="2" t="str">
        <f>IFERROR(IF(INDEX(AD$1:AD1854,MATCH(J1855,J$1:J1854,0),1)=0,"",INDEX(AD$1:AD1854,MATCH(J1855,J$1:J1854,0),1)),"")</f>
        <v/>
      </c>
      <c r="AE1855" s="2" t="str">
        <f>IFERROR(IF(INDEX(AE$1:AE1854,MATCH(J1855,J$1:J1854,0),1)=0,"",INDEX(AE$1:AE1854,MATCH(J1855,J$1:J1854,0),1)),"")</f>
        <v/>
      </c>
      <c r="BH1855" s="7" t="str">
        <f t="shared" ca="1" si="278"/>
        <v/>
      </c>
      <c r="BI1855" s="4" t="str">
        <f t="shared" si="282"/>
        <v/>
      </c>
      <c r="BJ1855" s="123"/>
      <c r="BK1855" s="140" t="str">
        <f t="shared" si="281"/>
        <v/>
      </c>
      <c r="BP1855" s="5"/>
      <c r="BR1855" s="4"/>
      <c r="BT1855" s="5"/>
      <c r="BU1855" s="5"/>
      <c r="BV1855" s="5" t="str">
        <f>IF(B1855="","",IF(BQ1855="",1+(MAX(BV$2:BV1854)),""))</f>
        <v/>
      </c>
      <c r="BW1855" s="5" t="str">
        <f t="shared" si="279"/>
        <v/>
      </c>
      <c r="BY1855" s="14" t="str">
        <f t="shared" si="280"/>
        <v/>
      </c>
      <c r="BZ1855" s="28"/>
      <c r="DD1855" s="5" t="e">
        <f>IF(REPORTE!AH$2="si",IF(C1855=VALUE(REPORTE!C$11),IF(SUM(DD1856:DD$1993),CONCATENATE(INT(B1855),", "),INT(B1855)),""),IF(C1855=VALUE(REPORTE!C$10),IF(SUM(DD1856:DD$1993),CONCATENATE(INT(B1855),", "),INT(B1855)),""))</f>
        <v>#VALUE!</v>
      </c>
      <c r="DH1855" s="5"/>
      <c r="DI1855" s="5"/>
      <c r="DJ1855" s="5"/>
      <c r="DK1855" s="5"/>
    </row>
    <row r="1856" spans="1:115">
      <c r="A1856" s="24"/>
      <c r="B1856" s="3"/>
      <c r="H1856" s="5" t="str">
        <f>IF(F1856="","",IFERROR(CONCATENATE("PEUA",VLOOKUP(ESTADO,REPORTE!AV1856:AW1887,2,0),CLAVE_DISTRITO,CLAVE_CADER,IFERROR(VLOOKUP(DAY(F1856),$BN$3:$BO$11,2,0),DAY(F1856)),IFERROR(VLOOKUP(MONTH(F1856),$BN$3:$BO$11,2,0),MONTH(F1856)),YEAR(F1856),G1856),""))</f>
        <v/>
      </c>
      <c r="AC1856" s="2" t="str">
        <f>IFERROR(IF(INDEX(AC$1:AC1855,MATCH(J1856,J$1:J1855,0),1)=0,"",INDEX(AC$1:AC1855,MATCH(J1856,J$1:J1855,0),1)),"")</f>
        <v/>
      </c>
      <c r="AD1856" s="2" t="str">
        <f>IFERROR(IF(INDEX(AD$1:AD1855,MATCH(J1856,J$1:J1855,0),1)=0,"",INDEX(AD$1:AD1855,MATCH(J1856,J$1:J1855,0),1)),"")</f>
        <v/>
      </c>
      <c r="AE1856" s="2" t="str">
        <f>IFERROR(IF(INDEX(AE$1:AE1855,MATCH(J1856,J$1:J1855,0),1)=0,"",INDEX(AE$1:AE1855,MATCH(J1856,J$1:J1855,0),1)),"")</f>
        <v/>
      </c>
      <c r="BH1856" s="7" t="str">
        <f t="shared" ca="1" si="278"/>
        <v/>
      </c>
      <c r="BI1856" s="4" t="str">
        <f t="shared" si="282"/>
        <v/>
      </c>
      <c r="BJ1856" s="123"/>
      <c r="BK1856" s="140" t="str">
        <f t="shared" si="281"/>
        <v/>
      </c>
      <c r="BP1856" s="5"/>
      <c r="BR1856" s="4"/>
      <c r="BT1856" s="5"/>
      <c r="BU1856" s="5"/>
      <c r="BV1856" s="5" t="str">
        <f>IF(B1856="","",IF(BQ1856="",1+(MAX(BV$2:BV1855)),""))</f>
        <v/>
      </c>
      <c r="BW1856" s="5" t="str">
        <f t="shared" si="279"/>
        <v/>
      </c>
      <c r="BY1856" s="14" t="str">
        <f t="shared" si="280"/>
        <v/>
      </c>
      <c r="BZ1856" s="28"/>
      <c r="DD1856" s="5" t="e">
        <f>IF(REPORTE!AH$2="si",IF(C1856=VALUE(REPORTE!C$11),IF(SUM(DD1857:DD$1993),CONCATENATE(INT(B1856),", "),INT(B1856)),""),IF(C1856=VALUE(REPORTE!C$10),IF(SUM(DD1857:DD$1993),CONCATENATE(INT(B1856),", "),INT(B1856)),""))</f>
        <v>#VALUE!</v>
      </c>
      <c r="DH1856" s="5"/>
      <c r="DI1856" s="5"/>
      <c r="DJ1856" s="5"/>
      <c r="DK1856" s="5"/>
    </row>
    <row r="1857" spans="1:115">
      <c r="A1857" s="24"/>
      <c r="B1857" s="3"/>
      <c r="H1857" s="5" t="str">
        <f>IF(F1857="","",IFERROR(CONCATENATE("PEUA",VLOOKUP(ESTADO,REPORTE!AV1857:AW1888,2,0),CLAVE_DISTRITO,CLAVE_CADER,IFERROR(VLOOKUP(DAY(F1857),$BN$3:$BO$11,2,0),DAY(F1857)),IFERROR(VLOOKUP(MONTH(F1857),$BN$3:$BO$11,2,0),MONTH(F1857)),YEAR(F1857),G1857),""))</f>
        <v/>
      </c>
      <c r="AC1857" s="2" t="str">
        <f>IFERROR(IF(INDEX(AC$1:AC1856,MATCH(J1857,J$1:J1856,0),1)=0,"",INDEX(AC$1:AC1856,MATCH(J1857,J$1:J1856,0),1)),"")</f>
        <v/>
      </c>
      <c r="AD1857" s="2" t="str">
        <f>IFERROR(IF(INDEX(AD$1:AD1856,MATCH(J1857,J$1:J1856,0),1)=0,"",INDEX(AD$1:AD1856,MATCH(J1857,J$1:J1856,0),1)),"")</f>
        <v/>
      </c>
      <c r="AE1857" s="2" t="str">
        <f>IFERROR(IF(INDEX(AE$1:AE1856,MATCH(J1857,J$1:J1856,0),1)=0,"",INDEX(AE$1:AE1856,MATCH(J1857,J$1:J1856,0),1)),"")</f>
        <v/>
      </c>
      <c r="BH1857" s="7" t="str">
        <f t="shared" ca="1" si="278"/>
        <v/>
      </c>
      <c r="BI1857" s="4" t="str">
        <f t="shared" si="282"/>
        <v/>
      </c>
      <c r="BJ1857" s="123"/>
      <c r="BK1857" s="140" t="str">
        <f t="shared" si="281"/>
        <v/>
      </c>
      <c r="BP1857" s="5"/>
      <c r="BR1857" s="4"/>
      <c r="BT1857" s="5"/>
      <c r="BU1857" s="5"/>
      <c r="BV1857" s="5" t="str">
        <f>IF(B1857="","",IF(BQ1857="",1+(MAX(BV$2:BV1856)),""))</f>
        <v/>
      </c>
      <c r="BW1857" s="5" t="str">
        <f t="shared" si="279"/>
        <v/>
      </c>
      <c r="BY1857" s="14" t="str">
        <f t="shared" si="280"/>
        <v/>
      </c>
      <c r="BZ1857" s="28"/>
      <c r="DD1857" s="5" t="e">
        <f>IF(REPORTE!AH$2="si",IF(C1857=VALUE(REPORTE!C$11),IF(SUM(DD1858:DD$1993),CONCATENATE(INT(B1857),", "),INT(B1857)),""),IF(C1857=VALUE(REPORTE!C$10),IF(SUM(DD1858:DD$1993),CONCATENATE(INT(B1857),", "),INT(B1857)),""))</f>
        <v>#VALUE!</v>
      </c>
      <c r="DH1857" s="5"/>
      <c r="DI1857" s="5"/>
      <c r="DJ1857" s="5"/>
      <c r="DK1857" s="5"/>
    </row>
    <row r="1858" spans="1:115">
      <c r="A1858" s="24"/>
      <c r="B1858" s="3"/>
      <c r="H1858" s="5" t="str">
        <f>IF(F1858="","",IFERROR(CONCATENATE("PEUA",VLOOKUP(ESTADO,REPORTE!AV1858:AW1889,2,0),CLAVE_DISTRITO,CLAVE_CADER,IFERROR(VLOOKUP(DAY(F1858),$BN$3:$BO$11,2,0),DAY(F1858)),IFERROR(VLOOKUP(MONTH(F1858),$BN$3:$BO$11,2,0),MONTH(F1858)),YEAR(F1858),G1858),""))</f>
        <v/>
      </c>
      <c r="AC1858" s="2" t="str">
        <f>IFERROR(IF(INDEX(AC$1:AC1857,MATCH(J1858,J$1:J1857,0),1)=0,"",INDEX(AC$1:AC1857,MATCH(J1858,J$1:J1857,0),1)),"")</f>
        <v/>
      </c>
      <c r="AD1858" s="2" t="str">
        <f>IFERROR(IF(INDEX(AD$1:AD1857,MATCH(J1858,J$1:J1857,0),1)=0,"",INDEX(AD$1:AD1857,MATCH(J1858,J$1:J1857,0),1)),"")</f>
        <v/>
      </c>
      <c r="AE1858" s="2" t="str">
        <f>IFERROR(IF(INDEX(AE$1:AE1857,MATCH(J1858,J$1:J1857,0),1)=0,"",INDEX(AE$1:AE1857,MATCH(J1858,J$1:J1857,0),1)),"")</f>
        <v/>
      </c>
      <c r="BH1858" s="7" t="str">
        <f t="shared" ref="BH1858:BH1921" ca="1" si="283">IFERROR(IF(BE1858="","",IF(BA1858=5,"",IF(BE1858-TODAY()&gt;0,"VIGENTE","VENCIDO"))),"")</f>
        <v/>
      </c>
      <c r="BI1858" s="4" t="str">
        <f t="shared" si="282"/>
        <v/>
      </c>
      <c r="BJ1858" s="123"/>
      <c r="BK1858" s="140" t="str">
        <f t="shared" si="281"/>
        <v/>
      </c>
      <c r="BP1858" s="5"/>
      <c r="BR1858" s="4"/>
      <c r="BT1858" s="5"/>
      <c r="BU1858" s="5"/>
      <c r="BV1858" s="5" t="str">
        <f>IF(B1858="","",IF(BQ1858="",1+(MAX(BV$2:BV1857)),""))</f>
        <v/>
      </c>
      <c r="BW1858" s="5" t="str">
        <f t="shared" ref="BW1858:BW1921" si="284">IF(BV1858="","",Z1858)</f>
        <v/>
      </c>
      <c r="BY1858" s="14" t="str">
        <f t="shared" ref="BY1858:BY1921" si="285">IF(BV1858="","",C1858)</f>
        <v/>
      </c>
      <c r="BZ1858" s="28"/>
      <c r="DD1858" s="5" t="e">
        <f>IF(REPORTE!AH$2="si",IF(C1858=VALUE(REPORTE!C$11),IF(SUM(DD1859:DD$1993),CONCATENATE(INT(B1858),", "),INT(B1858)),""),IF(C1858=VALUE(REPORTE!C$10),IF(SUM(DD1859:DD$1993),CONCATENATE(INT(B1858),", "),INT(B1858)),""))</f>
        <v>#VALUE!</v>
      </c>
      <c r="DH1858" s="5"/>
      <c r="DI1858" s="5"/>
      <c r="DJ1858" s="5"/>
      <c r="DK1858" s="5"/>
    </row>
    <row r="1859" spans="1:115">
      <c r="A1859" s="24"/>
      <c r="B1859" s="3"/>
      <c r="H1859" s="5" t="str">
        <f>IF(F1859="","",IFERROR(CONCATENATE("PEUA",VLOOKUP(ESTADO,REPORTE!AV1859:AW1890,2,0),CLAVE_DISTRITO,CLAVE_CADER,IFERROR(VLOOKUP(DAY(F1859),$BN$3:$BO$11,2,0),DAY(F1859)),IFERROR(VLOOKUP(MONTH(F1859),$BN$3:$BO$11,2,0),MONTH(F1859)),YEAR(F1859),G1859),""))</f>
        <v/>
      </c>
      <c r="AC1859" s="2" t="str">
        <f>IFERROR(IF(INDEX(AC$1:AC1858,MATCH(J1859,J$1:J1858,0),1)=0,"",INDEX(AC$1:AC1858,MATCH(J1859,J$1:J1858,0),1)),"")</f>
        <v/>
      </c>
      <c r="AD1859" s="2" t="str">
        <f>IFERROR(IF(INDEX(AD$1:AD1858,MATCH(J1859,J$1:J1858,0),1)=0,"",INDEX(AD$1:AD1858,MATCH(J1859,J$1:J1858,0),1)),"")</f>
        <v/>
      </c>
      <c r="AE1859" s="2" t="str">
        <f>IFERROR(IF(INDEX(AE$1:AE1858,MATCH(J1859,J$1:J1858,0),1)=0,"",INDEX(AE$1:AE1858,MATCH(J1859,J$1:J1858,0),1)),"")</f>
        <v/>
      </c>
      <c r="BH1859" s="7" t="str">
        <f t="shared" ca="1" si="283"/>
        <v/>
      </c>
      <c r="BI1859" s="4" t="str">
        <f t="shared" si="282"/>
        <v/>
      </c>
      <c r="BJ1859" s="123"/>
      <c r="BK1859" s="140" t="str">
        <f t="shared" ref="BK1859:BK1922" si="286">IFERROR(IF(AA1859/Z1859=0,"",AA1859/Z1859),"")</f>
        <v/>
      </c>
      <c r="BP1859" s="5"/>
      <c r="BR1859" s="4"/>
      <c r="BT1859" s="5"/>
      <c r="BU1859" s="5"/>
      <c r="BV1859" s="5" t="str">
        <f>IF(B1859="","",IF(BQ1859="",1+(MAX(BV$2:BV1858)),""))</f>
        <v/>
      </c>
      <c r="BW1859" s="5" t="str">
        <f t="shared" si="284"/>
        <v/>
      </c>
      <c r="BY1859" s="14" t="str">
        <f t="shared" si="285"/>
        <v/>
      </c>
      <c r="BZ1859" s="28"/>
      <c r="DD1859" s="5" t="e">
        <f>IF(REPORTE!AH$2="si",IF(C1859=VALUE(REPORTE!C$11),IF(SUM(DD1860:DD$1993),CONCATENATE(INT(B1859),", "),INT(B1859)),""),IF(C1859=VALUE(REPORTE!C$10),IF(SUM(DD1860:DD$1993),CONCATENATE(INT(B1859),", "),INT(B1859)),""))</f>
        <v>#VALUE!</v>
      </c>
      <c r="DH1859" s="5"/>
      <c r="DI1859" s="5"/>
      <c r="DJ1859" s="5"/>
      <c r="DK1859" s="5"/>
    </row>
    <row r="1860" spans="1:115">
      <c r="A1860" s="24"/>
      <c r="B1860" s="3"/>
      <c r="H1860" s="5" t="str">
        <f>IF(F1860="","",IFERROR(CONCATENATE("PEUA",VLOOKUP(ESTADO,REPORTE!AV1860:AW1891,2,0),CLAVE_DISTRITO,CLAVE_CADER,IFERROR(VLOOKUP(DAY(F1860),$BN$3:$BO$11,2,0),DAY(F1860)),IFERROR(VLOOKUP(MONTH(F1860),$BN$3:$BO$11,2,0),MONTH(F1860)),YEAR(F1860),G1860),""))</f>
        <v/>
      </c>
      <c r="AC1860" s="2" t="str">
        <f>IFERROR(IF(INDEX(AC$1:AC1859,MATCH(J1860,J$1:J1859,0),1)=0,"",INDEX(AC$1:AC1859,MATCH(J1860,J$1:J1859,0),1)),"")</f>
        <v/>
      </c>
      <c r="AD1860" s="2" t="str">
        <f>IFERROR(IF(INDEX(AD$1:AD1859,MATCH(J1860,J$1:J1859,0),1)=0,"",INDEX(AD$1:AD1859,MATCH(J1860,J$1:J1859,0),1)),"")</f>
        <v/>
      </c>
      <c r="AE1860" s="2" t="str">
        <f>IFERROR(IF(INDEX(AE$1:AE1859,MATCH(J1860,J$1:J1859,0),1)=0,"",INDEX(AE$1:AE1859,MATCH(J1860,J$1:J1859,0),1)),"")</f>
        <v/>
      </c>
      <c r="BH1860" s="7" t="str">
        <f t="shared" ca="1" si="283"/>
        <v/>
      </c>
      <c r="BI1860" s="4" t="str">
        <f t="shared" si="282"/>
        <v/>
      </c>
      <c r="BJ1860" s="123"/>
      <c r="BK1860" s="140" t="str">
        <f t="shared" si="286"/>
        <v/>
      </c>
      <c r="BP1860" s="5"/>
      <c r="BR1860" s="4"/>
      <c r="BT1860" s="5"/>
      <c r="BU1860" s="5"/>
      <c r="BV1860" s="5" t="str">
        <f>IF(B1860="","",IF(BQ1860="",1+(MAX(BV$2:BV1859)),""))</f>
        <v/>
      </c>
      <c r="BW1860" s="5" t="str">
        <f t="shared" si="284"/>
        <v/>
      </c>
      <c r="BY1860" s="14" t="str">
        <f t="shared" si="285"/>
        <v/>
      </c>
      <c r="BZ1860" s="28"/>
      <c r="DD1860" s="5" t="e">
        <f>IF(REPORTE!AH$2="si",IF(C1860=VALUE(REPORTE!C$11),IF(SUM(DD1861:DD$1993),CONCATENATE(INT(B1860),", "),INT(B1860)),""),IF(C1860=VALUE(REPORTE!C$10),IF(SUM(DD1861:DD$1993),CONCATENATE(INT(B1860),", "),INT(B1860)),""))</f>
        <v>#VALUE!</v>
      </c>
      <c r="DH1860" s="5"/>
      <c r="DI1860" s="5"/>
      <c r="DJ1860" s="5"/>
      <c r="DK1860" s="5"/>
    </row>
    <row r="1861" spans="1:115">
      <c r="A1861" s="24"/>
      <c r="B1861" s="3"/>
      <c r="H1861" s="5" t="str">
        <f>IF(F1861="","",IFERROR(CONCATENATE("PEUA",VLOOKUP(ESTADO,REPORTE!AV1861:AW1892,2,0),CLAVE_DISTRITO,CLAVE_CADER,IFERROR(VLOOKUP(DAY(F1861),$BN$3:$BO$11,2,0),DAY(F1861)),IFERROR(VLOOKUP(MONTH(F1861),$BN$3:$BO$11,2,0),MONTH(F1861)),YEAR(F1861),G1861),""))</f>
        <v/>
      </c>
      <c r="AC1861" s="2" t="str">
        <f>IFERROR(IF(INDEX(AC$1:AC1860,MATCH(J1861,J$1:J1860,0),1)=0,"",INDEX(AC$1:AC1860,MATCH(J1861,J$1:J1860,0),1)),"")</f>
        <v/>
      </c>
      <c r="AD1861" s="2" t="str">
        <f>IFERROR(IF(INDEX(AD$1:AD1860,MATCH(J1861,J$1:J1860,0),1)=0,"",INDEX(AD$1:AD1860,MATCH(J1861,J$1:J1860,0),1)),"")</f>
        <v/>
      </c>
      <c r="AE1861" s="2" t="str">
        <f>IFERROR(IF(INDEX(AE$1:AE1860,MATCH(J1861,J$1:J1860,0),1)=0,"",INDEX(AE$1:AE1860,MATCH(J1861,J$1:J1860,0),1)),"")</f>
        <v/>
      </c>
      <c r="BH1861" s="7" t="str">
        <f t="shared" ca="1" si="283"/>
        <v/>
      </c>
      <c r="BI1861" s="4" t="str">
        <f t="shared" si="282"/>
        <v/>
      </c>
      <c r="BJ1861" s="123"/>
      <c r="BK1861" s="140" t="str">
        <f t="shared" si="286"/>
        <v/>
      </c>
      <c r="BP1861" s="5"/>
      <c r="BR1861" s="4"/>
      <c r="BT1861" s="5"/>
      <c r="BU1861" s="5"/>
      <c r="BV1861" s="5" t="str">
        <f>IF(B1861="","",IF(BQ1861="",1+(MAX(BV$2:BV1860)),""))</f>
        <v/>
      </c>
      <c r="BW1861" s="5" t="str">
        <f t="shared" si="284"/>
        <v/>
      </c>
      <c r="BY1861" s="14" t="str">
        <f t="shared" si="285"/>
        <v/>
      </c>
      <c r="BZ1861" s="28"/>
      <c r="DD1861" s="5" t="e">
        <f>IF(REPORTE!AH$2="si",IF(C1861=VALUE(REPORTE!C$11),IF(SUM(DD1862:DD$1993),CONCATENATE(INT(B1861),", "),INT(B1861)),""),IF(C1861=VALUE(REPORTE!C$10),IF(SUM(DD1862:DD$1993),CONCATENATE(INT(B1861),", "),INT(B1861)),""))</f>
        <v>#VALUE!</v>
      </c>
      <c r="DH1861" s="5"/>
      <c r="DI1861" s="5"/>
      <c r="DJ1861" s="5"/>
      <c r="DK1861" s="5"/>
    </row>
    <row r="1862" spans="1:115">
      <c r="A1862" s="24"/>
      <c r="B1862" s="3"/>
      <c r="H1862" s="5" t="str">
        <f>IF(F1862="","",IFERROR(CONCATENATE("PEUA",VLOOKUP(ESTADO,REPORTE!AV1862:AW1893,2,0),CLAVE_DISTRITO,CLAVE_CADER,IFERROR(VLOOKUP(DAY(F1862),$BN$3:$BO$11,2,0),DAY(F1862)),IFERROR(VLOOKUP(MONTH(F1862),$BN$3:$BO$11,2,0),MONTH(F1862)),YEAR(F1862),G1862),""))</f>
        <v/>
      </c>
      <c r="AC1862" s="2" t="str">
        <f>IFERROR(IF(INDEX(AC$1:AC1861,MATCH(J1862,J$1:J1861,0),1)=0,"",INDEX(AC$1:AC1861,MATCH(J1862,J$1:J1861,0),1)),"")</f>
        <v/>
      </c>
      <c r="AD1862" s="2" t="str">
        <f>IFERROR(IF(INDEX(AD$1:AD1861,MATCH(J1862,J$1:J1861,0),1)=0,"",INDEX(AD$1:AD1861,MATCH(J1862,J$1:J1861,0),1)),"")</f>
        <v/>
      </c>
      <c r="AE1862" s="2" t="str">
        <f>IFERROR(IF(INDEX(AE$1:AE1861,MATCH(J1862,J$1:J1861,0),1)=0,"",INDEX(AE$1:AE1861,MATCH(J1862,J$1:J1861,0),1)),"")</f>
        <v/>
      </c>
      <c r="BH1862" s="7" t="str">
        <f t="shared" ca="1" si="283"/>
        <v/>
      </c>
      <c r="BI1862" s="4" t="str">
        <f t="shared" si="282"/>
        <v/>
      </c>
      <c r="BJ1862" s="123"/>
      <c r="BK1862" s="140" t="str">
        <f t="shared" si="286"/>
        <v/>
      </c>
      <c r="BP1862" s="5"/>
      <c r="BR1862" s="4"/>
      <c r="BT1862" s="5"/>
      <c r="BU1862" s="5"/>
      <c r="BV1862" s="5" t="str">
        <f>IF(B1862="","",IF(BQ1862="",1+(MAX(BV$2:BV1861)),""))</f>
        <v/>
      </c>
      <c r="BW1862" s="5" t="str">
        <f t="shared" si="284"/>
        <v/>
      </c>
      <c r="BY1862" s="14" t="str">
        <f t="shared" si="285"/>
        <v/>
      </c>
      <c r="BZ1862" s="28"/>
      <c r="DD1862" s="5" t="e">
        <f>IF(REPORTE!AH$2="si",IF(C1862=VALUE(REPORTE!C$11),IF(SUM(DD1863:DD$1993),CONCATENATE(INT(B1862),", "),INT(B1862)),""),IF(C1862=VALUE(REPORTE!C$10),IF(SUM(DD1863:DD$1993),CONCATENATE(INT(B1862),", "),INT(B1862)),""))</f>
        <v>#VALUE!</v>
      </c>
      <c r="DH1862" s="5"/>
      <c r="DI1862" s="5"/>
      <c r="DJ1862" s="5"/>
      <c r="DK1862" s="5"/>
    </row>
    <row r="1863" spans="1:115">
      <c r="A1863" s="24"/>
      <c r="B1863" s="3"/>
      <c r="H1863" s="5" t="str">
        <f>IF(F1863="","",IFERROR(CONCATENATE("PEUA",VLOOKUP(ESTADO,REPORTE!AV1863:AW1894,2,0),CLAVE_DISTRITO,CLAVE_CADER,IFERROR(VLOOKUP(DAY(F1863),$BN$3:$BO$11,2,0),DAY(F1863)),IFERROR(VLOOKUP(MONTH(F1863),$BN$3:$BO$11,2,0),MONTH(F1863)),YEAR(F1863),G1863),""))</f>
        <v/>
      </c>
      <c r="AC1863" s="2" t="str">
        <f>IFERROR(IF(INDEX(AC$1:AC1862,MATCH(J1863,J$1:J1862,0),1)=0,"",INDEX(AC$1:AC1862,MATCH(J1863,J$1:J1862,0),1)),"")</f>
        <v/>
      </c>
      <c r="AD1863" s="2" t="str">
        <f>IFERROR(IF(INDEX(AD$1:AD1862,MATCH(J1863,J$1:J1862,0),1)=0,"",INDEX(AD$1:AD1862,MATCH(J1863,J$1:J1862,0),1)),"")</f>
        <v/>
      </c>
      <c r="AE1863" s="2" t="str">
        <f>IFERROR(IF(INDEX(AE$1:AE1862,MATCH(J1863,J$1:J1862,0),1)=0,"",INDEX(AE$1:AE1862,MATCH(J1863,J$1:J1862,0),1)),"")</f>
        <v/>
      </c>
      <c r="BH1863" s="7" t="str">
        <f t="shared" ca="1" si="283"/>
        <v/>
      </c>
      <c r="BI1863" s="4" t="str">
        <f t="shared" si="282"/>
        <v/>
      </c>
      <c r="BJ1863" s="123"/>
      <c r="BK1863" s="140" t="str">
        <f t="shared" si="286"/>
        <v/>
      </c>
      <c r="BP1863" s="5"/>
      <c r="BR1863" s="4"/>
      <c r="BT1863" s="5"/>
      <c r="BU1863" s="5"/>
      <c r="BV1863" s="5" t="str">
        <f>IF(B1863="","",IF(BQ1863="",1+(MAX(BV$2:BV1862)),""))</f>
        <v/>
      </c>
      <c r="BW1863" s="5" t="str">
        <f t="shared" si="284"/>
        <v/>
      </c>
      <c r="BY1863" s="14" t="str">
        <f t="shared" si="285"/>
        <v/>
      </c>
      <c r="BZ1863" s="28"/>
      <c r="DD1863" s="5" t="e">
        <f>IF(REPORTE!AH$2="si",IF(C1863=VALUE(REPORTE!C$11),IF(SUM(DD1864:DD$1993),CONCATENATE(INT(B1863),", "),INT(B1863)),""),IF(C1863=VALUE(REPORTE!C$10),IF(SUM(DD1864:DD$1993),CONCATENATE(INT(B1863),", "),INT(B1863)),""))</f>
        <v>#VALUE!</v>
      </c>
      <c r="DH1863" s="5"/>
      <c r="DI1863" s="5"/>
      <c r="DJ1863" s="5"/>
      <c r="DK1863" s="5"/>
    </row>
    <row r="1864" spans="1:115">
      <c r="A1864" s="24"/>
      <c r="B1864" s="3"/>
      <c r="H1864" s="5" t="str">
        <f>IF(F1864="","",IFERROR(CONCATENATE("PEUA",VLOOKUP(ESTADO,REPORTE!AV1864:AW1895,2,0),CLAVE_DISTRITO,CLAVE_CADER,IFERROR(VLOOKUP(DAY(F1864),$BN$3:$BO$11,2,0),DAY(F1864)),IFERROR(VLOOKUP(MONTH(F1864),$BN$3:$BO$11,2,0),MONTH(F1864)),YEAR(F1864),G1864),""))</f>
        <v/>
      </c>
      <c r="AC1864" s="2" t="str">
        <f>IFERROR(IF(INDEX(AC$1:AC1863,MATCH(J1864,J$1:J1863,0),1)=0,"",INDEX(AC$1:AC1863,MATCH(J1864,J$1:J1863,0),1)),"")</f>
        <v/>
      </c>
      <c r="AD1864" s="2" t="str">
        <f>IFERROR(IF(INDEX(AD$1:AD1863,MATCH(J1864,J$1:J1863,0),1)=0,"",INDEX(AD$1:AD1863,MATCH(J1864,J$1:J1863,0),1)),"")</f>
        <v/>
      </c>
      <c r="AE1864" s="2" t="str">
        <f>IFERROR(IF(INDEX(AE$1:AE1863,MATCH(J1864,J$1:J1863,0),1)=0,"",INDEX(AE$1:AE1863,MATCH(J1864,J$1:J1863,0),1)),"")</f>
        <v/>
      </c>
      <c r="BH1864" s="7" t="str">
        <f t="shared" ca="1" si="283"/>
        <v/>
      </c>
      <c r="BI1864" s="4" t="str">
        <f t="shared" si="282"/>
        <v/>
      </c>
      <c r="BJ1864" s="123"/>
      <c r="BK1864" s="140" t="str">
        <f t="shared" si="286"/>
        <v/>
      </c>
      <c r="BP1864" s="5"/>
      <c r="BR1864" s="4"/>
      <c r="BT1864" s="5"/>
      <c r="BU1864" s="5"/>
      <c r="BV1864" s="5" t="str">
        <f>IF(B1864="","",IF(BQ1864="",1+(MAX(BV$2:BV1863)),""))</f>
        <v/>
      </c>
      <c r="BW1864" s="5" t="str">
        <f t="shared" si="284"/>
        <v/>
      </c>
      <c r="BY1864" s="14" t="str">
        <f t="shared" si="285"/>
        <v/>
      </c>
      <c r="BZ1864" s="28"/>
      <c r="DD1864" s="5" t="e">
        <f>IF(REPORTE!AH$2="si",IF(C1864=VALUE(REPORTE!C$11),IF(SUM(DD1865:DD$1993),CONCATENATE(INT(B1864),", "),INT(B1864)),""),IF(C1864=VALUE(REPORTE!C$10),IF(SUM(DD1865:DD$1993),CONCATENATE(INT(B1864),", "),INT(B1864)),""))</f>
        <v>#VALUE!</v>
      </c>
      <c r="DH1864" s="5"/>
      <c r="DI1864" s="5"/>
      <c r="DJ1864" s="5"/>
      <c r="DK1864" s="5"/>
    </row>
    <row r="1865" spans="1:115">
      <c r="A1865" s="24"/>
      <c r="B1865" s="3"/>
      <c r="H1865" s="5" t="str">
        <f>IF(F1865="","",IFERROR(CONCATENATE("PEUA",VLOOKUP(ESTADO,REPORTE!AV1865:AW1896,2,0),CLAVE_DISTRITO,CLAVE_CADER,IFERROR(VLOOKUP(DAY(F1865),$BN$3:$BO$11,2,0),DAY(F1865)),IFERROR(VLOOKUP(MONTH(F1865),$BN$3:$BO$11,2,0),MONTH(F1865)),YEAR(F1865),G1865),""))</f>
        <v/>
      </c>
      <c r="AC1865" s="2" t="str">
        <f>IFERROR(IF(INDEX(AC$1:AC1864,MATCH(J1865,J$1:J1864,0),1)=0,"",INDEX(AC$1:AC1864,MATCH(J1865,J$1:J1864,0),1)),"")</f>
        <v/>
      </c>
      <c r="AD1865" s="2" t="str">
        <f>IFERROR(IF(INDEX(AD$1:AD1864,MATCH(J1865,J$1:J1864,0),1)=0,"",INDEX(AD$1:AD1864,MATCH(J1865,J$1:J1864,0),1)),"")</f>
        <v/>
      </c>
      <c r="AE1865" s="2" t="str">
        <f>IFERROR(IF(INDEX(AE$1:AE1864,MATCH(J1865,J$1:J1864,0),1)=0,"",INDEX(AE$1:AE1864,MATCH(J1865,J$1:J1864,0),1)),"")</f>
        <v/>
      </c>
      <c r="BH1865" s="7" t="str">
        <f t="shared" ca="1" si="283"/>
        <v/>
      </c>
      <c r="BI1865" s="4" t="str">
        <f t="shared" si="282"/>
        <v/>
      </c>
      <c r="BJ1865" s="123"/>
      <c r="BK1865" s="140" t="str">
        <f t="shared" si="286"/>
        <v/>
      </c>
      <c r="BP1865" s="5"/>
      <c r="BR1865" s="4"/>
      <c r="BT1865" s="5"/>
      <c r="BU1865" s="5"/>
      <c r="BV1865" s="5" t="str">
        <f>IF(B1865="","",IF(BQ1865="",1+(MAX(BV$2:BV1864)),""))</f>
        <v/>
      </c>
      <c r="BW1865" s="5" t="str">
        <f t="shared" si="284"/>
        <v/>
      </c>
      <c r="BY1865" s="14" t="str">
        <f t="shared" si="285"/>
        <v/>
      </c>
      <c r="BZ1865" s="28"/>
      <c r="DD1865" s="5" t="e">
        <f>IF(REPORTE!AH$2="si",IF(C1865=VALUE(REPORTE!C$11),IF(SUM(DD1866:DD$1993),CONCATENATE(INT(B1865),", "),INT(B1865)),""),IF(C1865=VALUE(REPORTE!C$10),IF(SUM(DD1866:DD$1993),CONCATENATE(INT(B1865),", "),INT(B1865)),""))</f>
        <v>#VALUE!</v>
      </c>
      <c r="DH1865" s="5"/>
      <c r="DI1865" s="5"/>
      <c r="DJ1865" s="5"/>
      <c r="DK1865" s="5"/>
    </row>
    <row r="1866" spans="1:115">
      <c r="A1866" s="24"/>
      <c r="B1866" s="3"/>
      <c r="H1866" s="5" t="str">
        <f>IF(F1866="","",IFERROR(CONCATENATE("PEUA",VLOOKUP(ESTADO,REPORTE!AV1866:AW1897,2,0),CLAVE_DISTRITO,CLAVE_CADER,IFERROR(VLOOKUP(DAY(F1866),$BN$3:$BO$11,2,0),DAY(F1866)),IFERROR(VLOOKUP(MONTH(F1866),$BN$3:$BO$11,2,0),MONTH(F1866)),YEAR(F1866),G1866),""))</f>
        <v/>
      </c>
      <c r="AC1866" s="2" t="str">
        <f>IFERROR(IF(INDEX(AC$1:AC1865,MATCH(J1866,J$1:J1865,0),1)=0,"",INDEX(AC$1:AC1865,MATCH(J1866,J$1:J1865,0),1)),"")</f>
        <v/>
      </c>
      <c r="AD1866" s="2" t="str">
        <f>IFERROR(IF(INDEX(AD$1:AD1865,MATCH(J1866,J$1:J1865,0),1)=0,"",INDEX(AD$1:AD1865,MATCH(J1866,J$1:J1865,0),1)),"")</f>
        <v/>
      </c>
      <c r="AE1866" s="2" t="str">
        <f>IFERROR(IF(INDEX(AE$1:AE1865,MATCH(J1866,J$1:J1865,0),1)=0,"",INDEX(AE$1:AE1865,MATCH(J1866,J$1:J1865,0),1)),"")</f>
        <v/>
      </c>
      <c r="BH1866" s="7" t="str">
        <f t="shared" ca="1" si="283"/>
        <v/>
      </c>
      <c r="BI1866" s="4" t="str">
        <f t="shared" si="282"/>
        <v/>
      </c>
      <c r="BJ1866" s="123"/>
      <c r="BK1866" s="140" t="str">
        <f t="shared" si="286"/>
        <v/>
      </c>
      <c r="BP1866" s="5"/>
      <c r="BR1866" s="4"/>
      <c r="BT1866" s="5"/>
      <c r="BU1866" s="5"/>
      <c r="BV1866" s="5" t="str">
        <f>IF(B1866="","",IF(BQ1866="",1+(MAX(BV$2:BV1865)),""))</f>
        <v/>
      </c>
      <c r="BW1866" s="5" t="str">
        <f t="shared" si="284"/>
        <v/>
      </c>
      <c r="BY1866" s="14" t="str">
        <f t="shared" si="285"/>
        <v/>
      </c>
      <c r="BZ1866" s="28"/>
      <c r="DD1866" s="5" t="e">
        <f>IF(REPORTE!AH$2="si",IF(C1866=VALUE(REPORTE!C$11),IF(SUM(DD1867:DD$1993),CONCATENATE(INT(B1866),", "),INT(B1866)),""),IF(C1866=VALUE(REPORTE!C$10),IF(SUM(DD1867:DD$1993),CONCATENATE(INT(B1866),", "),INT(B1866)),""))</f>
        <v>#VALUE!</v>
      </c>
      <c r="DH1866" s="5"/>
      <c r="DI1866" s="5"/>
      <c r="DJ1866" s="5"/>
      <c r="DK1866" s="5"/>
    </row>
    <row r="1867" spans="1:115">
      <c r="A1867" s="24"/>
      <c r="B1867" s="3"/>
      <c r="H1867" s="5" t="str">
        <f>IF(F1867="","",IFERROR(CONCATENATE("PEUA",VLOOKUP(ESTADO,REPORTE!AV1867:AW1898,2,0),CLAVE_DISTRITO,CLAVE_CADER,IFERROR(VLOOKUP(DAY(F1867),$BN$3:$BO$11,2,0),DAY(F1867)),IFERROR(VLOOKUP(MONTH(F1867),$BN$3:$BO$11,2,0),MONTH(F1867)),YEAR(F1867),G1867),""))</f>
        <v/>
      </c>
      <c r="AC1867" s="2" t="str">
        <f>IFERROR(IF(INDEX(AC$1:AC1866,MATCH(J1867,J$1:J1866,0),1)=0,"",INDEX(AC$1:AC1866,MATCH(J1867,J$1:J1866,0),1)),"")</f>
        <v/>
      </c>
      <c r="AD1867" s="2" t="str">
        <f>IFERROR(IF(INDEX(AD$1:AD1866,MATCH(J1867,J$1:J1866,0),1)=0,"",INDEX(AD$1:AD1866,MATCH(J1867,J$1:J1866,0),1)),"")</f>
        <v/>
      </c>
      <c r="AE1867" s="2" t="str">
        <f>IFERROR(IF(INDEX(AE$1:AE1866,MATCH(J1867,J$1:J1866,0),1)=0,"",INDEX(AE$1:AE1866,MATCH(J1867,J$1:J1866,0),1)),"")</f>
        <v/>
      </c>
      <c r="BH1867" s="7" t="str">
        <f t="shared" ca="1" si="283"/>
        <v/>
      </c>
      <c r="BI1867" s="4" t="str">
        <f t="shared" si="282"/>
        <v/>
      </c>
      <c r="BJ1867" s="123"/>
      <c r="BK1867" s="140" t="str">
        <f t="shared" si="286"/>
        <v/>
      </c>
      <c r="BP1867" s="5"/>
      <c r="BR1867" s="4"/>
      <c r="BT1867" s="5"/>
      <c r="BU1867" s="5"/>
      <c r="BV1867" s="5" t="str">
        <f>IF(B1867="","",IF(BQ1867="",1+(MAX(BV$2:BV1866)),""))</f>
        <v/>
      </c>
      <c r="BW1867" s="5" t="str">
        <f t="shared" si="284"/>
        <v/>
      </c>
      <c r="BY1867" s="14" t="str">
        <f t="shared" si="285"/>
        <v/>
      </c>
      <c r="BZ1867" s="28"/>
      <c r="DD1867" s="5" t="e">
        <f>IF(REPORTE!AH$2="si",IF(C1867=VALUE(REPORTE!C$11),IF(SUM(DD1868:DD$1993),CONCATENATE(INT(B1867),", "),INT(B1867)),""),IF(C1867=VALUE(REPORTE!C$10),IF(SUM(DD1868:DD$1993),CONCATENATE(INT(B1867),", "),INT(B1867)),""))</f>
        <v>#VALUE!</v>
      </c>
      <c r="DH1867" s="5"/>
      <c r="DI1867" s="5"/>
      <c r="DJ1867" s="5"/>
      <c r="DK1867" s="5"/>
    </row>
    <row r="1868" spans="1:115">
      <c r="A1868" s="24"/>
      <c r="B1868" s="3"/>
      <c r="H1868" s="5" t="str">
        <f>IF(F1868="","",IFERROR(CONCATENATE("PEUA",VLOOKUP(ESTADO,REPORTE!AV1868:AW1899,2,0),CLAVE_DISTRITO,CLAVE_CADER,IFERROR(VLOOKUP(DAY(F1868),$BN$3:$BO$11,2,0),DAY(F1868)),IFERROR(VLOOKUP(MONTH(F1868),$BN$3:$BO$11,2,0),MONTH(F1868)),YEAR(F1868),G1868),""))</f>
        <v/>
      </c>
      <c r="AC1868" s="2" t="str">
        <f>IFERROR(IF(INDEX(AC$1:AC1867,MATCH(J1868,J$1:J1867,0),1)=0,"",INDEX(AC$1:AC1867,MATCH(J1868,J$1:J1867,0),1)),"")</f>
        <v/>
      </c>
      <c r="AD1868" s="2" t="str">
        <f>IFERROR(IF(INDEX(AD$1:AD1867,MATCH(J1868,J$1:J1867,0),1)=0,"",INDEX(AD$1:AD1867,MATCH(J1868,J$1:J1867,0),1)),"")</f>
        <v/>
      </c>
      <c r="AE1868" s="2" t="str">
        <f>IFERROR(IF(INDEX(AE$1:AE1867,MATCH(J1868,J$1:J1867,0),1)=0,"",INDEX(AE$1:AE1867,MATCH(J1868,J$1:J1867,0),1)),"")</f>
        <v/>
      </c>
      <c r="BH1868" s="7" t="str">
        <f t="shared" ca="1" si="283"/>
        <v/>
      </c>
      <c r="BI1868" s="4" t="str">
        <f t="shared" si="282"/>
        <v/>
      </c>
      <c r="BJ1868" s="123"/>
      <c r="BK1868" s="140" t="str">
        <f t="shared" si="286"/>
        <v/>
      </c>
      <c r="BP1868" s="5"/>
      <c r="BR1868" s="4"/>
      <c r="BT1868" s="5"/>
      <c r="BU1868" s="5"/>
      <c r="BV1868" s="5" t="str">
        <f>IF(B1868="","",IF(BQ1868="",1+(MAX(BV$2:BV1867)),""))</f>
        <v/>
      </c>
      <c r="BW1868" s="5" t="str">
        <f t="shared" si="284"/>
        <v/>
      </c>
      <c r="BY1868" s="14" t="str">
        <f t="shared" si="285"/>
        <v/>
      </c>
      <c r="BZ1868" s="28"/>
      <c r="DD1868" s="5" t="e">
        <f>IF(REPORTE!AH$2="si",IF(C1868=VALUE(REPORTE!C$11),IF(SUM(DD1869:DD$1993),CONCATENATE(INT(B1868),", "),INT(B1868)),""),IF(C1868=VALUE(REPORTE!C$10),IF(SUM(DD1869:DD$1993),CONCATENATE(INT(B1868),", "),INT(B1868)),""))</f>
        <v>#VALUE!</v>
      </c>
      <c r="DH1868" s="5"/>
      <c r="DI1868" s="5"/>
      <c r="DJ1868" s="5"/>
      <c r="DK1868" s="5"/>
    </row>
    <row r="1869" spans="1:115">
      <c r="A1869" s="24"/>
      <c r="B1869" s="3"/>
      <c r="H1869" s="5" t="str">
        <f>IF(F1869="","",IFERROR(CONCATENATE("PEUA",VLOOKUP(ESTADO,REPORTE!AV1869:AW1900,2,0),CLAVE_DISTRITO,CLAVE_CADER,IFERROR(VLOOKUP(DAY(F1869),$BN$3:$BO$11,2,0),DAY(F1869)),IFERROR(VLOOKUP(MONTH(F1869),$BN$3:$BO$11,2,0),MONTH(F1869)),YEAR(F1869),G1869),""))</f>
        <v/>
      </c>
      <c r="AC1869" s="2" t="str">
        <f>IFERROR(IF(INDEX(AC$1:AC1868,MATCH(J1869,J$1:J1868,0),1)=0,"",INDEX(AC$1:AC1868,MATCH(J1869,J$1:J1868,0),1)),"")</f>
        <v/>
      </c>
      <c r="AD1869" s="2" t="str">
        <f>IFERROR(IF(INDEX(AD$1:AD1868,MATCH(J1869,J$1:J1868,0),1)=0,"",INDEX(AD$1:AD1868,MATCH(J1869,J$1:J1868,0),1)),"")</f>
        <v/>
      </c>
      <c r="AE1869" s="2" t="str">
        <f>IFERROR(IF(INDEX(AE$1:AE1868,MATCH(J1869,J$1:J1868,0),1)=0,"",INDEX(AE$1:AE1868,MATCH(J1869,J$1:J1868,0),1)),"")</f>
        <v/>
      </c>
      <c r="BH1869" s="7" t="str">
        <f t="shared" ca="1" si="283"/>
        <v/>
      </c>
      <c r="BI1869" s="4" t="str">
        <f t="shared" si="282"/>
        <v/>
      </c>
      <c r="BJ1869" s="123"/>
      <c r="BK1869" s="140" t="str">
        <f t="shared" si="286"/>
        <v/>
      </c>
      <c r="BP1869" s="5"/>
      <c r="BR1869" s="4"/>
      <c r="BT1869" s="5"/>
      <c r="BU1869" s="5"/>
      <c r="BV1869" s="5" t="str">
        <f>IF(B1869="","",IF(BQ1869="",1+(MAX(BV$2:BV1868)),""))</f>
        <v/>
      </c>
      <c r="BW1869" s="5" t="str">
        <f t="shared" si="284"/>
        <v/>
      </c>
      <c r="BY1869" s="14" t="str">
        <f t="shared" si="285"/>
        <v/>
      </c>
      <c r="BZ1869" s="28"/>
      <c r="DD1869" s="5" t="e">
        <f>IF(REPORTE!AH$2="si",IF(C1869=VALUE(REPORTE!C$11),IF(SUM(DD1870:DD$1993),CONCATENATE(INT(B1869),", "),INT(B1869)),""),IF(C1869=VALUE(REPORTE!C$10),IF(SUM(DD1870:DD$1993),CONCATENATE(INT(B1869),", "),INT(B1869)),""))</f>
        <v>#VALUE!</v>
      </c>
      <c r="DH1869" s="5"/>
      <c r="DI1869" s="5"/>
      <c r="DJ1869" s="5"/>
      <c r="DK1869" s="5"/>
    </row>
    <row r="1870" spans="1:115">
      <c r="A1870" s="24"/>
      <c r="B1870" s="3"/>
      <c r="H1870" s="5" t="str">
        <f>IF(F1870="","",IFERROR(CONCATENATE("PEUA",VLOOKUP(ESTADO,REPORTE!AV1870:AW1901,2,0),CLAVE_DISTRITO,CLAVE_CADER,IFERROR(VLOOKUP(DAY(F1870),$BN$3:$BO$11,2,0),DAY(F1870)),IFERROR(VLOOKUP(MONTH(F1870),$BN$3:$BO$11,2,0),MONTH(F1870)),YEAR(F1870),G1870),""))</f>
        <v/>
      </c>
      <c r="AC1870" s="2" t="str">
        <f>IFERROR(IF(INDEX(AC$1:AC1869,MATCH(J1870,J$1:J1869,0),1)=0,"",INDEX(AC$1:AC1869,MATCH(J1870,J$1:J1869,0),1)),"")</f>
        <v/>
      </c>
      <c r="AD1870" s="2" t="str">
        <f>IFERROR(IF(INDEX(AD$1:AD1869,MATCH(J1870,J$1:J1869,0),1)=0,"",INDEX(AD$1:AD1869,MATCH(J1870,J$1:J1869,0),1)),"")</f>
        <v/>
      </c>
      <c r="AE1870" s="2" t="str">
        <f>IFERROR(IF(INDEX(AE$1:AE1869,MATCH(J1870,J$1:J1869,0),1)=0,"",INDEX(AE$1:AE1869,MATCH(J1870,J$1:J1869,0),1)),"")</f>
        <v/>
      </c>
      <c r="BH1870" s="7" t="str">
        <f t="shared" ca="1" si="283"/>
        <v/>
      </c>
      <c r="BI1870" s="4" t="str">
        <f t="shared" si="282"/>
        <v/>
      </c>
      <c r="BJ1870" s="123"/>
      <c r="BK1870" s="140" t="str">
        <f t="shared" si="286"/>
        <v/>
      </c>
      <c r="BP1870" s="5"/>
      <c r="BR1870" s="4"/>
      <c r="BT1870" s="5"/>
      <c r="BU1870" s="5"/>
      <c r="BV1870" s="5" t="str">
        <f>IF(B1870="","",IF(BQ1870="",1+(MAX(BV$2:BV1869)),""))</f>
        <v/>
      </c>
      <c r="BW1870" s="5" t="str">
        <f t="shared" si="284"/>
        <v/>
      </c>
      <c r="BY1870" s="14" t="str">
        <f t="shared" si="285"/>
        <v/>
      </c>
      <c r="BZ1870" s="28"/>
      <c r="DD1870" s="5" t="e">
        <f>IF(REPORTE!AH$2="si",IF(C1870=VALUE(REPORTE!C$11),IF(SUM(DD1871:DD$1993),CONCATENATE(INT(B1870),", "),INT(B1870)),""),IF(C1870=VALUE(REPORTE!C$10),IF(SUM(DD1871:DD$1993),CONCATENATE(INT(B1870),", "),INT(B1870)),""))</f>
        <v>#VALUE!</v>
      </c>
      <c r="DH1870" s="5"/>
      <c r="DI1870" s="5"/>
      <c r="DJ1870" s="5"/>
      <c r="DK1870" s="5"/>
    </row>
    <row r="1871" spans="1:115">
      <c r="A1871" s="24"/>
      <c r="B1871" s="3"/>
      <c r="H1871" s="5" t="str">
        <f>IF(F1871="","",IFERROR(CONCATENATE("PEUA",VLOOKUP(ESTADO,REPORTE!AV1871:AW1902,2,0),CLAVE_DISTRITO,CLAVE_CADER,IFERROR(VLOOKUP(DAY(F1871),$BN$3:$BO$11,2,0),DAY(F1871)),IFERROR(VLOOKUP(MONTH(F1871),$BN$3:$BO$11,2,0),MONTH(F1871)),YEAR(F1871),G1871),""))</f>
        <v/>
      </c>
      <c r="AC1871" s="2" t="str">
        <f>IFERROR(IF(INDEX(AC$1:AC1870,MATCH(J1871,J$1:J1870,0),1)=0,"",INDEX(AC$1:AC1870,MATCH(J1871,J$1:J1870,0),1)),"")</f>
        <v/>
      </c>
      <c r="AD1871" s="2" t="str">
        <f>IFERROR(IF(INDEX(AD$1:AD1870,MATCH(J1871,J$1:J1870,0),1)=0,"",INDEX(AD$1:AD1870,MATCH(J1871,J$1:J1870,0),1)),"")</f>
        <v/>
      </c>
      <c r="AE1871" s="2" t="str">
        <f>IFERROR(IF(INDEX(AE$1:AE1870,MATCH(J1871,J$1:J1870,0),1)=0,"",INDEX(AE$1:AE1870,MATCH(J1871,J$1:J1870,0),1)),"")</f>
        <v/>
      </c>
      <c r="BH1871" s="7" t="str">
        <f t="shared" ca="1" si="283"/>
        <v/>
      </c>
      <c r="BI1871" s="4" t="str">
        <f t="shared" si="282"/>
        <v/>
      </c>
      <c r="BJ1871" s="123"/>
      <c r="BK1871" s="140" t="str">
        <f t="shared" si="286"/>
        <v/>
      </c>
      <c r="BP1871" s="5"/>
      <c r="BR1871" s="4"/>
      <c r="BT1871" s="5"/>
      <c r="BU1871" s="5"/>
      <c r="BV1871" s="5" t="str">
        <f>IF(B1871="","",IF(BQ1871="",1+(MAX(BV$2:BV1870)),""))</f>
        <v/>
      </c>
      <c r="BW1871" s="5" t="str">
        <f t="shared" si="284"/>
        <v/>
      </c>
      <c r="BY1871" s="14" t="str">
        <f t="shared" si="285"/>
        <v/>
      </c>
      <c r="BZ1871" s="28"/>
      <c r="DD1871" s="5" t="e">
        <f>IF(REPORTE!AH$2="si",IF(C1871=VALUE(REPORTE!C$11),IF(SUM(DD1872:DD$1993),CONCATENATE(INT(B1871),", "),INT(B1871)),""),IF(C1871=VALUE(REPORTE!C$10),IF(SUM(DD1872:DD$1993),CONCATENATE(INT(B1871),", "),INT(B1871)),""))</f>
        <v>#VALUE!</v>
      </c>
      <c r="DH1871" s="5"/>
      <c r="DI1871" s="5"/>
      <c r="DJ1871" s="5"/>
      <c r="DK1871" s="5"/>
    </row>
    <row r="1872" spans="1:115">
      <c r="A1872" s="24"/>
      <c r="B1872" s="3"/>
      <c r="H1872" s="5" t="str">
        <f>IF(F1872="","",IFERROR(CONCATENATE("PEUA",VLOOKUP(ESTADO,REPORTE!AV1872:AW1903,2,0),CLAVE_DISTRITO,CLAVE_CADER,IFERROR(VLOOKUP(DAY(F1872),$BN$3:$BO$11,2,0),DAY(F1872)),IFERROR(VLOOKUP(MONTH(F1872),$BN$3:$BO$11,2,0),MONTH(F1872)),YEAR(F1872),G1872),""))</f>
        <v/>
      </c>
      <c r="AC1872" s="2" t="str">
        <f>IFERROR(IF(INDEX(AC$1:AC1871,MATCH(J1872,J$1:J1871,0),1)=0,"",INDEX(AC$1:AC1871,MATCH(J1872,J$1:J1871,0),1)),"")</f>
        <v/>
      </c>
      <c r="AD1872" s="2" t="str">
        <f>IFERROR(IF(INDEX(AD$1:AD1871,MATCH(J1872,J$1:J1871,0),1)=0,"",INDEX(AD$1:AD1871,MATCH(J1872,J$1:J1871,0),1)),"")</f>
        <v/>
      </c>
      <c r="AE1872" s="2" t="str">
        <f>IFERROR(IF(INDEX(AE$1:AE1871,MATCH(J1872,J$1:J1871,0),1)=0,"",INDEX(AE$1:AE1871,MATCH(J1872,J$1:J1871,0),1)),"")</f>
        <v/>
      </c>
      <c r="BH1872" s="7" t="str">
        <f t="shared" ca="1" si="283"/>
        <v/>
      </c>
      <c r="BI1872" s="4" t="str">
        <f t="shared" si="282"/>
        <v/>
      </c>
      <c r="BJ1872" s="123"/>
      <c r="BK1872" s="140" t="str">
        <f t="shared" si="286"/>
        <v/>
      </c>
      <c r="BP1872" s="5"/>
      <c r="BR1872" s="4"/>
      <c r="BT1872" s="5"/>
      <c r="BU1872" s="5"/>
      <c r="BV1872" s="5" t="str">
        <f>IF(B1872="","",IF(BQ1872="",1+(MAX(BV$2:BV1871)),""))</f>
        <v/>
      </c>
      <c r="BW1872" s="5" t="str">
        <f t="shared" si="284"/>
        <v/>
      </c>
      <c r="BY1872" s="14" t="str">
        <f t="shared" si="285"/>
        <v/>
      </c>
      <c r="BZ1872" s="28"/>
      <c r="DD1872" s="5" t="e">
        <f>IF(REPORTE!AH$2="si",IF(C1872=VALUE(REPORTE!C$11),IF(SUM(DD1873:DD$1993),CONCATENATE(INT(B1872),", "),INT(B1872)),""),IF(C1872=VALUE(REPORTE!C$10),IF(SUM(DD1873:DD$1993),CONCATENATE(INT(B1872),", "),INT(B1872)),""))</f>
        <v>#VALUE!</v>
      </c>
      <c r="DH1872" s="5"/>
      <c r="DI1872" s="5"/>
      <c r="DJ1872" s="5"/>
      <c r="DK1872" s="5"/>
    </row>
    <row r="1873" spans="1:115">
      <c r="A1873" s="24"/>
      <c r="B1873" s="3"/>
      <c r="H1873" s="5" t="str">
        <f>IF(F1873="","",IFERROR(CONCATENATE("PEUA",VLOOKUP(ESTADO,REPORTE!AV1873:AW1904,2,0),CLAVE_DISTRITO,CLAVE_CADER,IFERROR(VLOOKUP(DAY(F1873),$BN$3:$BO$11,2,0),DAY(F1873)),IFERROR(VLOOKUP(MONTH(F1873),$BN$3:$BO$11,2,0),MONTH(F1873)),YEAR(F1873),G1873),""))</f>
        <v/>
      </c>
      <c r="AC1873" s="2" t="str">
        <f>IFERROR(IF(INDEX(AC$1:AC1872,MATCH(J1873,J$1:J1872,0),1)=0,"",INDEX(AC$1:AC1872,MATCH(J1873,J$1:J1872,0),1)),"")</f>
        <v/>
      </c>
      <c r="AD1873" s="2" t="str">
        <f>IFERROR(IF(INDEX(AD$1:AD1872,MATCH(J1873,J$1:J1872,0),1)=0,"",INDEX(AD$1:AD1872,MATCH(J1873,J$1:J1872,0),1)),"")</f>
        <v/>
      </c>
      <c r="AE1873" s="2" t="str">
        <f>IFERROR(IF(INDEX(AE$1:AE1872,MATCH(J1873,J$1:J1872,0),1)=0,"",INDEX(AE$1:AE1872,MATCH(J1873,J$1:J1872,0),1)),"")</f>
        <v/>
      </c>
      <c r="BH1873" s="7" t="str">
        <f t="shared" ca="1" si="283"/>
        <v/>
      </c>
      <c r="BI1873" s="4" t="str">
        <f t="shared" si="282"/>
        <v/>
      </c>
      <c r="BJ1873" s="123"/>
      <c r="BK1873" s="140" t="str">
        <f t="shared" si="286"/>
        <v/>
      </c>
      <c r="BP1873" s="5"/>
      <c r="BR1873" s="4"/>
      <c r="BT1873" s="5"/>
      <c r="BU1873" s="5"/>
      <c r="BV1873" s="5" t="str">
        <f>IF(B1873="","",IF(BQ1873="",1+(MAX(BV$2:BV1872)),""))</f>
        <v/>
      </c>
      <c r="BW1873" s="5" t="str">
        <f t="shared" si="284"/>
        <v/>
      </c>
      <c r="BY1873" s="14" t="str">
        <f t="shared" si="285"/>
        <v/>
      </c>
      <c r="BZ1873" s="28"/>
      <c r="DD1873" s="5" t="e">
        <f>IF(REPORTE!AH$2="si",IF(C1873=VALUE(REPORTE!C$11),IF(SUM(DD1874:DD$1993),CONCATENATE(INT(B1873),", "),INT(B1873)),""),IF(C1873=VALUE(REPORTE!C$10),IF(SUM(DD1874:DD$1993),CONCATENATE(INT(B1873),", "),INT(B1873)),""))</f>
        <v>#VALUE!</v>
      </c>
      <c r="DH1873" s="5"/>
      <c r="DI1873" s="5"/>
      <c r="DJ1873" s="5"/>
      <c r="DK1873" s="5"/>
    </row>
    <row r="1874" spans="1:115">
      <c r="A1874" s="24"/>
      <c r="B1874" s="3"/>
      <c r="H1874" s="5" t="str">
        <f>IF(F1874="","",IFERROR(CONCATENATE("PEUA",VLOOKUP(ESTADO,REPORTE!AV1874:AW1905,2,0),CLAVE_DISTRITO,CLAVE_CADER,IFERROR(VLOOKUP(DAY(F1874),$BN$3:$BO$11,2,0),DAY(F1874)),IFERROR(VLOOKUP(MONTH(F1874),$BN$3:$BO$11,2,0),MONTH(F1874)),YEAR(F1874),G1874),""))</f>
        <v/>
      </c>
      <c r="AC1874" s="2" t="str">
        <f>IFERROR(IF(INDEX(AC$1:AC1873,MATCH(J1874,J$1:J1873,0),1)=0,"",INDEX(AC$1:AC1873,MATCH(J1874,J$1:J1873,0),1)),"")</f>
        <v/>
      </c>
      <c r="AD1874" s="2" t="str">
        <f>IFERROR(IF(INDEX(AD$1:AD1873,MATCH(J1874,J$1:J1873,0),1)=0,"",INDEX(AD$1:AD1873,MATCH(J1874,J$1:J1873,0),1)),"")</f>
        <v/>
      </c>
      <c r="AE1874" s="2" t="str">
        <f>IFERROR(IF(INDEX(AE$1:AE1873,MATCH(J1874,J$1:J1873,0),1)=0,"",INDEX(AE$1:AE1873,MATCH(J1874,J$1:J1873,0),1)),"")</f>
        <v/>
      </c>
      <c r="BH1874" s="7" t="str">
        <f t="shared" ca="1" si="283"/>
        <v/>
      </c>
      <c r="BI1874" s="4" t="str">
        <f t="shared" si="282"/>
        <v/>
      </c>
      <c r="BJ1874" s="123"/>
      <c r="BK1874" s="140" t="str">
        <f t="shared" si="286"/>
        <v/>
      </c>
      <c r="BP1874" s="5"/>
      <c r="BR1874" s="4"/>
      <c r="BT1874" s="5"/>
      <c r="BU1874" s="5"/>
      <c r="BV1874" s="5" t="str">
        <f>IF(B1874="","",IF(BQ1874="",1+(MAX(BV$2:BV1873)),""))</f>
        <v/>
      </c>
      <c r="BW1874" s="5" t="str">
        <f t="shared" si="284"/>
        <v/>
      </c>
      <c r="BY1874" s="14" t="str">
        <f t="shared" si="285"/>
        <v/>
      </c>
      <c r="BZ1874" s="28"/>
      <c r="DD1874" s="5" t="e">
        <f>IF(REPORTE!AH$2="si",IF(C1874=VALUE(REPORTE!C$11),IF(SUM(DD1875:DD$1993),CONCATENATE(INT(B1874),", "),INT(B1874)),""),IF(C1874=VALUE(REPORTE!C$10),IF(SUM(DD1875:DD$1993),CONCATENATE(INT(B1874),", "),INT(B1874)),""))</f>
        <v>#VALUE!</v>
      </c>
      <c r="DH1874" s="5"/>
      <c r="DI1874" s="5"/>
      <c r="DJ1874" s="5"/>
      <c r="DK1874" s="5"/>
    </row>
    <row r="1875" spans="1:115">
      <c r="A1875" s="24"/>
      <c r="B1875" s="3"/>
      <c r="H1875" s="5" t="str">
        <f>IF(F1875="","",IFERROR(CONCATENATE("PEUA",VLOOKUP(ESTADO,REPORTE!AV1875:AW1906,2,0),CLAVE_DISTRITO,CLAVE_CADER,IFERROR(VLOOKUP(DAY(F1875),$BN$3:$BO$11,2,0),DAY(F1875)),IFERROR(VLOOKUP(MONTH(F1875),$BN$3:$BO$11,2,0),MONTH(F1875)),YEAR(F1875),G1875),""))</f>
        <v/>
      </c>
      <c r="AC1875" s="2" t="str">
        <f>IFERROR(IF(INDEX(AC$1:AC1874,MATCH(J1875,J$1:J1874,0),1)=0,"",INDEX(AC$1:AC1874,MATCH(J1875,J$1:J1874,0),1)),"")</f>
        <v/>
      </c>
      <c r="AD1875" s="2" t="str">
        <f>IFERROR(IF(INDEX(AD$1:AD1874,MATCH(J1875,J$1:J1874,0),1)=0,"",INDEX(AD$1:AD1874,MATCH(J1875,J$1:J1874,0),1)),"")</f>
        <v/>
      </c>
      <c r="AE1875" s="2" t="str">
        <f>IFERROR(IF(INDEX(AE$1:AE1874,MATCH(J1875,J$1:J1874,0),1)=0,"",INDEX(AE$1:AE1874,MATCH(J1875,J$1:J1874,0),1)),"")</f>
        <v/>
      </c>
      <c r="BH1875" s="7" t="str">
        <f t="shared" ca="1" si="283"/>
        <v/>
      </c>
      <c r="BI1875" s="4" t="str">
        <f t="shared" ref="BI1875:BI1938" si="287">IFERROR(IF(AA1875=0,"",AA1875/BB1875),"")</f>
        <v/>
      </c>
      <c r="BJ1875" s="123"/>
      <c r="BK1875" s="140" t="str">
        <f t="shared" si="286"/>
        <v/>
      </c>
      <c r="BP1875" s="5"/>
      <c r="BR1875" s="4"/>
      <c r="BT1875" s="5"/>
      <c r="BU1875" s="5"/>
      <c r="BV1875" s="5" t="str">
        <f>IF(B1875="","",IF(BQ1875="",1+(MAX(BV$2:BV1874)),""))</f>
        <v/>
      </c>
      <c r="BW1875" s="5" t="str">
        <f t="shared" si="284"/>
        <v/>
      </c>
      <c r="BY1875" s="14" t="str">
        <f t="shared" si="285"/>
        <v/>
      </c>
      <c r="BZ1875" s="28"/>
      <c r="DD1875" s="5" t="e">
        <f>IF(REPORTE!AH$2="si",IF(C1875=VALUE(REPORTE!C$11),IF(SUM(DD1876:DD$1993),CONCATENATE(INT(B1875),", "),INT(B1875)),""),IF(C1875=VALUE(REPORTE!C$10),IF(SUM(DD1876:DD$1993),CONCATENATE(INT(B1875),", "),INT(B1875)),""))</f>
        <v>#VALUE!</v>
      </c>
      <c r="DH1875" s="5"/>
      <c r="DI1875" s="5"/>
      <c r="DJ1875" s="5"/>
      <c r="DK1875" s="5"/>
    </row>
    <row r="1876" spans="1:115">
      <c r="A1876" s="24"/>
      <c r="B1876" s="3"/>
      <c r="H1876" s="5" t="str">
        <f>IF(F1876="","",IFERROR(CONCATENATE("PEUA",VLOOKUP(ESTADO,REPORTE!AV1876:AW1907,2,0),CLAVE_DISTRITO,CLAVE_CADER,IFERROR(VLOOKUP(DAY(F1876),$BN$3:$BO$11,2,0),DAY(F1876)),IFERROR(VLOOKUP(MONTH(F1876),$BN$3:$BO$11,2,0),MONTH(F1876)),YEAR(F1876),G1876),""))</f>
        <v/>
      </c>
      <c r="AC1876" s="2" t="str">
        <f>IFERROR(IF(INDEX(AC$1:AC1875,MATCH(J1876,J$1:J1875,0),1)=0,"",INDEX(AC$1:AC1875,MATCH(J1876,J$1:J1875,0),1)),"")</f>
        <v/>
      </c>
      <c r="AD1876" s="2" t="str">
        <f>IFERROR(IF(INDEX(AD$1:AD1875,MATCH(J1876,J$1:J1875,0),1)=0,"",INDEX(AD$1:AD1875,MATCH(J1876,J$1:J1875,0),1)),"")</f>
        <v/>
      </c>
      <c r="AE1876" s="2" t="str">
        <f>IFERROR(IF(INDEX(AE$1:AE1875,MATCH(J1876,J$1:J1875,0),1)=0,"",INDEX(AE$1:AE1875,MATCH(J1876,J$1:J1875,0),1)),"")</f>
        <v/>
      </c>
      <c r="BH1876" s="7" t="str">
        <f t="shared" ca="1" si="283"/>
        <v/>
      </c>
      <c r="BI1876" s="4" t="str">
        <f t="shared" si="287"/>
        <v/>
      </c>
      <c r="BJ1876" s="123"/>
      <c r="BK1876" s="140" t="str">
        <f t="shared" si="286"/>
        <v/>
      </c>
      <c r="BP1876" s="5"/>
      <c r="BR1876" s="4"/>
      <c r="BT1876" s="5"/>
      <c r="BU1876" s="5"/>
      <c r="BV1876" s="5" t="str">
        <f>IF(B1876="","",IF(BQ1876="",1+(MAX(BV$2:BV1875)),""))</f>
        <v/>
      </c>
      <c r="BW1876" s="5" t="str">
        <f t="shared" si="284"/>
        <v/>
      </c>
      <c r="BY1876" s="14" t="str">
        <f t="shared" si="285"/>
        <v/>
      </c>
      <c r="BZ1876" s="28"/>
      <c r="DD1876" s="5" t="e">
        <f>IF(REPORTE!AH$2="si",IF(C1876=VALUE(REPORTE!C$11),IF(SUM(DD1877:DD$1993),CONCATENATE(INT(B1876),", "),INT(B1876)),""),IF(C1876=VALUE(REPORTE!C$10),IF(SUM(DD1877:DD$1993),CONCATENATE(INT(B1876),", "),INT(B1876)),""))</f>
        <v>#VALUE!</v>
      </c>
      <c r="DH1876" s="5"/>
      <c r="DI1876" s="5"/>
      <c r="DJ1876" s="5"/>
      <c r="DK1876" s="5"/>
    </row>
    <row r="1877" spans="1:115">
      <c r="A1877" s="24"/>
      <c r="B1877" s="3"/>
      <c r="H1877" s="5" t="str">
        <f>IF(F1877="","",IFERROR(CONCATENATE("PEUA",VLOOKUP(ESTADO,REPORTE!AV1877:AW1908,2,0),CLAVE_DISTRITO,CLAVE_CADER,IFERROR(VLOOKUP(DAY(F1877),$BN$3:$BO$11,2,0),DAY(F1877)),IFERROR(VLOOKUP(MONTH(F1877),$BN$3:$BO$11,2,0),MONTH(F1877)),YEAR(F1877),G1877),""))</f>
        <v/>
      </c>
      <c r="AC1877" s="2" t="str">
        <f>IFERROR(IF(INDEX(AC$1:AC1876,MATCH(J1877,J$1:J1876,0),1)=0,"",INDEX(AC$1:AC1876,MATCH(J1877,J$1:J1876,0),1)),"")</f>
        <v/>
      </c>
      <c r="AD1877" s="2" t="str">
        <f>IFERROR(IF(INDEX(AD$1:AD1876,MATCH(J1877,J$1:J1876,0),1)=0,"",INDEX(AD$1:AD1876,MATCH(J1877,J$1:J1876,0),1)),"")</f>
        <v/>
      </c>
      <c r="AE1877" s="2" t="str">
        <f>IFERROR(IF(INDEX(AE$1:AE1876,MATCH(J1877,J$1:J1876,0),1)=0,"",INDEX(AE$1:AE1876,MATCH(J1877,J$1:J1876,0),1)),"")</f>
        <v/>
      </c>
      <c r="BH1877" s="7" t="str">
        <f t="shared" ca="1" si="283"/>
        <v/>
      </c>
      <c r="BI1877" s="4" t="str">
        <f t="shared" si="287"/>
        <v/>
      </c>
      <c r="BJ1877" s="123"/>
      <c r="BK1877" s="140" t="str">
        <f t="shared" si="286"/>
        <v/>
      </c>
      <c r="BP1877" s="5"/>
      <c r="BR1877" s="4"/>
      <c r="BT1877" s="5"/>
      <c r="BU1877" s="5"/>
      <c r="BV1877" s="5" t="str">
        <f>IF(B1877="","",IF(BQ1877="",1+(MAX(BV$2:BV1876)),""))</f>
        <v/>
      </c>
      <c r="BW1877" s="5" t="str">
        <f t="shared" si="284"/>
        <v/>
      </c>
      <c r="BY1877" s="14" t="str">
        <f t="shared" si="285"/>
        <v/>
      </c>
      <c r="BZ1877" s="28"/>
      <c r="DD1877" s="5" t="e">
        <f>IF(REPORTE!AH$2="si",IF(C1877=VALUE(REPORTE!C$11),IF(SUM(DD1878:DD$1993),CONCATENATE(INT(B1877),", "),INT(B1877)),""),IF(C1877=VALUE(REPORTE!C$10),IF(SUM(DD1878:DD$1993),CONCATENATE(INT(B1877),", "),INT(B1877)),""))</f>
        <v>#VALUE!</v>
      </c>
      <c r="DH1877" s="5"/>
      <c r="DI1877" s="5"/>
      <c r="DJ1877" s="5"/>
      <c r="DK1877" s="5"/>
    </row>
    <row r="1878" spans="1:115">
      <c r="A1878" s="24"/>
      <c r="B1878" s="3"/>
      <c r="H1878" s="5" t="str">
        <f>IF(F1878="","",IFERROR(CONCATENATE("PEUA",VLOOKUP(ESTADO,REPORTE!AV1878:AW1909,2,0),CLAVE_DISTRITO,CLAVE_CADER,IFERROR(VLOOKUP(DAY(F1878),$BN$3:$BO$11,2,0),DAY(F1878)),IFERROR(VLOOKUP(MONTH(F1878),$BN$3:$BO$11,2,0),MONTH(F1878)),YEAR(F1878),G1878),""))</f>
        <v/>
      </c>
      <c r="AC1878" s="2" t="str">
        <f>IFERROR(IF(INDEX(AC$1:AC1877,MATCH(J1878,J$1:J1877,0),1)=0,"",INDEX(AC$1:AC1877,MATCH(J1878,J$1:J1877,0),1)),"")</f>
        <v/>
      </c>
      <c r="AD1878" s="2" t="str">
        <f>IFERROR(IF(INDEX(AD$1:AD1877,MATCH(J1878,J$1:J1877,0),1)=0,"",INDEX(AD$1:AD1877,MATCH(J1878,J$1:J1877,0),1)),"")</f>
        <v/>
      </c>
      <c r="AE1878" s="2" t="str">
        <f>IFERROR(IF(INDEX(AE$1:AE1877,MATCH(J1878,J$1:J1877,0),1)=0,"",INDEX(AE$1:AE1877,MATCH(J1878,J$1:J1877,0),1)),"")</f>
        <v/>
      </c>
      <c r="BH1878" s="7" t="str">
        <f t="shared" ca="1" si="283"/>
        <v/>
      </c>
      <c r="BI1878" s="4" t="str">
        <f t="shared" si="287"/>
        <v/>
      </c>
      <c r="BJ1878" s="123"/>
      <c r="BK1878" s="140" t="str">
        <f t="shared" si="286"/>
        <v/>
      </c>
      <c r="BP1878" s="5"/>
      <c r="BR1878" s="4"/>
      <c r="BT1878" s="5"/>
      <c r="BU1878" s="5"/>
      <c r="BV1878" s="5" t="str">
        <f>IF(B1878="","",IF(BQ1878="",1+(MAX(BV$2:BV1877)),""))</f>
        <v/>
      </c>
      <c r="BW1878" s="5" t="str">
        <f t="shared" si="284"/>
        <v/>
      </c>
      <c r="BY1878" s="14" t="str">
        <f t="shared" si="285"/>
        <v/>
      </c>
      <c r="BZ1878" s="28"/>
      <c r="DD1878" s="5" t="e">
        <f>IF(REPORTE!AH$2="si",IF(C1878=VALUE(REPORTE!C$11),IF(SUM(DD1879:DD$1993),CONCATENATE(INT(B1878),", "),INT(B1878)),""),IF(C1878=VALUE(REPORTE!C$10),IF(SUM(DD1879:DD$1993),CONCATENATE(INT(B1878),", "),INT(B1878)),""))</f>
        <v>#VALUE!</v>
      </c>
      <c r="DH1878" s="5"/>
      <c r="DI1878" s="5"/>
      <c r="DJ1878" s="5"/>
      <c r="DK1878" s="5"/>
    </row>
    <row r="1879" spans="1:115">
      <c r="A1879" s="24"/>
      <c r="B1879" s="3"/>
      <c r="H1879" s="5" t="str">
        <f>IF(F1879="","",IFERROR(CONCATENATE("PEUA",VLOOKUP(ESTADO,REPORTE!AV1879:AW1910,2,0),CLAVE_DISTRITO,CLAVE_CADER,IFERROR(VLOOKUP(DAY(F1879),$BN$3:$BO$11,2,0),DAY(F1879)),IFERROR(VLOOKUP(MONTH(F1879),$BN$3:$BO$11,2,0),MONTH(F1879)),YEAR(F1879),G1879),""))</f>
        <v/>
      </c>
      <c r="AC1879" s="2" t="str">
        <f>IFERROR(IF(INDEX(AC$1:AC1878,MATCH(J1879,J$1:J1878,0),1)=0,"",INDEX(AC$1:AC1878,MATCH(J1879,J$1:J1878,0),1)),"")</f>
        <v/>
      </c>
      <c r="AD1879" s="2" t="str">
        <f>IFERROR(IF(INDEX(AD$1:AD1878,MATCH(J1879,J$1:J1878,0),1)=0,"",INDEX(AD$1:AD1878,MATCH(J1879,J$1:J1878,0),1)),"")</f>
        <v/>
      </c>
      <c r="AE1879" s="2" t="str">
        <f>IFERROR(IF(INDEX(AE$1:AE1878,MATCH(J1879,J$1:J1878,0),1)=0,"",INDEX(AE$1:AE1878,MATCH(J1879,J$1:J1878,0),1)),"")</f>
        <v/>
      </c>
      <c r="BH1879" s="7" t="str">
        <f t="shared" ca="1" si="283"/>
        <v/>
      </c>
      <c r="BI1879" s="4" t="str">
        <f t="shared" si="287"/>
        <v/>
      </c>
      <c r="BJ1879" s="123"/>
      <c r="BK1879" s="140" t="str">
        <f t="shared" si="286"/>
        <v/>
      </c>
      <c r="BP1879" s="5"/>
      <c r="BR1879" s="4"/>
      <c r="BT1879" s="5"/>
      <c r="BU1879" s="5"/>
      <c r="BV1879" s="5" t="str">
        <f>IF(B1879="","",IF(BQ1879="",1+(MAX(BV$2:BV1878)),""))</f>
        <v/>
      </c>
      <c r="BW1879" s="5" t="str">
        <f t="shared" si="284"/>
        <v/>
      </c>
      <c r="BY1879" s="14" t="str">
        <f t="shared" si="285"/>
        <v/>
      </c>
      <c r="BZ1879" s="28"/>
      <c r="DD1879" s="5" t="e">
        <f>IF(REPORTE!AH$2="si",IF(C1879=VALUE(REPORTE!C$11),IF(SUM(DD1880:DD$1993),CONCATENATE(INT(B1879),", "),INT(B1879)),""),IF(C1879=VALUE(REPORTE!C$10),IF(SUM(DD1880:DD$1993),CONCATENATE(INT(B1879),", "),INT(B1879)),""))</f>
        <v>#VALUE!</v>
      </c>
      <c r="DH1879" s="5"/>
      <c r="DI1879" s="5"/>
      <c r="DJ1879" s="5"/>
      <c r="DK1879" s="5"/>
    </row>
    <row r="1880" spans="1:115">
      <c r="A1880" s="24"/>
      <c r="B1880" s="3"/>
      <c r="H1880" s="5" t="str">
        <f>IF(F1880="","",IFERROR(CONCATENATE("PEUA",VLOOKUP(ESTADO,REPORTE!AV1880:AW1911,2,0),CLAVE_DISTRITO,CLAVE_CADER,IFERROR(VLOOKUP(DAY(F1880),$BN$3:$BO$11,2,0),DAY(F1880)),IFERROR(VLOOKUP(MONTH(F1880),$BN$3:$BO$11,2,0),MONTH(F1880)),YEAR(F1880),G1880),""))</f>
        <v/>
      </c>
      <c r="AC1880" s="2" t="str">
        <f>IFERROR(IF(INDEX(AC$1:AC1879,MATCH(J1880,J$1:J1879,0),1)=0,"",INDEX(AC$1:AC1879,MATCH(J1880,J$1:J1879,0),1)),"")</f>
        <v/>
      </c>
      <c r="AD1880" s="2" t="str">
        <f>IFERROR(IF(INDEX(AD$1:AD1879,MATCH(J1880,J$1:J1879,0),1)=0,"",INDEX(AD$1:AD1879,MATCH(J1880,J$1:J1879,0),1)),"")</f>
        <v/>
      </c>
      <c r="AE1880" s="2" t="str">
        <f>IFERROR(IF(INDEX(AE$1:AE1879,MATCH(J1880,J$1:J1879,0),1)=0,"",INDEX(AE$1:AE1879,MATCH(J1880,J$1:J1879,0),1)),"")</f>
        <v/>
      </c>
      <c r="BH1880" s="7" t="str">
        <f t="shared" ca="1" si="283"/>
        <v/>
      </c>
      <c r="BI1880" s="4" t="str">
        <f t="shared" si="287"/>
        <v/>
      </c>
      <c r="BJ1880" s="123"/>
      <c r="BK1880" s="140" t="str">
        <f t="shared" si="286"/>
        <v/>
      </c>
      <c r="BP1880" s="5"/>
      <c r="BR1880" s="4"/>
      <c r="BT1880" s="5"/>
      <c r="BU1880" s="5"/>
      <c r="BV1880" s="5" t="str">
        <f>IF(B1880="","",IF(BQ1880="",1+(MAX(BV$2:BV1879)),""))</f>
        <v/>
      </c>
      <c r="BW1880" s="5" t="str">
        <f t="shared" si="284"/>
        <v/>
      </c>
      <c r="BY1880" s="14" t="str">
        <f t="shared" si="285"/>
        <v/>
      </c>
      <c r="BZ1880" s="28"/>
      <c r="DD1880" s="5" t="e">
        <f>IF(REPORTE!AH$2="si",IF(C1880=VALUE(REPORTE!C$11),IF(SUM(DD1881:DD$1993),CONCATENATE(INT(B1880),", "),INT(B1880)),""),IF(C1880=VALUE(REPORTE!C$10),IF(SUM(DD1881:DD$1993),CONCATENATE(INT(B1880),", "),INT(B1880)),""))</f>
        <v>#VALUE!</v>
      </c>
      <c r="DH1880" s="5"/>
      <c r="DI1880" s="5"/>
      <c r="DJ1880" s="5"/>
      <c r="DK1880" s="5"/>
    </row>
    <row r="1881" spans="1:115">
      <c r="A1881" s="24"/>
      <c r="B1881" s="3"/>
      <c r="H1881" s="5" t="str">
        <f>IF(F1881="","",IFERROR(CONCATENATE("PEUA",VLOOKUP(ESTADO,REPORTE!AV1881:AW1912,2,0),CLAVE_DISTRITO,CLAVE_CADER,IFERROR(VLOOKUP(DAY(F1881),$BN$3:$BO$11,2,0),DAY(F1881)),IFERROR(VLOOKUP(MONTH(F1881),$BN$3:$BO$11,2,0),MONTH(F1881)),YEAR(F1881),G1881),""))</f>
        <v/>
      </c>
      <c r="AC1881" s="2" t="str">
        <f>IFERROR(IF(INDEX(AC$1:AC1880,MATCH(J1881,J$1:J1880,0),1)=0,"",INDEX(AC$1:AC1880,MATCH(J1881,J$1:J1880,0),1)),"")</f>
        <v/>
      </c>
      <c r="AD1881" s="2" t="str">
        <f>IFERROR(IF(INDEX(AD$1:AD1880,MATCH(J1881,J$1:J1880,0),1)=0,"",INDEX(AD$1:AD1880,MATCH(J1881,J$1:J1880,0),1)),"")</f>
        <v/>
      </c>
      <c r="AE1881" s="2" t="str">
        <f>IFERROR(IF(INDEX(AE$1:AE1880,MATCH(J1881,J$1:J1880,0),1)=0,"",INDEX(AE$1:AE1880,MATCH(J1881,J$1:J1880,0),1)),"")</f>
        <v/>
      </c>
      <c r="BH1881" s="7" t="str">
        <f t="shared" ca="1" si="283"/>
        <v/>
      </c>
      <c r="BI1881" s="4" t="str">
        <f t="shared" si="287"/>
        <v/>
      </c>
      <c r="BJ1881" s="123"/>
      <c r="BK1881" s="140" t="str">
        <f t="shared" si="286"/>
        <v/>
      </c>
      <c r="BP1881" s="5"/>
      <c r="BR1881" s="4"/>
      <c r="BT1881" s="5"/>
      <c r="BU1881" s="5"/>
      <c r="BV1881" s="5" t="str">
        <f>IF(B1881="","",IF(BQ1881="",1+(MAX(BV$2:BV1880)),""))</f>
        <v/>
      </c>
      <c r="BW1881" s="5" t="str">
        <f t="shared" si="284"/>
        <v/>
      </c>
      <c r="BY1881" s="14" t="str">
        <f t="shared" si="285"/>
        <v/>
      </c>
      <c r="BZ1881" s="28"/>
      <c r="DD1881" s="5" t="e">
        <f>IF(REPORTE!AH$2="si",IF(C1881=VALUE(REPORTE!C$11),IF(SUM(DD1882:DD$1993),CONCATENATE(INT(B1881),", "),INT(B1881)),""),IF(C1881=VALUE(REPORTE!C$10),IF(SUM(DD1882:DD$1993),CONCATENATE(INT(B1881),", "),INT(B1881)),""))</f>
        <v>#VALUE!</v>
      </c>
      <c r="DH1881" s="5"/>
      <c r="DI1881" s="5"/>
      <c r="DJ1881" s="5"/>
      <c r="DK1881" s="5"/>
    </row>
    <row r="1882" spans="1:115">
      <c r="A1882" s="24"/>
      <c r="B1882" s="3"/>
      <c r="H1882" s="5" t="str">
        <f>IF(F1882="","",IFERROR(CONCATENATE("PEUA",VLOOKUP(ESTADO,REPORTE!AV1882:AW1913,2,0),CLAVE_DISTRITO,CLAVE_CADER,IFERROR(VLOOKUP(DAY(F1882),$BN$3:$BO$11,2,0),DAY(F1882)),IFERROR(VLOOKUP(MONTH(F1882),$BN$3:$BO$11,2,0),MONTH(F1882)),YEAR(F1882),G1882),""))</f>
        <v/>
      </c>
      <c r="AC1882" s="2" t="str">
        <f>IFERROR(IF(INDEX(AC$1:AC1881,MATCH(J1882,J$1:J1881,0),1)=0,"",INDEX(AC$1:AC1881,MATCH(J1882,J$1:J1881,0),1)),"")</f>
        <v/>
      </c>
      <c r="AD1882" s="2" t="str">
        <f>IFERROR(IF(INDEX(AD$1:AD1881,MATCH(J1882,J$1:J1881,0),1)=0,"",INDEX(AD$1:AD1881,MATCH(J1882,J$1:J1881,0),1)),"")</f>
        <v/>
      </c>
      <c r="AE1882" s="2" t="str">
        <f>IFERROR(IF(INDEX(AE$1:AE1881,MATCH(J1882,J$1:J1881,0),1)=0,"",INDEX(AE$1:AE1881,MATCH(J1882,J$1:J1881,0),1)),"")</f>
        <v/>
      </c>
      <c r="BH1882" s="7" t="str">
        <f t="shared" ca="1" si="283"/>
        <v/>
      </c>
      <c r="BI1882" s="4" t="str">
        <f t="shared" si="287"/>
        <v/>
      </c>
      <c r="BJ1882" s="123"/>
      <c r="BK1882" s="140" t="str">
        <f t="shared" si="286"/>
        <v/>
      </c>
      <c r="BP1882" s="5"/>
      <c r="BR1882" s="4"/>
      <c r="BT1882" s="5"/>
      <c r="BU1882" s="5"/>
      <c r="BV1882" s="5" t="str">
        <f>IF(B1882="","",IF(BQ1882="",1+(MAX(BV$2:BV1881)),""))</f>
        <v/>
      </c>
      <c r="BW1882" s="5" t="str">
        <f t="shared" si="284"/>
        <v/>
      </c>
      <c r="BY1882" s="14" t="str">
        <f t="shared" si="285"/>
        <v/>
      </c>
      <c r="BZ1882" s="28"/>
      <c r="DD1882" s="5" t="e">
        <f>IF(REPORTE!AH$2="si",IF(C1882=VALUE(REPORTE!C$11),IF(SUM(DD1883:DD$1993),CONCATENATE(INT(B1882),", "),INT(B1882)),""),IF(C1882=VALUE(REPORTE!C$10),IF(SUM(DD1883:DD$1993),CONCATENATE(INT(B1882),", "),INT(B1882)),""))</f>
        <v>#VALUE!</v>
      </c>
      <c r="DH1882" s="5"/>
      <c r="DI1882" s="5"/>
      <c r="DJ1882" s="5"/>
      <c r="DK1882" s="5"/>
    </row>
    <row r="1883" spans="1:115">
      <c r="A1883" s="24"/>
      <c r="B1883" s="3"/>
      <c r="H1883" s="5" t="str">
        <f>IF(F1883="","",IFERROR(CONCATENATE("PEUA",VLOOKUP(ESTADO,REPORTE!AV1883:AW1914,2,0),CLAVE_DISTRITO,CLAVE_CADER,IFERROR(VLOOKUP(DAY(F1883),$BN$3:$BO$11,2,0),DAY(F1883)),IFERROR(VLOOKUP(MONTH(F1883),$BN$3:$BO$11,2,0),MONTH(F1883)),YEAR(F1883),G1883),""))</f>
        <v/>
      </c>
      <c r="AC1883" s="2" t="str">
        <f>IFERROR(IF(INDEX(AC$1:AC1882,MATCH(J1883,J$1:J1882,0),1)=0,"",INDEX(AC$1:AC1882,MATCH(J1883,J$1:J1882,0),1)),"")</f>
        <v/>
      </c>
      <c r="AD1883" s="2" t="str">
        <f>IFERROR(IF(INDEX(AD$1:AD1882,MATCH(J1883,J$1:J1882,0),1)=0,"",INDEX(AD$1:AD1882,MATCH(J1883,J$1:J1882,0),1)),"")</f>
        <v/>
      </c>
      <c r="AE1883" s="2" t="str">
        <f>IFERROR(IF(INDEX(AE$1:AE1882,MATCH(J1883,J$1:J1882,0),1)=0,"",INDEX(AE$1:AE1882,MATCH(J1883,J$1:J1882,0),1)),"")</f>
        <v/>
      </c>
      <c r="BH1883" s="7" t="str">
        <f t="shared" ca="1" si="283"/>
        <v/>
      </c>
      <c r="BI1883" s="4" t="str">
        <f t="shared" si="287"/>
        <v/>
      </c>
      <c r="BJ1883" s="123"/>
      <c r="BK1883" s="140" t="str">
        <f t="shared" si="286"/>
        <v/>
      </c>
      <c r="BP1883" s="5"/>
      <c r="BR1883" s="4"/>
      <c r="BT1883" s="5"/>
      <c r="BU1883" s="5"/>
      <c r="BV1883" s="5" t="str">
        <f>IF(B1883="","",IF(BQ1883="",1+(MAX(BV$2:BV1882)),""))</f>
        <v/>
      </c>
      <c r="BW1883" s="5" t="str">
        <f t="shared" si="284"/>
        <v/>
      </c>
      <c r="BY1883" s="14" t="str">
        <f t="shared" si="285"/>
        <v/>
      </c>
      <c r="BZ1883" s="28"/>
      <c r="DD1883" s="5" t="e">
        <f>IF(REPORTE!AH$2="si",IF(C1883=VALUE(REPORTE!C$11),IF(SUM(DD1884:DD$1993),CONCATENATE(INT(B1883),", "),INT(B1883)),""),IF(C1883=VALUE(REPORTE!C$10),IF(SUM(DD1884:DD$1993),CONCATENATE(INT(B1883),", "),INT(B1883)),""))</f>
        <v>#VALUE!</v>
      </c>
      <c r="DH1883" s="5"/>
      <c r="DI1883" s="5"/>
      <c r="DJ1883" s="5"/>
      <c r="DK1883" s="5"/>
    </row>
    <row r="1884" spans="1:115">
      <c r="A1884" s="24"/>
      <c r="B1884" s="3"/>
      <c r="H1884" s="5" t="str">
        <f>IF(F1884="","",IFERROR(CONCATENATE("PEUA",VLOOKUP(ESTADO,REPORTE!AV1884:AW1915,2,0),CLAVE_DISTRITO,CLAVE_CADER,IFERROR(VLOOKUP(DAY(F1884),$BN$3:$BO$11,2,0),DAY(F1884)),IFERROR(VLOOKUP(MONTH(F1884),$BN$3:$BO$11,2,0),MONTH(F1884)),YEAR(F1884),G1884),""))</f>
        <v/>
      </c>
      <c r="AC1884" s="2" t="str">
        <f>IFERROR(IF(INDEX(AC$1:AC1883,MATCH(J1884,J$1:J1883,0),1)=0,"",INDEX(AC$1:AC1883,MATCH(J1884,J$1:J1883,0),1)),"")</f>
        <v/>
      </c>
      <c r="AD1884" s="2" t="str">
        <f>IFERROR(IF(INDEX(AD$1:AD1883,MATCH(J1884,J$1:J1883,0),1)=0,"",INDEX(AD$1:AD1883,MATCH(J1884,J$1:J1883,0),1)),"")</f>
        <v/>
      </c>
      <c r="AE1884" s="2" t="str">
        <f>IFERROR(IF(INDEX(AE$1:AE1883,MATCH(J1884,J$1:J1883,0),1)=0,"",INDEX(AE$1:AE1883,MATCH(J1884,J$1:J1883,0),1)),"")</f>
        <v/>
      </c>
      <c r="BH1884" s="7" t="str">
        <f t="shared" ca="1" si="283"/>
        <v/>
      </c>
      <c r="BI1884" s="4" t="str">
        <f t="shared" si="287"/>
        <v/>
      </c>
      <c r="BJ1884" s="123"/>
      <c r="BK1884" s="140" t="str">
        <f t="shared" si="286"/>
        <v/>
      </c>
      <c r="BP1884" s="5"/>
      <c r="BR1884" s="4"/>
      <c r="BT1884" s="5"/>
      <c r="BU1884" s="5"/>
      <c r="BV1884" s="5" t="str">
        <f>IF(B1884="","",IF(BQ1884="",1+(MAX(BV$2:BV1883)),""))</f>
        <v/>
      </c>
      <c r="BW1884" s="5" t="str">
        <f t="shared" si="284"/>
        <v/>
      </c>
      <c r="BY1884" s="14" t="str">
        <f t="shared" si="285"/>
        <v/>
      </c>
      <c r="BZ1884" s="28"/>
      <c r="DD1884" s="5" t="e">
        <f>IF(REPORTE!AH$2="si",IF(C1884=VALUE(REPORTE!C$11),IF(SUM(DD1885:DD$1993),CONCATENATE(INT(B1884),", "),INT(B1884)),""),IF(C1884=VALUE(REPORTE!C$10),IF(SUM(DD1885:DD$1993),CONCATENATE(INT(B1884),", "),INT(B1884)),""))</f>
        <v>#VALUE!</v>
      </c>
      <c r="DH1884" s="5"/>
      <c r="DI1884" s="5"/>
      <c r="DJ1884" s="5"/>
      <c r="DK1884" s="5"/>
    </row>
    <row r="1885" spans="1:115">
      <c r="A1885" s="24"/>
      <c r="B1885" s="3"/>
      <c r="H1885" s="5" t="str">
        <f>IF(F1885="","",IFERROR(CONCATENATE("PEUA",VLOOKUP(ESTADO,REPORTE!AV1885:AW1916,2,0),CLAVE_DISTRITO,CLAVE_CADER,IFERROR(VLOOKUP(DAY(F1885),$BN$3:$BO$11,2,0),DAY(F1885)),IFERROR(VLOOKUP(MONTH(F1885),$BN$3:$BO$11,2,0),MONTH(F1885)),YEAR(F1885),G1885),""))</f>
        <v/>
      </c>
      <c r="AC1885" s="2" t="str">
        <f>IFERROR(IF(INDEX(AC$1:AC1884,MATCH(J1885,J$1:J1884,0),1)=0,"",INDEX(AC$1:AC1884,MATCH(J1885,J$1:J1884,0),1)),"")</f>
        <v/>
      </c>
      <c r="AD1885" s="2" t="str">
        <f>IFERROR(IF(INDEX(AD$1:AD1884,MATCH(J1885,J$1:J1884,0),1)=0,"",INDEX(AD$1:AD1884,MATCH(J1885,J$1:J1884,0),1)),"")</f>
        <v/>
      </c>
      <c r="AE1885" s="2" t="str">
        <f>IFERROR(IF(INDEX(AE$1:AE1884,MATCH(J1885,J$1:J1884,0),1)=0,"",INDEX(AE$1:AE1884,MATCH(J1885,J$1:J1884,0),1)),"")</f>
        <v/>
      </c>
      <c r="BH1885" s="7" t="str">
        <f t="shared" ca="1" si="283"/>
        <v/>
      </c>
      <c r="BI1885" s="4" t="str">
        <f t="shared" si="287"/>
        <v/>
      </c>
      <c r="BJ1885" s="123"/>
      <c r="BK1885" s="140" t="str">
        <f t="shared" si="286"/>
        <v/>
      </c>
      <c r="BP1885" s="5"/>
      <c r="BR1885" s="4"/>
      <c r="BT1885" s="5"/>
      <c r="BU1885" s="5"/>
      <c r="BV1885" s="5" t="str">
        <f>IF(B1885="","",IF(BQ1885="",1+(MAX(BV$2:BV1884)),""))</f>
        <v/>
      </c>
      <c r="BW1885" s="5" t="str">
        <f t="shared" si="284"/>
        <v/>
      </c>
      <c r="BY1885" s="14" t="str">
        <f t="shared" si="285"/>
        <v/>
      </c>
      <c r="BZ1885" s="28"/>
      <c r="DD1885" s="5" t="e">
        <f>IF(REPORTE!AH$2="si",IF(C1885=VALUE(REPORTE!C$11),IF(SUM(DD1886:DD$1993),CONCATENATE(INT(B1885),", "),INT(B1885)),""),IF(C1885=VALUE(REPORTE!C$10),IF(SUM(DD1886:DD$1993),CONCATENATE(INT(B1885),", "),INT(B1885)),""))</f>
        <v>#VALUE!</v>
      </c>
      <c r="DH1885" s="5"/>
      <c r="DI1885" s="5"/>
      <c r="DJ1885" s="5"/>
      <c r="DK1885" s="5"/>
    </row>
    <row r="1886" spans="1:115">
      <c r="A1886" s="24"/>
      <c r="B1886" s="3"/>
      <c r="H1886" s="5" t="str">
        <f>IF(F1886="","",IFERROR(CONCATENATE("PEUA",VLOOKUP(ESTADO,REPORTE!AV1886:AW1917,2,0),CLAVE_DISTRITO,CLAVE_CADER,IFERROR(VLOOKUP(DAY(F1886),$BN$3:$BO$11,2,0),DAY(F1886)),IFERROR(VLOOKUP(MONTH(F1886),$BN$3:$BO$11,2,0),MONTH(F1886)),YEAR(F1886),G1886),""))</f>
        <v/>
      </c>
      <c r="AC1886" s="2" t="str">
        <f>IFERROR(IF(INDEX(AC$1:AC1885,MATCH(J1886,J$1:J1885,0),1)=0,"",INDEX(AC$1:AC1885,MATCH(J1886,J$1:J1885,0),1)),"")</f>
        <v/>
      </c>
      <c r="AD1886" s="2" t="str">
        <f>IFERROR(IF(INDEX(AD$1:AD1885,MATCH(J1886,J$1:J1885,0),1)=0,"",INDEX(AD$1:AD1885,MATCH(J1886,J$1:J1885,0),1)),"")</f>
        <v/>
      </c>
      <c r="AE1886" s="2" t="str">
        <f>IFERROR(IF(INDEX(AE$1:AE1885,MATCH(J1886,J$1:J1885,0),1)=0,"",INDEX(AE$1:AE1885,MATCH(J1886,J$1:J1885,0),1)),"")</f>
        <v/>
      </c>
      <c r="BH1886" s="7" t="str">
        <f t="shared" ca="1" si="283"/>
        <v/>
      </c>
      <c r="BI1886" s="4" t="str">
        <f t="shared" si="287"/>
        <v/>
      </c>
      <c r="BJ1886" s="123"/>
      <c r="BK1886" s="140" t="str">
        <f t="shared" si="286"/>
        <v/>
      </c>
      <c r="BP1886" s="5"/>
      <c r="BR1886" s="4"/>
      <c r="BT1886" s="5"/>
      <c r="BU1886" s="5"/>
      <c r="BV1886" s="5" t="str">
        <f>IF(B1886="","",IF(BQ1886="",1+(MAX(BV$2:BV1885)),""))</f>
        <v/>
      </c>
      <c r="BW1886" s="5" t="str">
        <f t="shared" si="284"/>
        <v/>
      </c>
      <c r="BY1886" s="14" t="str">
        <f t="shared" si="285"/>
        <v/>
      </c>
      <c r="BZ1886" s="28"/>
      <c r="DD1886" s="5" t="e">
        <f>IF(REPORTE!AH$2="si",IF(C1886=VALUE(REPORTE!C$11),IF(SUM(DD1887:DD$1993),CONCATENATE(INT(B1886),", "),INT(B1886)),""),IF(C1886=VALUE(REPORTE!C$10),IF(SUM(DD1887:DD$1993),CONCATENATE(INT(B1886),", "),INT(B1886)),""))</f>
        <v>#VALUE!</v>
      </c>
      <c r="DH1886" s="5"/>
      <c r="DI1886" s="5"/>
      <c r="DJ1886" s="5"/>
      <c r="DK1886" s="5"/>
    </row>
    <row r="1887" spans="1:115">
      <c r="A1887" s="24"/>
      <c r="B1887" s="3"/>
      <c r="H1887" s="5" t="str">
        <f>IF(F1887="","",IFERROR(CONCATENATE("PEUA",VLOOKUP(ESTADO,REPORTE!AV1887:AW1918,2,0),CLAVE_DISTRITO,CLAVE_CADER,IFERROR(VLOOKUP(DAY(F1887),$BN$3:$BO$11,2,0),DAY(F1887)),IFERROR(VLOOKUP(MONTH(F1887),$BN$3:$BO$11,2,0),MONTH(F1887)),YEAR(F1887),G1887),""))</f>
        <v/>
      </c>
      <c r="AC1887" s="2" t="str">
        <f>IFERROR(IF(INDEX(AC$1:AC1886,MATCH(J1887,J$1:J1886,0),1)=0,"",INDEX(AC$1:AC1886,MATCH(J1887,J$1:J1886,0),1)),"")</f>
        <v/>
      </c>
      <c r="AD1887" s="2" t="str">
        <f>IFERROR(IF(INDEX(AD$1:AD1886,MATCH(J1887,J$1:J1886,0),1)=0,"",INDEX(AD$1:AD1886,MATCH(J1887,J$1:J1886,0),1)),"")</f>
        <v/>
      </c>
      <c r="AE1887" s="2" t="str">
        <f>IFERROR(IF(INDEX(AE$1:AE1886,MATCH(J1887,J$1:J1886,0),1)=0,"",INDEX(AE$1:AE1886,MATCH(J1887,J$1:J1886,0),1)),"")</f>
        <v/>
      </c>
      <c r="BH1887" s="7" t="str">
        <f t="shared" ca="1" si="283"/>
        <v/>
      </c>
      <c r="BI1887" s="4" t="str">
        <f t="shared" si="287"/>
        <v/>
      </c>
      <c r="BJ1887" s="123"/>
      <c r="BK1887" s="140" t="str">
        <f t="shared" si="286"/>
        <v/>
      </c>
      <c r="BP1887" s="5"/>
      <c r="BR1887" s="4"/>
      <c r="BT1887" s="5"/>
      <c r="BU1887" s="5"/>
      <c r="BV1887" s="5" t="str">
        <f>IF(B1887="","",IF(BQ1887="",1+(MAX(BV$2:BV1886)),""))</f>
        <v/>
      </c>
      <c r="BW1887" s="5" t="str">
        <f t="shared" si="284"/>
        <v/>
      </c>
      <c r="BY1887" s="14" t="str">
        <f t="shared" si="285"/>
        <v/>
      </c>
      <c r="BZ1887" s="28"/>
      <c r="DD1887" s="5" t="e">
        <f>IF(REPORTE!AH$2="si",IF(C1887=VALUE(REPORTE!C$11),IF(SUM(DD1888:DD$1993),CONCATENATE(INT(B1887),", "),INT(B1887)),""),IF(C1887=VALUE(REPORTE!C$10),IF(SUM(DD1888:DD$1993),CONCATENATE(INT(B1887),", "),INT(B1887)),""))</f>
        <v>#VALUE!</v>
      </c>
      <c r="DH1887" s="5"/>
      <c r="DI1887" s="5"/>
      <c r="DJ1887" s="5"/>
      <c r="DK1887" s="5"/>
    </row>
    <row r="1888" spans="1:115">
      <c r="A1888" s="24"/>
      <c r="B1888" s="3"/>
      <c r="H1888" s="5" t="str">
        <f>IF(F1888="","",IFERROR(CONCATENATE("PEUA",VLOOKUP(ESTADO,REPORTE!AV1888:AW1919,2,0),CLAVE_DISTRITO,CLAVE_CADER,IFERROR(VLOOKUP(DAY(F1888),$BN$3:$BO$11,2,0),DAY(F1888)),IFERROR(VLOOKUP(MONTH(F1888),$BN$3:$BO$11,2,0),MONTH(F1888)),YEAR(F1888),G1888),""))</f>
        <v/>
      </c>
      <c r="AC1888" s="2" t="str">
        <f>IFERROR(IF(INDEX(AC$1:AC1887,MATCH(J1888,J$1:J1887,0),1)=0,"",INDEX(AC$1:AC1887,MATCH(J1888,J$1:J1887,0),1)),"")</f>
        <v/>
      </c>
      <c r="AD1888" s="2" t="str">
        <f>IFERROR(IF(INDEX(AD$1:AD1887,MATCH(J1888,J$1:J1887,0),1)=0,"",INDEX(AD$1:AD1887,MATCH(J1888,J$1:J1887,0),1)),"")</f>
        <v/>
      </c>
      <c r="AE1888" s="2" t="str">
        <f>IFERROR(IF(INDEX(AE$1:AE1887,MATCH(J1888,J$1:J1887,0),1)=0,"",INDEX(AE$1:AE1887,MATCH(J1888,J$1:J1887,0),1)),"")</f>
        <v/>
      </c>
      <c r="BH1888" s="7" t="str">
        <f t="shared" ca="1" si="283"/>
        <v/>
      </c>
      <c r="BI1888" s="4" t="str">
        <f t="shared" si="287"/>
        <v/>
      </c>
      <c r="BJ1888" s="123"/>
      <c r="BK1888" s="140" t="str">
        <f t="shared" si="286"/>
        <v/>
      </c>
      <c r="BP1888" s="5"/>
      <c r="BR1888" s="4"/>
      <c r="BT1888" s="5"/>
      <c r="BU1888" s="5"/>
      <c r="BV1888" s="5" t="str">
        <f>IF(B1888="","",IF(BQ1888="",1+(MAX(BV$2:BV1887)),""))</f>
        <v/>
      </c>
      <c r="BW1888" s="5" t="str">
        <f t="shared" si="284"/>
        <v/>
      </c>
      <c r="BY1888" s="14" t="str">
        <f t="shared" si="285"/>
        <v/>
      </c>
      <c r="BZ1888" s="28"/>
      <c r="DD1888" s="5" t="e">
        <f>IF(REPORTE!AH$2="si",IF(C1888=VALUE(REPORTE!C$11),IF(SUM(DD1889:DD$1993),CONCATENATE(INT(B1888),", "),INT(B1888)),""),IF(C1888=VALUE(REPORTE!C$10),IF(SUM(DD1889:DD$1993),CONCATENATE(INT(B1888),", "),INT(B1888)),""))</f>
        <v>#VALUE!</v>
      </c>
      <c r="DH1888" s="5"/>
      <c r="DI1888" s="5"/>
      <c r="DJ1888" s="5"/>
      <c r="DK1888" s="5"/>
    </row>
    <row r="1889" spans="1:115">
      <c r="A1889" s="24"/>
      <c r="B1889" s="3"/>
      <c r="H1889" s="5" t="str">
        <f>IF(F1889="","",IFERROR(CONCATENATE("PEUA",VLOOKUP(ESTADO,REPORTE!AV1889:AW1920,2,0),CLAVE_DISTRITO,CLAVE_CADER,IFERROR(VLOOKUP(DAY(F1889),$BN$3:$BO$11,2,0),DAY(F1889)),IFERROR(VLOOKUP(MONTH(F1889),$BN$3:$BO$11,2,0),MONTH(F1889)),YEAR(F1889),G1889),""))</f>
        <v/>
      </c>
      <c r="AC1889" s="2" t="str">
        <f>IFERROR(IF(INDEX(AC$1:AC1888,MATCH(J1889,J$1:J1888,0),1)=0,"",INDEX(AC$1:AC1888,MATCH(J1889,J$1:J1888,0),1)),"")</f>
        <v/>
      </c>
      <c r="AD1889" s="2" t="str">
        <f>IFERROR(IF(INDEX(AD$1:AD1888,MATCH(J1889,J$1:J1888,0),1)=0,"",INDEX(AD$1:AD1888,MATCH(J1889,J$1:J1888,0),1)),"")</f>
        <v/>
      </c>
      <c r="AE1889" s="2" t="str">
        <f>IFERROR(IF(INDEX(AE$1:AE1888,MATCH(J1889,J$1:J1888,0),1)=0,"",INDEX(AE$1:AE1888,MATCH(J1889,J$1:J1888,0),1)),"")</f>
        <v/>
      </c>
      <c r="BH1889" s="7" t="str">
        <f t="shared" ca="1" si="283"/>
        <v/>
      </c>
      <c r="BI1889" s="4" t="str">
        <f t="shared" si="287"/>
        <v/>
      </c>
      <c r="BJ1889" s="123"/>
      <c r="BK1889" s="140" t="str">
        <f t="shared" si="286"/>
        <v/>
      </c>
      <c r="BP1889" s="5"/>
      <c r="BR1889" s="4"/>
      <c r="BT1889" s="5"/>
      <c r="BU1889" s="5"/>
      <c r="BV1889" s="5" t="str">
        <f>IF(B1889="","",IF(BQ1889="",1+(MAX(BV$2:BV1888)),""))</f>
        <v/>
      </c>
      <c r="BW1889" s="5" t="str">
        <f t="shared" si="284"/>
        <v/>
      </c>
      <c r="BY1889" s="14" t="str">
        <f t="shared" si="285"/>
        <v/>
      </c>
      <c r="BZ1889" s="28"/>
      <c r="DD1889" s="5" t="e">
        <f>IF(REPORTE!AH$2="si",IF(C1889=VALUE(REPORTE!C$11),IF(SUM(DD1890:DD$1993),CONCATENATE(INT(B1889),", "),INT(B1889)),""),IF(C1889=VALUE(REPORTE!C$10),IF(SUM(DD1890:DD$1993),CONCATENATE(INT(B1889),", "),INT(B1889)),""))</f>
        <v>#VALUE!</v>
      </c>
      <c r="DH1889" s="5"/>
      <c r="DI1889" s="5"/>
      <c r="DJ1889" s="5"/>
      <c r="DK1889" s="5"/>
    </row>
    <row r="1890" spans="1:115">
      <c r="A1890" s="24"/>
      <c r="B1890" s="3"/>
      <c r="H1890" s="5" t="str">
        <f>IF(F1890="","",IFERROR(CONCATENATE("PEUA",VLOOKUP(ESTADO,REPORTE!AV1890:AW1921,2,0),CLAVE_DISTRITO,CLAVE_CADER,IFERROR(VLOOKUP(DAY(F1890),$BN$3:$BO$11,2,0),DAY(F1890)),IFERROR(VLOOKUP(MONTH(F1890),$BN$3:$BO$11,2,0),MONTH(F1890)),YEAR(F1890),G1890),""))</f>
        <v/>
      </c>
      <c r="AC1890" s="2" t="str">
        <f>IFERROR(IF(INDEX(AC$1:AC1889,MATCH(J1890,J$1:J1889,0),1)=0,"",INDEX(AC$1:AC1889,MATCH(J1890,J$1:J1889,0),1)),"")</f>
        <v/>
      </c>
      <c r="AD1890" s="2" t="str">
        <f>IFERROR(IF(INDEX(AD$1:AD1889,MATCH(J1890,J$1:J1889,0),1)=0,"",INDEX(AD$1:AD1889,MATCH(J1890,J$1:J1889,0),1)),"")</f>
        <v/>
      </c>
      <c r="AE1890" s="2" t="str">
        <f>IFERROR(IF(INDEX(AE$1:AE1889,MATCH(J1890,J$1:J1889,0),1)=0,"",INDEX(AE$1:AE1889,MATCH(J1890,J$1:J1889,0),1)),"")</f>
        <v/>
      </c>
      <c r="BH1890" s="7" t="str">
        <f t="shared" ca="1" si="283"/>
        <v/>
      </c>
      <c r="BI1890" s="4" t="str">
        <f t="shared" si="287"/>
        <v/>
      </c>
      <c r="BJ1890" s="123"/>
      <c r="BK1890" s="140" t="str">
        <f t="shared" si="286"/>
        <v/>
      </c>
      <c r="BP1890" s="5"/>
      <c r="BR1890" s="4"/>
      <c r="BT1890" s="5"/>
      <c r="BU1890" s="5"/>
      <c r="BV1890" s="5" t="str">
        <f>IF(B1890="","",IF(BQ1890="",1+(MAX(BV$2:BV1889)),""))</f>
        <v/>
      </c>
      <c r="BW1890" s="5" t="str">
        <f t="shared" si="284"/>
        <v/>
      </c>
      <c r="BY1890" s="14" t="str">
        <f t="shared" si="285"/>
        <v/>
      </c>
      <c r="BZ1890" s="28"/>
      <c r="DD1890" s="5" t="e">
        <f>IF(REPORTE!AH$2="si",IF(C1890=VALUE(REPORTE!C$11),IF(SUM(DD1891:DD$1993),CONCATENATE(INT(B1890),", "),INT(B1890)),""),IF(C1890=VALUE(REPORTE!C$10),IF(SUM(DD1891:DD$1993),CONCATENATE(INT(B1890),", "),INT(B1890)),""))</f>
        <v>#VALUE!</v>
      </c>
      <c r="DH1890" s="5"/>
      <c r="DI1890" s="5"/>
      <c r="DJ1890" s="5"/>
      <c r="DK1890" s="5"/>
    </row>
    <row r="1891" spans="1:115">
      <c r="A1891" s="24"/>
      <c r="B1891" s="3"/>
      <c r="H1891" s="5" t="str">
        <f>IF(F1891="","",IFERROR(CONCATENATE("PEUA",VLOOKUP(ESTADO,REPORTE!AV1891:AW1922,2,0),CLAVE_DISTRITO,CLAVE_CADER,IFERROR(VLOOKUP(DAY(F1891),$BN$3:$BO$11,2,0),DAY(F1891)),IFERROR(VLOOKUP(MONTH(F1891),$BN$3:$BO$11,2,0),MONTH(F1891)),YEAR(F1891),G1891),""))</f>
        <v/>
      </c>
      <c r="AC1891" s="2" t="str">
        <f>IFERROR(IF(INDEX(AC$1:AC1890,MATCH(J1891,J$1:J1890,0),1)=0,"",INDEX(AC$1:AC1890,MATCH(J1891,J$1:J1890,0),1)),"")</f>
        <v/>
      </c>
      <c r="AD1891" s="2" t="str">
        <f>IFERROR(IF(INDEX(AD$1:AD1890,MATCH(J1891,J$1:J1890,0),1)=0,"",INDEX(AD$1:AD1890,MATCH(J1891,J$1:J1890,0),1)),"")</f>
        <v/>
      </c>
      <c r="AE1891" s="2" t="str">
        <f>IFERROR(IF(INDEX(AE$1:AE1890,MATCH(J1891,J$1:J1890,0),1)=0,"",INDEX(AE$1:AE1890,MATCH(J1891,J$1:J1890,0),1)),"")</f>
        <v/>
      </c>
      <c r="BH1891" s="7" t="str">
        <f t="shared" ca="1" si="283"/>
        <v/>
      </c>
      <c r="BI1891" s="4" t="str">
        <f t="shared" si="287"/>
        <v/>
      </c>
      <c r="BJ1891" s="123"/>
      <c r="BK1891" s="140" t="str">
        <f t="shared" si="286"/>
        <v/>
      </c>
      <c r="BP1891" s="5"/>
      <c r="BR1891" s="4"/>
      <c r="BT1891" s="5"/>
      <c r="BU1891" s="5"/>
      <c r="BV1891" s="5" t="str">
        <f>IF(B1891="","",IF(BQ1891="",1+(MAX(BV$2:BV1890)),""))</f>
        <v/>
      </c>
      <c r="BW1891" s="5" t="str">
        <f t="shared" si="284"/>
        <v/>
      </c>
      <c r="BY1891" s="14" t="str">
        <f t="shared" si="285"/>
        <v/>
      </c>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c r="A1892" s="24"/>
      <c r="B1892" s="3"/>
      <c r="H1892" s="5" t="str">
        <f>IF(F1892="","",IFERROR(CONCATENATE("PEUA",VLOOKUP(ESTADO,REPORTE!AV1892:AW1923,2,0),CLAVE_DISTRITO,CLAVE_CADER,IFERROR(VLOOKUP(DAY(F1892),$BN$3:$BO$11,2,0),DAY(F1892)),IFERROR(VLOOKUP(MONTH(F1892),$BN$3:$BO$11,2,0),MONTH(F1892)),YEAR(F1892),G1892),""))</f>
        <v/>
      </c>
      <c r="AC1892" s="2" t="str">
        <f>IFERROR(IF(INDEX(AC$1:AC1891,MATCH(J1892,J$1:J1891,0),1)=0,"",INDEX(AC$1:AC1891,MATCH(J1892,J$1:J1891,0),1)),"")</f>
        <v/>
      </c>
      <c r="AD1892" s="2" t="str">
        <f>IFERROR(IF(INDEX(AD$1:AD1891,MATCH(J1892,J$1:J1891,0),1)=0,"",INDEX(AD$1:AD1891,MATCH(J1892,J$1:J1891,0),1)),"")</f>
        <v/>
      </c>
      <c r="AE1892" s="2" t="str">
        <f>IFERROR(IF(INDEX(AE$1:AE1891,MATCH(J1892,J$1:J1891,0),1)=0,"",INDEX(AE$1:AE1891,MATCH(J1892,J$1:J1891,0),1)),"")</f>
        <v/>
      </c>
      <c r="BH1892" s="7" t="str">
        <f t="shared" ca="1" si="283"/>
        <v/>
      </c>
      <c r="BI1892" s="4" t="str">
        <f t="shared" si="287"/>
        <v/>
      </c>
      <c r="BJ1892" s="123"/>
      <c r="BK1892" s="140" t="str">
        <f t="shared" si="286"/>
        <v/>
      </c>
      <c r="BP1892" s="5"/>
      <c r="BR1892" s="4"/>
      <c r="BT1892" s="5"/>
      <c r="BU1892" s="5"/>
      <c r="BV1892" s="5" t="str">
        <f>IF(B1892="","",IF(BQ1892="",1+(MAX(BV$2:BV1891)),""))</f>
        <v/>
      </c>
      <c r="BW1892" s="5" t="str">
        <f t="shared" si="284"/>
        <v/>
      </c>
      <c r="BY1892" s="14" t="str">
        <f t="shared" si="285"/>
        <v/>
      </c>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c r="A1893" s="24"/>
      <c r="B1893" s="3"/>
      <c r="H1893" s="5" t="str">
        <f>IF(F1893="","",IFERROR(CONCATENATE("PEUA",VLOOKUP(ESTADO,REPORTE!AV1893:AW1924,2,0),CLAVE_DISTRITO,CLAVE_CADER,IFERROR(VLOOKUP(DAY(F1893),$BN$3:$BO$11,2,0),DAY(F1893)),IFERROR(VLOOKUP(MONTH(F1893),$BN$3:$BO$11,2,0),MONTH(F1893)),YEAR(F1893),G1893),""))</f>
        <v/>
      </c>
      <c r="AC1893" s="2" t="str">
        <f>IFERROR(IF(INDEX(AC$1:AC1892,MATCH(J1893,J$1:J1892,0),1)=0,"",INDEX(AC$1:AC1892,MATCH(J1893,J$1:J1892,0),1)),"")</f>
        <v/>
      </c>
      <c r="AD1893" s="2" t="str">
        <f>IFERROR(IF(INDEX(AD$1:AD1892,MATCH(J1893,J$1:J1892,0),1)=0,"",INDEX(AD$1:AD1892,MATCH(J1893,J$1:J1892,0),1)),"")</f>
        <v/>
      </c>
      <c r="AE1893" s="2" t="str">
        <f>IFERROR(IF(INDEX(AE$1:AE1892,MATCH(J1893,J$1:J1892,0),1)=0,"",INDEX(AE$1:AE1892,MATCH(J1893,J$1:J1892,0),1)),"")</f>
        <v/>
      </c>
      <c r="BH1893" s="7" t="str">
        <f t="shared" ca="1" si="283"/>
        <v/>
      </c>
      <c r="BI1893" s="4" t="str">
        <f t="shared" si="287"/>
        <v/>
      </c>
      <c r="BJ1893" s="123"/>
      <c r="BK1893" s="140" t="str">
        <f t="shared" si="286"/>
        <v/>
      </c>
      <c r="BP1893" s="5"/>
      <c r="BR1893" s="4"/>
      <c r="BT1893" s="5"/>
      <c r="BU1893" s="5"/>
      <c r="BV1893" s="5" t="str">
        <f>IF(B1893="","",IF(BQ1893="",1+(MAX(BV$2:BV1892)),""))</f>
        <v/>
      </c>
      <c r="BW1893" s="5" t="str">
        <f t="shared" si="284"/>
        <v/>
      </c>
      <c r="BY1893" s="14" t="str">
        <f t="shared" si="285"/>
        <v/>
      </c>
      <c r="BZ1893" s="28"/>
      <c r="DD1893" s="5" t="e">
        <f>IF(REPORTE!AH$2="si",IF(C1893=VALUE(REPORTE!C$11),IF(SUM(DD1894:DD$1993),CONCATENATE(INT(B1893),", "),INT(B1893)),""),IF(C1893=VALUE(REPORTE!C$10),IF(SUM(DD1894:DD$1993),CONCATENATE(INT(B1893),", "),INT(B1893)),""))</f>
        <v>#VALUE!</v>
      </c>
      <c r="DH1893" s="5"/>
      <c r="DI1893" s="5"/>
      <c r="DJ1893" s="5"/>
      <c r="DK1893" s="5"/>
    </row>
    <row r="1894" spans="1:115">
      <c r="A1894" s="24"/>
      <c r="B1894" s="3"/>
      <c r="H1894" s="5" t="str">
        <f>IF(F1894="","",IFERROR(CONCATENATE("PEUA",VLOOKUP(ESTADO,REPORTE!AV1894:AW1925,2,0),CLAVE_DISTRITO,CLAVE_CADER,IFERROR(VLOOKUP(DAY(F1894),$BN$3:$BO$11,2,0),DAY(F1894)),IFERROR(VLOOKUP(MONTH(F1894),$BN$3:$BO$11,2,0),MONTH(F1894)),YEAR(F1894),G1894),""))</f>
        <v/>
      </c>
      <c r="AC1894" s="2" t="str">
        <f>IFERROR(IF(INDEX(AC$1:AC1893,MATCH(J1894,J$1:J1893,0),1)=0,"",INDEX(AC$1:AC1893,MATCH(J1894,J$1:J1893,0),1)),"")</f>
        <v/>
      </c>
      <c r="AD1894" s="2" t="str">
        <f>IFERROR(IF(INDEX(AD$1:AD1893,MATCH(J1894,J$1:J1893,0),1)=0,"",INDEX(AD$1:AD1893,MATCH(J1894,J$1:J1893,0),1)),"")</f>
        <v/>
      </c>
      <c r="AE1894" s="2" t="str">
        <f>IFERROR(IF(INDEX(AE$1:AE1893,MATCH(J1894,J$1:J1893,0),1)=0,"",INDEX(AE$1:AE1893,MATCH(J1894,J$1:J1893,0),1)),"")</f>
        <v/>
      </c>
      <c r="BH1894" s="7" t="str">
        <f t="shared" ca="1" si="283"/>
        <v/>
      </c>
      <c r="BI1894" s="4" t="str">
        <f t="shared" si="287"/>
        <v/>
      </c>
      <c r="BJ1894" s="123"/>
      <c r="BK1894" s="140" t="str">
        <f t="shared" si="286"/>
        <v/>
      </c>
      <c r="BP1894" s="5"/>
      <c r="BR1894" s="4"/>
      <c r="BT1894" s="5"/>
      <c r="BU1894" s="5"/>
      <c r="BV1894" s="5" t="str">
        <f>IF(B1894="","",IF(BQ1894="",1+(MAX(BV$2:BV1893)),""))</f>
        <v/>
      </c>
      <c r="BW1894" s="5" t="str">
        <f t="shared" si="284"/>
        <v/>
      </c>
      <c r="BY1894" s="14" t="str">
        <f t="shared" si="285"/>
        <v/>
      </c>
      <c r="BZ1894" s="28"/>
      <c r="DD1894" s="5" t="e">
        <f>IF(REPORTE!AH$2="si",IF(C1894=VALUE(REPORTE!C$11),IF(SUM(DD1895:DD$1993),CONCATENATE(INT(B1894),", "),INT(B1894)),""),IF(C1894=VALUE(REPORTE!C$10),IF(SUM(DD1895:DD$1993),CONCATENATE(INT(B1894),", "),INT(B1894)),""))</f>
        <v>#VALUE!</v>
      </c>
      <c r="DH1894" s="5"/>
      <c r="DI1894" s="5"/>
      <c r="DJ1894" s="5"/>
      <c r="DK1894" s="5"/>
    </row>
    <row r="1895" spans="1:115">
      <c r="A1895" s="24"/>
      <c r="B1895" s="3"/>
      <c r="H1895" s="5" t="str">
        <f>IF(F1895="","",IFERROR(CONCATENATE("PEUA",VLOOKUP(ESTADO,REPORTE!AV1895:AW1926,2,0),CLAVE_DISTRITO,CLAVE_CADER,IFERROR(VLOOKUP(DAY(F1895),$BN$3:$BO$11,2,0),DAY(F1895)),IFERROR(VLOOKUP(MONTH(F1895),$BN$3:$BO$11,2,0),MONTH(F1895)),YEAR(F1895),G1895),""))</f>
        <v/>
      </c>
      <c r="AC1895" s="2" t="str">
        <f>IFERROR(IF(INDEX(AC$1:AC1894,MATCH(J1895,J$1:J1894,0),1)=0,"",INDEX(AC$1:AC1894,MATCH(J1895,J$1:J1894,0),1)),"")</f>
        <v/>
      </c>
      <c r="AD1895" s="2" t="str">
        <f>IFERROR(IF(INDEX(AD$1:AD1894,MATCH(J1895,J$1:J1894,0),1)=0,"",INDEX(AD$1:AD1894,MATCH(J1895,J$1:J1894,0),1)),"")</f>
        <v/>
      </c>
      <c r="AE1895" s="2" t="str">
        <f>IFERROR(IF(INDEX(AE$1:AE1894,MATCH(J1895,J$1:J1894,0),1)=0,"",INDEX(AE$1:AE1894,MATCH(J1895,J$1:J1894,0),1)),"")</f>
        <v/>
      </c>
      <c r="BH1895" s="7" t="str">
        <f t="shared" ca="1" si="283"/>
        <v/>
      </c>
      <c r="BI1895" s="4" t="str">
        <f t="shared" si="287"/>
        <v/>
      </c>
      <c r="BJ1895" s="123"/>
      <c r="BK1895" s="140" t="str">
        <f t="shared" si="286"/>
        <v/>
      </c>
      <c r="BP1895" s="5"/>
      <c r="BR1895" s="4"/>
      <c r="BT1895" s="5"/>
      <c r="BU1895" s="5"/>
      <c r="BV1895" s="5" t="str">
        <f>IF(B1895="","",IF(BQ1895="",1+(MAX(BV$2:BV1894)),""))</f>
        <v/>
      </c>
      <c r="BW1895" s="5" t="str">
        <f t="shared" si="284"/>
        <v/>
      </c>
      <c r="BY1895" s="14" t="str">
        <f t="shared" si="285"/>
        <v/>
      </c>
      <c r="BZ1895" s="28"/>
      <c r="DD1895" s="5" t="e">
        <f>IF(REPORTE!AH$2="si",IF(C1895=VALUE(REPORTE!C$11),IF(SUM(DD1896:DD$1993),CONCATENATE(INT(B1895),", "),INT(B1895)),""),IF(C1895=VALUE(REPORTE!C$10),IF(SUM(DD1896:DD$1993),CONCATENATE(INT(B1895),", "),INT(B1895)),""))</f>
        <v>#VALUE!</v>
      </c>
      <c r="DH1895" s="5"/>
      <c r="DI1895" s="5"/>
      <c r="DJ1895" s="5"/>
      <c r="DK1895" s="5"/>
    </row>
    <row r="1896" spans="1:115">
      <c r="A1896" s="24"/>
      <c r="B1896" s="3"/>
      <c r="H1896" s="5" t="str">
        <f>IF(F1896="","",IFERROR(CONCATENATE("PEUA",VLOOKUP(ESTADO,REPORTE!AV1896:AW1927,2,0),CLAVE_DISTRITO,CLAVE_CADER,IFERROR(VLOOKUP(DAY(F1896),$BN$3:$BO$11,2,0),DAY(F1896)),IFERROR(VLOOKUP(MONTH(F1896),$BN$3:$BO$11,2,0),MONTH(F1896)),YEAR(F1896),G1896),""))</f>
        <v/>
      </c>
      <c r="AC1896" s="2" t="str">
        <f>IFERROR(IF(INDEX(AC$1:AC1895,MATCH(J1896,J$1:J1895,0),1)=0,"",INDEX(AC$1:AC1895,MATCH(J1896,J$1:J1895,0),1)),"")</f>
        <v/>
      </c>
      <c r="AD1896" s="2" t="str">
        <f>IFERROR(IF(INDEX(AD$1:AD1895,MATCH(J1896,J$1:J1895,0),1)=0,"",INDEX(AD$1:AD1895,MATCH(J1896,J$1:J1895,0),1)),"")</f>
        <v/>
      </c>
      <c r="AE1896" s="2" t="str">
        <f>IFERROR(IF(INDEX(AE$1:AE1895,MATCH(J1896,J$1:J1895,0),1)=0,"",INDEX(AE$1:AE1895,MATCH(J1896,J$1:J1895,0),1)),"")</f>
        <v/>
      </c>
      <c r="BH1896" s="7" t="str">
        <f t="shared" ca="1" si="283"/>
        <v/>
      </c>
      <c r="BI1896" s="4" t="str">
        <f t="shared" si="287"/>
        <v/>
      </c>
      <c r="BJ1896" s="123"/>
      <c r="BK1896" s="140" t="str">
        <f t="shared" si="286"/>
        <v/>
      </c>
      <c r="BP1896" s="5"/>
      <c r="BR1896" s="4"/>
      <c r="BT1896" s="5"/>
      <c r="BU1896" s="5"/>
      <c r="BV1896" s="5" t="str">
        <f>IF(B1896="","",IF(BQ1896="",1+(MAX(BV$2:BV1895)),""))</f>
        <v/>
      </c>
      <c r="BW1896" s="5" t="str">
        <f t="shared" si="284"/>
        <v/>
      </c>
      <c r="BY1896" s="14" t="str">
        <f t="shared" si="285"/>
        <v/>
      </c>
      <c r="BZ1896" s="28"/>
      <c r="DD1896" s="5" t="e">
        <f>IF(REPORTE!AH$2="si",IF(C1896=VALUE(REPORTE!C$11),IF(SUM(DD1897:DD$1993),CONCATENATE(INT(B1896),", "),INT(B1896)),""),IF(C1896=VALUE(REPORTE!C$10),IF(SUM(DD1897:DD$1993),CONCATENATE(INT(B1896),", "),INT(B1896)),""))</f>
        <v>#VALUE!</v>
      </c>
      <c r="DH1896" s="5"/>
      <c r="DI1896" s="5"/>
      <c r="DJ1896" s="5"/>
      <c r="DK1896" s="5"/>
    </row>
    <row r="1897" spans="1:115">
      <c r="A1897" s="24"/>
      <c r="B1897" s="3"/>
      <c r="H1897" s="5" t="str">
        <f>IF(F1897="","",IFERROR(CONCATENATE("PEUA",VLOOKUP(ESTADO,REPORTE!AV1897:AW1928,2,0),CLAVE_DISTRITO,CLAVE_CADER,IFERROR(VLOOKUP(DAY(F1897),$BN$3:$BO$11,2,0),DAY(F1897)),IFERROR(VLOOKUP(MONTH(F1897),$BN$3:$BO$11,2,0),MONTH(F1897)),YEAR(F1897),G1897),""))</f>
        <v/>
      </c>
      <c r="AC1897" s="2" t="str">
        <f>IFERROR(IF(INDEX(AC$1:AC1896,MATCH(J1897,J$1:J1896,0),1)=0,"",INDEX(AC$1:AC1896,MATCH(J1897,J$1:J1896,0),1)),"")</f>
        <v/>
      </c>
      <c r="AD1897" s="2" t="str">
        <f>IFERROR(IF(INDEX(AD$1:AD1896,MATCH(J1897,J$1:J1896,0),1)=0,"",INDEX(AD$1:AD1896,MATCH(J1897,J$1:J1896,0),1)),"")</f>
        <v/>
      </c>
      <c r="AE1897" s="2" t="str">
        <f>IFERROR(IF(INDEX(AE$1:AE1896,MATCH(J1897,J$1:J1896,0),1)=0,"",INDEX(AE$1:AE1896,MATCH(J1897,J$1:J1896,0),1)),"")</f>
        <v/>
      </c>
      <c r="BH1897" s="7" t="str">
        <f t="shared" ca="1" si="283"/>
        <v/>
      </c>
      <c r="BI1897" s="4" t="str">
        <f t="shared" si="287"/>
        <v/>
      </c>
      <c r="BJ1897" s="123"/>
      <c r="BK1897" s="140" t="str">
        <f t="shared" si="286"/>
        <v/>
      </c>
      <c r="BP1897" s="5"/>
      <c r="BR1897" s="4"/>
      <c r="BT1897" s="5"/>
      <c r="BU1897" s="5"/>
      <c r="BV1897" s="5" t="str">
        <f>IF(B1897="","",IF(BQ1897="",1+(MAX(BV$2:BV1896)),""))</f>
        <v/>
      </c>
      <c r="BW1897" s="5" t="str">
        <f t="shared" si="284"/>
        <v/>
      </c>
      <c r="BY1897" s="14" t="str">
        <f t="shared" si="285"/>
        <v/>
      </c>
      <c r="BZ1897" s="28"/>
      <c r="DD1897" s="5" t="e">
        <f>IF(REPORTE!AH$2="si",IF(C1897=VALUE(REPORTE!C$11),IF(SUM(DD1898:DD$1993),CONCATENATE(INT(B1897),", "),INT(B1897)),""),IF(C1897=VALUE(REPORTE!C$10),IF(SUM(DD1898:DD$1993),CONCATENATE(INT(B1897),", "),INT(B1897)),""))</f>
        <v>#VALUE!</v>
      </c>
      <c r="DH1897" s="5"/>
      <c r="DI1897" s="5"/>
      <c r="DJ1897" s="5"/>
      <c r="DK1897" s="5"/>
    </row>
    <row r="1898" spans="1:115">
      <c r="A1898" s="24"/>
      <c r="B1898" s="3"/>
      <c r="H1898" s="5" t="str">
        <f>IF(F1898="","",IFERROR(CONCATENATE("PEUA",VLOOKUP(ESTADO,REPORTE!AV1898:AW1929,2,0),CLAVE_DISTRITO,CLAVE_CADER,IFERROR(VLOOKUP(DAY(F1898),$BN$3:$BO$11,2,0),DAY(F1898)),IFERROR(VLOOKUP(MONTH(F1898),$BN$3:$BO$11,2,0),MONTH(F1898)),YEAR(F1898),G1898),""))</f>
        <v/>
      </c>
      <c r="AC1898" s="2" t="str">
        <f>IFERROR(IF(INDEX(AC$1:AC1897,MATCH(J1898,J$1:J1897,0),1)=0,"",INDEX(AC$1:AC1897,MATCH(J1898,J$1:J1897,0),1)),"")</f>
        <v/>
      </c>
      <c r="AD1898" s="2" t="str">
        <f>IFERROR(IF(INDEX(AD$1:AD1897,MATCH(J1898,J$1:J1897,0),1)=0,"",INDEX(AD$1:AD1897,MATCH(J1898,J$1:J1897,0),1)),"")</f>
        <v/>
      </c>
      <c r="AE1898" s="2" t="str">
        <f>IFERROR(IF(INDEX(AE$1:AE1897,MATCH(J1898,J$1:J1897,0),1)=0,"",INDEX(AE$1:AE1897,MATCH(J1898,J$1:J1897,0),1)),"")</f>
        <v/>
      </c>
      <c r="BH1898" s="7" t="str">
        <f t="shared" ca="1" si="283"/>
        <v/>
      </c>
      <c r="BI1898" s="4" t="str">
        <f t="shared" si="287"/>
        <v/>
      </c>
      <c r="BJ1898" s="123"/>
      <c r="BK1898" s="140" t="str">
        <f t="shared" si="286"/>
        <v/>
      </c>
      <c r="BP1898" s="5"/>
      <c r="BR1898" s="4"/>
      <c r="BT1898" s="5"/>
      <c r="BU1898" s="5"/>
      <c r="BV1898" s="5" t="str">
        <f>IF(B1898="","",IF(BQ1898="",1+(MAX(BV$2:BV1897)),""))</f>
        <v/>
      </c>
      <c r="BW1898" s="5" t="str">
        <f t="shared" si="284"/>
        <v/>
      </c>
      <c r="BY1898" s="14" t="str">
        <f t="shared" si="285"/>
        <v/>
      </c>
      <c r="BZ1898" s="28"/>
      <c r="DD1898" s="5" t="e">
        <f>IF(REPORTE!AH$2="si",IF(C1898=VALUE(REPORTE!C$11),IF(SUM(DD1899:DD$1993),CONCATENATE(INT(B1898),", "),INT(B1898)),""),IF(C1898=VALUE(REPORTE!C$10),IF(SUM(DD1899:DD$1993),CONCATENATE(INT(B1898),", "),INT(B1898)),""))</f>
        <v>#VALUE!</v>
      </c>
      <c r="DH1898" s="5"/>
      <c r="DI1898" s="5"/>
      <c r="DJ1898" s="5"/>
      <c r="DK1898" s="5"/>
    </row>
    <row r="1899" spans="1:115">
      <c r="A1899" s="24"/>
      <c r="B1899" s="3"/>
      <c r="H1899" s="5" t="str">
        <f>IF(F1899="","",IFERROR(CONCATENATE("PEUA",VLOOKUP(ESTADO,REPORTE!AV1899:AW1930,2,0),CLAVE_DISTRITO,CLAVE_CADER,IFERROR(VLOOKUP(DAY(F1899),$BN$3:$BO$11,2,0),DAY(F1899)),IFERROR(VLOOKUP(MONTH(F1899),$BN$3:$BO$11,2,0),MONTH(F1899)),YEAR(F1899),G1899),""))</f>
        <v/>
      </c>
      <c r="AC1899" s="2" t="str">
        <f>IFERROR(IF(INDEX(AC$1:AC1898,MATCH(J1899,J$1:J1898,0),1)=0,"",INDEX(AC$1:AC1898,MATCH(J1899,J$1:J1898,0),1)),"")</f>
        <v/>
      </c>
      <c r="AD1899" s="2" t="str">
        <f>IFERROR(IF(INDEX(AD$1:AD1898,MATCH(J1899,J$1:J1898,0),1)=0,"",INDEX(AD$1:AD1898,MATCH(J1899,J$1:J1898,0),1)),"")</f>
        <v/>
      </c>
      <c r="AE1899" s="2" t="str">
        <f>IFERROR(IF(INDEX(AE$1:AE1898,MATCH(J1899,J$1:J1898,0),1)=0,"",INDEX(AE$1:AE1898,MATCH(J1899,J$1:J1898,0),1)),"")</f>
        <v/>
      </c>
      <c r="BH1899" s="7" t="str">
        <f t="shared" ca="1" si="283"/>
        <v/>
      </c>
      <c r="BI1899" s="4" t="str">
        <f t="shared" si="287"/>
        <v/>
      </c>
      <c r="BJ1899" s="123"/>
      <c r="BK1899" s="140" t="str">
        <f t="shared" si="286"/>
        <v/>
      </c>
      <c r="BP1899" s="5"/>
      <c r="BR1899" s="4"/>
      <c r="BT1899" s="5"/>
      <c r="BU1899" s="5"/>
      <c r="BV1899" s="5" t="str">
        <f>IF(B1899="","",IF(BQ1899="",1+(MAX(BV$2:BV1898)),""))</f>
        <v/>
      </c>
      <c r="BW1899" s="5" t="str">
        <f t="shared" si="284"/>
        <v/>
      </c>
      <c r="BY1899" s="14" t="str">
        <f t="shared" si="285"/>
        <v/>
      </c>
      <c r="BZ1899" s="28"/>
      <c r="DD1899" s="5" t="e">
        <f>IF(REPORTE!AH$2="si",IF(C1899=VALUE(REPORTE!C$11),IF(SUM(DD1900:DD$1993),CONCATENATE(INT(B1899),", "),INT(B1899)),""),IF(C1899=VALUE(REPORTE!C$10),IF(SUM(DD1900:DD$1993),CONCATENATE(INT(B1899),", "),INT(B1899)),""))</f>
        <v>#VALUE!</v>
      </c>
      <c r="DH1899" s="5"/>
      <c r="DI1899" s="5"/>
      <c r="DJ1899" s="5"/>
      <c r="DK1899" s="5"/>
    </row>
    <row r="1900" spans="1:115">
      <c r="A1900" s="24"/>
      <c r="B1900" s="3"/>
      <c r="H1900" s="5" t="str">
        <f>IF(F1900="","",IFERROR(CONCATENATE("PEUA",VLOOKUP(ESTADO,REPORTE!AV1900:AW1931,2,0),CLAVE_DISTRITO,CLAVE_CADER,IFERROR(VLOOKUP(DAY(F1900),$BN$3:$BO$11,2,0),DAY(F1900)),IFERROR(VLOOKUP(MONTH(F1900),$BN$3:$BO$11,2,0),MONTH(F1900)),YEAR(F1900),G1900),""))</f>
        <v/>
      </c>
      <c r="AC1900" s="2" t="str">
        <f>IFERROR(IF(INDEX(AC$1:AC1899,MATCH(J1900,J$1:J1899,0),1)=0,"",INDEX(AC$1:AC1899,MATCH(J1900,J$1:J1899,0),1)),"")</f>
        <v/>
      </c>
      <c r="AD1900" s="2" t="str">
        <f>IFERROR(IF(INDEX(AD$1:AD1899,MATCH(J1900,J$1:J1899,0),1)=0,"",INDEX(AD$1:AD1899,MATCH(J1900,J$1:J1899,0),1)),"")</f>
        <v/>
      </c>
      <c r="AE1900" s="2" t="str">
        <f>IFERROR(IF(INDEX(AE$1:AE1899,MATCH(J1900,J$1:J1899,0),1)=0,"",INDEX(AE$1:AE1899,MATCH(J1900,J$1:J1899,0),1)),"")</f>
        <v/>
      </c>
      <c r="BH1900" s="7" t="str">
        <f t="shared" ca="1" si="283"/>
        <v/>
      </c>
      <c r="BI1900" s="4" t="str">
        <f t="shared" si="287"/>
        <v/>
      </c>
      <c r="BJ1900" s="123"/>
      <c r="BK1900" s="140" t="str">
        <f t="shared" si="286"/>
        <v/>
      </c>
      <c r="BP1900" s="5"/>
      <c r="BR1900" s="4"/>
      <c r="BT1900" s="5"/>
      <c r="BU1900" s="5"/>
      <c r="BV1900" s="5" t="str">
        <f>IF(B1900="","",IF(BQ1900="",1+(MAX(BV$2:BV1899)),""))</f>
        <v/>
      </c>
      <c r="BW1900" s="5" t="str">
        <f t="shared" si="284"/>
        <v/>
      </c>
      <c r="BY1900" s="14" t="str">
        <f t="shared" si="285"/>
        <v/>
      </c>
      <c r="BZ1900" s="28"/>
      <c r="DD1900" s="5" t="e">
        <f>IF(REPORTE!AH$2="si",IF(C1900=VALUE(REPORTE!C$11),IF(SUM(DD1901:DD$1993),CONCATENATE(INT(B1900),", "),INT(B1900)),""),IF(C1900=VALUE(REPORTE!C$10),IF(SUM(DD1901:DD$1993),CONCATENATE(INT(B1900),", "),INT(B1900)),""))</f>
        <v>#VALUE!</v>
      </c>
      <c r="DH1900" s="5"/>
      <c r="DI1900" s="5"/>
      <c r="DJ1900" s="5"/>
      <c r="DK1900" s="5"/>
    </row>
    <row r="1901" spans="1:115">
      <c r="A1901" s="24"/>
      <c r="B1901" s="3"/>
      <c r="H1901" s="5" t="str">
        <f>IF(F1901="","",IFERROR(CONCATENATE("PEUA",VLOOKUP(ESTADO,REPORTE!AV1901:AW1932,2,0),CLAVE_DISTRITO,CLAVE_CADER,IFERROR(VLOOKUP(DAY(F1901),$BN$3:$BO$11,2,0),DAY(F1901)),IFERROR(VLOOKUP(MONTH(F1901),$BN$3:$BO$11,2,0),MONTH(F1901)),YEAR(F1901),G1901),""))</f>
        <v/>
      </c>
      <c r="AC1901" s="2" t="str">
        <f>IFERROR(IF(INDEX(AC$1:AC1900,MATCH(J1901,J$1:J1900,0),1)=0,"",INDEX(AC$1:AC1900,MATCH(J1901,J$1:J1900,0),1)),"")</f>
        <v/>
      </c>
      <c r="AD1901" s="2" t="str">
        <f>IFERROR(IF(INDEX(AD$1:AD1900,MATCH(J1901,J$1:J1900,0),1)=0,"",INDEX(AD$1:AD1900,MATCH(J1901,J$1:J1900,0),1)),"")</f>
        <v/>
      </c>
      <c r="AE1901" s="2" t="str">
        <f>IFERROR(IF(INDEX(AE$1:AE1900,MATCH(J1901,J$1:J1900,0),1)=0,"",INDEX(AE$1:AE1900,MATCH(J1901,J$1:J1900,0),1)),"")</f>
        <v/>
      </c>
      <c r="BH1901" s="7" t="str">
        <f t="shared" ca="1" si="283"/>
        <v/>
      </c>
      <c r="BI1901" s="4" t="str">
        <f t="shared" si="287"/>
        <v/>
      </c>
      <c r="BJ1901" s="123"/>
      <c r="BK1901" s="140" t="str">
        <f t="shared" si="286"/>
        <v/>
      </c>
      <c r="BP1901" s="5"/>
      <c r="BR1901" s="4"/>
      <c r="BT1901" s="5"/>
      <c r="BU1901" s="5"/>
      <c r="BV1901" s="5" t="str">
        <f>IF(B1901="","",IF(BQ1901="",1+(MAX(BV$2:BV1900)),""))</f>
        <v/>
      </c>
      <c r="BW1901" s="5" t="str">
        <f t="shared" si="284"/>
        <v/>
      </c>
      <c r="BY1901" s="14" t="str">
        <f t="shared" si="285"/>
        <v/>
      </c>
      <c r="BZ1901" s="28"/>
      <c r="DD1901" s="5" t="e">
        <f>IF(REPORTE!AH$2="si",IF(C1901=VALUE(REPORTE!C$11),IF(SUM(DD1902:DD$1993),CONCATENATE(INT(B1901),", "),INT(B1901)),""),IF(C1901=VALUE(REPORTE!C$10),IF(SUM(DD1902:DD$1993),CONCATENATE(INT(B1901),", "),INT(B1901)),""))</f>
        <v>#VALUE!</v>
      </c>
      <c r="DH1901" s="5"/>
      <c r="DI1901" s="5"/>
      <c r="DJ1901" s="5"/>
      <c r="DK1901" s="5"/>
    </row>
    <row r="1902" spans="1:115">
      <c r="A1902" s="24"/>
      <c r="B1902" s="3"/>
      <c r="H1902" s="5" t="str">
        <f>IF(F1902="","",IFERROR(CONCATENATE("PEUA",VLOOKUP(ESTADO,REPORTE!AV1902:AW1933,2,0),CLAVE_DISTRITO,CLAVE_CADER,IFERROR(VLOOKUP(DAY(F1902),$BN$3:$BO$11,2,0),DAY(F1902)),IFERROR(VLOOKUP(MONTH(F1902),$BN$3:$BO$11,2,0),MONTH(F1902)),YEAR(F1902),G1902),""))</f>
        <v/>
      </c>
      <c r="AC1902" s="2" t="str">
        <f>IFERROR(IF(INDEX(AC$1:AC1901,MATCH(J1902,J$1:J1901,0),1)=0,"",INDEX(AC$1:AC1901,MATCH(J1902,J$1:J1901,0),1)),"")</f>
        <v/>
      </c>
      <c r="AD1902" s="2" t="str">
        <f>IFERROR(IF(INDEX(AD$1:AD1901,MATCH(J1902,J$1:J1901,0),1)=0,"",INDEX(AD$1:AD1901,MATCH(J1902,J$1:J1901,0),1)),"")</f>
        <v/>
      </c>
      <c r="AE1902" s="2" t="str">
        <f>IFERROR(IF(INDEX(AE$1:AE1901,MATCH(J1902,J$1:J1901,0),1)=0,"",INDEX(AE$1:AE1901,MATCH(J1902,J$1:J1901,0),1)),"")</f>
        <v/>
      </c>
      <c r="BH1902" s="7" t="str">
        <f t="shared" ca="1" si="283"/>
        <v/>
      </c>
      <c r="BI1902" s="4" t="str">
        <f t="shared" si="287"/>
        <v/>
      </c>
      <c r="BJ1902" s="123"/>
      <c r="BK1902" s="140" t="str">
        <f t="shared" si="286"/>
        <v/>
      </c>
      <c r="BP1902" s="5"/>
      <c r="BR1902" s="4"/>
      <c r="BT1902" s="5"/>
      <c r="BU1902" s="5"/>
      <c r="BV1902" s="5" t="str">
        <f>IF(B1902="","",IF(BQ1902="",1+(MAX(BV$2:BV1901)),""))</f>
        <v/>
      </c>
      <c r="BW1902" s="5" t="str">
        <f t="shared" si="284"/>
        <v/>
      </c>
      <c r="BY1902" s="14" t="str">
        <f t="shared" si="285"/>
        <v/>
      </c>
      <c r="BZ1902" s="28"/>
      <c r="DD1902" s="5" t="e">
        <f>IF(REPORTE!AH$2="si",IF(C1902=VALUE(REPORTE!C$11),IF(SUM(DD1903:DD$1993),CONCATENATE(INT(B1902),", "),INT(B1902)),""),IF(C1902=VALUE(REPORTE!C$10),IF(SUM(DD1903:DD$1993),CONCATENATE(INT(B1902),", "),INT(B1902)),""))</f>
        <v>#VALUE!</v>
      </c>
      <c r="DH1902" s="5"/>
      <c r="DI1902" s="5"/>
      <c r="DJ1902" s="5"/>
      <c r="DK1902" s="5"/>
    </row>
    <row r="1903" spans="1:115">
      <c r="A1903" s="24"/>
      <c r="B1903" s="3"/>
      <c r="H1903" s="5" t="str">
        <f>IF(F1903="","",IFERROR(CONCATENATE("PEUA",VLOOKUP(ESTADO,REPORTE!AV1903:AW1934,2,0),CLAVE_DISTRITO,CLAVE_CADER,IFERROR(VLOOKUP(DAY(F1903),$BN$3:$BO$11,2,0),DAY(F1903)),IFERROR(VLOOKUP(MONTH(F1903),$BN$3:$BO$11,2,0),MONTH(F1903)),YEAR(F1903),G1903),""))</f>
        <v/>
      </c>
      <c r="AC1903" s="2" t="str">
        <f>IFERROR(IF(INDEX(AC$1:AC1902,MATCH(J1903,J$1:J1902,0),1)=0,"",INDEX(AC$1:AC1902,MATCH(J1903,J$1:J1902,0),1)),"")</f>
        <v/>
      </c>
      <c r="AD1903" s="2" t="str">
        <f>IFERROR(IF(INDEX(AD$1:AD1902,MATCH(J1903,J$1:J1902,0),1)=0,"",INDEX(AD$1:AD1902,MATCH(J1903,J$1:J1902,0),1)),"")</f>
        <v/>
      </c>
      <c r="AE1903" s="2" t="str">
        <f>IFERROR(IF(INDEX(AE$1:AE1902,MATCH(J1903,J$1:J1902,0),1)=0,"",INDEX(AE$1:AE1902,MATCH(J1903,J$1:J1902,0),1)),"")</f>
        <v/>
      </c>
      <c r="BH1903" s="7" t="str">
        <f t="shared" ca="1" si="283"/>
        <v/>
      </c>
      <c r="BI1903" s="4" t="str">
        <f t="shared" si="287"/>
        <v/>
      </c>
      <c r="BJ1903" s="123"/>
      <c r="BK1903" s="140" t="str">
        <f t="shared" si="286"/>
        <v/>
      </c>
      <c r="BP1903" s="5"/>
      <c r="BR1903" s="4"/>
      <c r="BT1903" s="5"/>
      <c r="BU1903" s="5"/>
      <c r="BV1903" s="5" t="str">
        <f>IF(B1903="","",IF(BQ1903="",1+(MAX(BV$2:BV1902)),""))</f>
        <v/>
      </c>
      <c r="BW1903" s="5" t="str">
        <f t="shared" si="284"/>
        <v/>
      </c>
      <c r="BY1903" s="14" t="str">
        <f t="shared" si="285"/>
        <v/>
      </c>
      <c r="BZ1903" s="28"/>
      <c r="DD1903" s="5" t="e">
        <f>IF(REPORTE!AH$2="si",IF(C1903=VALUE(REPORTE!C$11),IF(SUM(DD1904:DD$1993),CONCATENATE(INT(B1903),", "),INT(B1903)),""),IF(C1903=VALUE(REPORTE!C$10),IF(SUM(DD1904:DD$1993),CONCATENATE(INT(B1903),", "),INT(B1903)),""))</f>
        <v>#VALUE!</v>
      </c>
      <c r="DH1903" s="5"/>
      <c r="DI1903" s="5"/>
      <c r="DJ1903" s="5"/>
      <c r="DK1903" s="5"/>
    </row>
    <row r="1904" spans="1:115">
      <c r="A1904" s="24"/>
      <c r="B1904" s="3"/>
      <c r="H1904" s="5" t="str">
        <f>IF(F1904="","",IFERROR(CONCATENATE("PEUA",VLOOKUP(ESTADO,REPORTE!AV1904:AW1935,2,0),CLAVE_DISTRITO,CLAVE_CADER,IFERROR(VLOOKUP(DAY(F1904),$BN$3:$BO$11,2,0),DAY(F1904)),IFERROR(VLOOKUP(MONTH(F1904),$BN$3:$BO$11,2,0),MONTH(F1904)),YEAR(F1904),G1904),""))</f>
        <v/>
      </c>
      <c r="AC1904" s="2" t="str">
        <f>IFERROR(IF(INDEX(AC$1:AC1903,MATCH(J1904,J$1:J1903,0),1)=0,"",INDEX(AC$1:AC1903,MATCH(J1904,J$1:J1903,0),1)),"")</f>
        <v/>
      </c>
      <c r="AD1904" s="2" t="str">
        <f>IFERROR(IF(INDEX(AD$1:AD1903,MATCH(J1904,J$1:J1903,0),1)=0,"",INDEX(AD$1:AD1903,MATCH(J1904,J$1:J1903,0),1)),"")</f>
        <v/>
      </c>
      <c r="AE1904" s="2" t="str">
        <f>IFERROR(IF(INDEX(AE$1:AE1903,MATCH(J1904,J$1:J1903,0),1)=0,"",INDEX(AE$1:AE1903,MATCH(J1904,J$1:J1903,0),1)),"")</f>
        <v/>
      </c>
      <c r="BH1904" s="7" t="str">
        <f t="shared" ca="1" si="283"/>
        <v/>
      </c>
      <c r="BI1904" s="4" t="str">
        <f t="shared" si="287"/>
        <v/>
      </c>
      <c r="BJ1904" s="123"/>
      <c r="BK1904" s="140" t="str">
        <f t="shared" si="286"/>
        <v/>
      </c>
      <c r="BP1904" s="5"/>
      <c r="BR1904" s="4"/>
      <c r="BT1904" s="5"/>
      <c r="BU1904" s="5"/>
      <c r="BV1904" s="5" t="str">
        <f>IF(B1904="","",IF(BQ1904="",1+(MAX(BV$2:BV1903)),""))</f>
        <v/>
      </c>
      <c r="BW1904" s="5" t="str">
        <f t="shared" si="284"/>
        <v/>
      </c>
      <c r="BY1904" s="14" t="str">
        <f t="shared" si="285"/>
        <v/>
      </c>
      <c r="BZ1904" s="28"/>
      <c r="DD1904" s="5" t="e">
        <f>IF(REPORTE!AH$2="si",IF(C1904=VALUE(REPORTE!C$11),IF(SUM(DD1905:DD$1993),CONCATENATE(INT(B1904),", "),INT(B1904)),""),IF(C1904=VALUE(REPORTE!C$10),IF(SUM(DD1905:DD$1993),CONCATENATE(INT(B1904),", "),INT(B1904)),""))</f>
        <v>#VALUE!</v>
      </c>
      <c r="DH1904" s="5"/>
      <c r="DI1904" s="5"/>
      <c r="DJ1904" s="5"/>
      <c r="DK1904" s="5"/>
    </row>
    <row r="1905" spans="1:115">
      <c r="A1905" s="24"/>
      <c r="B1905" s="3"/>
      <c r="H1905" s="5" t="str">
        <f>IF(F1905="","",IFERROR(CONCATENATE("PEUA",VLOOKUP(ESTADO,REPORTE!AV1905:AW1936,2,0),CLAVE_DISTRITO,CLAVE_CADER,IFERROR(VLOOKUP(DAY(F1905),$BN$3:$BO$11,2,0),DAY(F1905)),IFERROR(VLOOKUP(MONTH(F1905),$BN$3:$BO$11,2,0),MONTH(F1905)),YEAR(F1905),G1905),""))</f>
        <v/>
      </c>
      <c r="AC1905" s="2" t="str">
        <f>IFERROR(IF(INDEX(AC$1:AC1904,MATCH(J1905,J$1:J1904,0),1)=0,"",INDEX(AC$1:AC1904,MATCH(J1905,J$1:J1904,0),1)),"")</f>
        <v/>
      </c>
      <c r="AD1905" s="2" t="str">
        <f>IFERROR(IF(INDEX(AD$1:AD1904,MATCH(J1905,J$1:J1904,0),1)=0,"",INDEX(AD$1:AD1904,MATCH(J1905,J$1:J1904,0),1)),"")</f>
        <v/>
      </c>
      <c r="AE1905" s="2" t="str">
        <f>IFERROR(IF(INDEX(AE$1:AE1904,MATCH(J1905,J$1:J1904,0),1)=0,"",INDEX(AE$1:AE1904,MATCH(J1905,J$1:J1904,0),1)),"")</f>
        <v/>
      </c>
      <c r="BH1905" s="7" t="str">
        <f t="shared" ca="1" si="283"/>
        <v/>
      </c>
      <c r="BI1905" s="4" t="str">
        <f t="shared" si="287"/>
        <v/>
      </c>
      <c r="BJ1905" s="123"/>
      <c r="BK1905" s="140" t="str">
        <f t="shared" si="286"/>
        <v/>
      </c>
      <c r="BP1905" s="5"/>
      <c r="BR1905" s="4"/>
      <c r="BT1905" s="5"/>
      <c r="BU1905" s="5"/>
      <c r="BV1905" s="5" t="str">
        <f>IF(B1905="","",IF(BQ1905="",1+(MAX(BV$2:BV1904)),""))</f>
        <v/>
      </c>
      <c r="BW1905" s="5" t="str">
        <f t="shared" si="284"/>
        <v/>
      </c>
      <c r="BY1905" s="14" t="str">
        <f t="shared" si="285"/>
        <v/>
      </c>
      <c r="BZ1905" s="28"/>
      <c r="DD1905" s="5" t="e">
        <f>IF(REPORTE!AH$2="si",IF(C1905=VALUE(REPORTE!C$11),IF(SUM(DD1906:DD$1993),CONCATENATE(INT(B1905),", "),INT(B1905)),""),IF(C1905=VALUE(REPORTE!C$10),IF(SUM(DD1906:DD$1993),CONCATENATE(INT(B1905),", "),INT(B1905)),""))</f>
        <v>#VALUE!</v>
      </c>
      <c r="DH1905" s="5"/>
      <c r="DI1905" s="5"/>
      <c r="DJ1905" s="5"/>
      <c r="DK1905" s="5"/>
    </row>
    <row r="1906" spans="1:115">
      <c r="A1906" s="24"/>
      <c r="B1906" s="3"/>
      <c r="H1906" s="5" t="str">
        <f>IF(F1906="","",IFERROR(CONCATENATE("PEUA",VLOOKUP(ESTADO,REPORTE!AV1906:AW1937,2,0),CLAVE_DISTRITO,CLAVE_CADER,IFERROR(VLOOKUP(DAY(F1906),$BN$3:$BO$11,2,0),DAY(F1906)),IFERROR(VLOOKUP(MONTH(F1906),$BN$3:$BO$11,2,0),MONTH(F1906)),YEAR(F1906),G1906),""))</f>
        <v/>
      </c>
      <c r="AC1906" s="2" t="str">
        <f>IFERROR(IF(INDEX(AC$1:AC1905,MATCH(J1906,J$1:J1905,0),1)=0,"",INDEX(AC$1:AC1905,MATCH(J1906,J$1:J1905,0),1)),"")</f>
        <v/>
      </c>
      <c r="AD1906" s="2" t="str">
        <f>IFERROR(IF(INDEX(AD$1:AD1905,MATCH(J1906,J$1:J1905,0),1)=0,"",INDEX(AD$1:AD1905,MATCH(J1906,J$1:J1905,0),1)),"")</f>
        <v/>
      </c>
      <c r="AE1906" s="2" t="str">
        <f>IFERROR(IF(INDEX(AE$1:AE1905,MATCH(J1906,J$1:J1905,0),1)=0,"",INDEX(AE$1:AE1905,MATCH(J1906,J$1:J1905,0),1)),"")</f>
        <v/>
      </c>
      <c r="BH1906" s="7" t="str">
        <f t="shared" ca="1" si="283"/>
        <v/>
      </c>
      <c r="BI1906" s="4" t="str">
        <f t="shared" si="287"/>
        <v/>
      </c>
      <c r="BJ1906" s="123"/>
      <c r="BK1906" s="140" t="str">
        <f t="shared" si="286"/>
        <v/>
      </c>
      <c r="BP1906" s="5"/>
      <c r="BR1906" s="4"/>
      <c r="BT1906" s="5"/>
      <c r="BU1906" s="5"/>
      <c r="BV1906" s="5" t="str">
        <f>IF(B1906="","",IF(BQ1906="",1+(MAX(BV$2:BV1905)),""))</f>
        <v/>
      </c>
      <c r="BW1906" s="5" t="str">
        <f t="shared" si="284"/>
        <v/>
      </c>
      <c r="BY1906" s="14" t="str">
        <f t="shared" si="285"/>
        <v/>
      </c>
      <c r="BZ1906" s="28"/>
      <c r="DD1906" s="5" t="e">
        <f>IF(REPORTE!AH$2="si",IF(C1906=VALUE(REPORTE!C$11),IF(SUM(DD1907:DD$1993),CONCATENATE(INT(B1906),", "),INT(B1906)),""),IF(C1906=VALUE(REPORTE!C$10),IF(SUM(DD1907:DD$1993),CONCATENATE(INT(B1906),", "),INT(B1906)),""))</f>
        <v>#VALUE!</v>
      </c>
      <c r="DH1906" s="5"/>
      <c r="DI1906" s="5"/>
      <c r="DJ1906" s="5"/>
      <c r="DK1906" s="5"/>
    </row>
    <row r="1907" spans="1:115">
      <c r="A1907" s="24"/>
      <c r="B1907" s="3"/>
      <c r="H1907" s="5" t="str">
        <f>IF(F1907="","",IFERROR(CONCATENATE("PEUA",VLOOKUP(ESTADO,REPORTE!AV1907:AW1938,2,0),CLAVE_DISTRITO,CLAVE_CADER,IFERROR(VLOOKUP(DAY(F1907),$BN$3:$BO$11,2,0),DAY(F1907)),IFERROR(VLOOKUP(MONTH(F1907),$BN$3:$BO$11,2,0),MONTH(F1907)),YEAR(F1907),G1907),""))</f>
        <v/>
      </c>
      <c r="AC1907" s="2" t="str">
        <f>IFERROR(IF(INDEX(AC$1:AC1906,MATCH(J1907,J$1:J1906,0),1)=0,"",INDEX(AC$1:AC1906,MATCH(J1907,J$1:J1906,0),1)),"")</f>
        <v/>
      </c>
      <c r="AD1907" s="2" t="str">
        <f>IFERROR(IF(INDEX(AD$1:AD1906,MATCH(J1907,J$1:J1906,0),1)=0,"",INDEX(AD$1:AD1906,MATCH(J1907,J$1:J1906,0),1)),"")</f>
        <v/>
      </c>
      <c r="AE1907" s="2" t="str">
        <f>IFERROR(IF(INDEX(AE$1:AE1906,MATCH(J1907,J$1:J1906,0),1)=0,"",INDEX(AE$1:AE1906,MATCH(J1907,J$1:J1906,0),1)),"")</f>
        <v/>
      </c>
      <c r="BH1907" s="7" t="str">
        <f t="shared" ca="1" si="283"/>
        <v/>
      </c>
      <c r="BI1907" s="4" t="str">
        <f t="shared" si="287"/>
        <v/>
      </c>
      <c r="BJ1907" s="123"/>
      <c r="BK1907" s="140" t="str">
        <f t="shared" si="286"/>
        <v/>
      </c>
      <c r="BP1907" s="5"/>
      <c r="BR1907" s="4"/>
      <c r="BT1907" s="5"/>
      <c r="BU1907" s="5"/>
      <c r="BV1907" s="5" t="str">
        <f>IF(B1907="","",IF(BQ1907="",1+(MAX(BV$2:BV1906)),""))</f>
        <v/>
      </c>
      <c r="BW1907" s="5" t="str">
        <f t="shared" si="284"/>
        <v/>
      </c>
      <c r="BY1907" s="14" t="str">
        <f t="shared" si="285"/>
        <v/>
      </c>
      <c r="BZ1907" s="28"/>
      <c r="DD1907" s="5" t="e">
        <f>IF(REPORTE!AH$2="si",IF(C1907=VALUE(REPORTE!C$11),IF(SUM(DD1908:DD$1993),CONCATENATE(INT(B1907),", "),INT(B1907)),""),IF(C1907=VALUE(REPORTE!C$10),IF(SUM(DD1908:DD$1993),CONCATENATE(INT(B1907),", "),INT(B1907)),""))</f>
        <v>#VALUE!</v>
      </c>
      <c r="DH1907" s="5"/>
      <c r="DI1907" s="5"/>
      <c r="DJ1907" s="5"/>
      <c r="DK1907" s="5"/>
    </row>
    <row r="1908" spans="1:115">
      <c r="A1908" s="24"/>
      <c r="B1908" s="3"/>
      <c r="H1908" s="5" t="str">
        <f>IF(F1908="","",IFERROR(CONCATENATE("PEUA",VLOOKUP(ESTADO,REPORTE!AV1908:AW1939,2,0),CLAVE_DISTRITO,CLAVE_CADER,IFERROR(VLOOKUP(DAY(F1908),$BN$3:$BO$11,2,0),DAY(F1908)),IFERROR(VLOOKUP(MONTH(F1908),$BN$3:$BO$11,2,0),MONTH(F1908)),YEAR(F1908),G1908),""))</f>
        <v/>
      </c>
      <c r="AC1908" s="2" t="str">
        <f>IFERROR(IF(INDEX(AC$1:AC1907,MATCH(J1908,J$1:J1907,0),1)=0,"",INDEX(AC$1:AC1907,MATCH(J1908,J$1:J1907,0),1)),"")</f>
        <v/>
      </c>
      <c r="AD1908" s="2" t="str">
        <f>IFERROR(IF(INDEX(AD$1:AD1907,MATCH(J1908,J$1:J1907,0),1)=0,"",INDEX(AD$1:AD1907,MATCH(J1908,J$1:J1907,0),1)),"")</f>
        <v/>
      </c>
      <c r="AE1908" s="2" t="str">
        <f>IFERROR(IF(INDEX(AE$1:AE1907,MATCH(J1908,J$1:J1907,0),1)=0,"",INDEX(AE$1:AE1907,MATCH(J1908,J$1:J1907,0),1)),"")</f>
        <v/>
      </c>
      <c r="BH1908" s="7" t="str">
        <f t="shared" ca="1" si="283"/>
        <v/>
      </c>
      <c r="BI1908" s="4" t="str">
        <f t="shared" si="287"/>
        <v/>
      </c>
      <c r="BJ1908" s="123"/>
      <c r="BK1908" s="140" t="str">
        <f t="shared" si="286"/>
        <v/>
      </c>
      <c r="BP1908" s="5"/>
      <c r="BR1908" s="4"/>
      <c r="BT1908" s="5"/>
      <c r="BU1908" s="5"/>
      <c r="BV1908" s="5" t="str">
        <f>IF(B1908="","",IF(BQ1908="",1+(MAX(BV$2:BV1907)),""))</f>
        <v/>
      </c>
      <c r="BW1908" s="5" t="str">
        <f t="shared" si="284"/>
        <v/>
      </c>
      <c r="BY1908" s="14" t="str">
        <f t="shared" si="285"/>
        <v/>
      </c>
      <c r="BZ1908" s="28"/>
      <c r="DD1908" s="5" t="e">
        <f>IF(REPORTE!AH$2="si",IF(C1908=VALUE(REPORTE!C$11),IF(SUM(DD1909:DD$1993),CONCATENATE(INT(B1908),", "),INT(B1908)),""),IF(C1908=VALUE(REPORTE!C$10),IF(SUM(DD1909:DD$1993),CONCATENATE(INT(B1908),", "),INT(B1908)),""))</f>
        <v>#VALUE!</v>
      </c>
      <c r="DH1908" s="5"/>
      <c r="DI1908" s="5"/>
      <c r="DJ1908" s="5"/>
      <c r="DK1908" s="5"/>
    </row>
    <row r="1909" spans="1:115">
      <c r="A1909" s="24"/>
      <c r="B1909" s="3"/>
      <c r="H1909" s="5" t="str">
        <f>IF(F1909="","",IFERROR(CONCATENATE("PEUA",VLOOKUP(ESTADO,REPORTE!AV1909:AW1940,2,0),CLAVE_DISTRITO,CLAVE_CADER,IFERROR(VLOOKUP(DAY(F1909),$BN$3:$BO$11,2,0),DAY(F1909)),IFERROR(VLOOKUP(MONTH(F1909),$BN$3:$BO$11,2,0),MONTH(F1909)),YEAR(F1909),G1909),""))</f>
        <v/>
      </c>
      <c r="AC1909" s="2" t="str">
        <f>IFERROR(IF(INDEX(AC$1:AC1908,MATCH(J1909,J$1:J1908,0),1)=0,"",INDEX(AC$1:AC1908,MATCH(J1909,J$1:J1908,0),1)),"")</f>
        <v/>
      </c>
      <c r="AD1909" s="2" t="str">
        <f>IFERROR(IF(INDEX(AD$1:AD1908,MATCH(J1909,J$1:J1908,0),1)=0,"",INDEX(AD$1:AD1908,MATCH(J1909,J$1:J1908,0),1)),"")</f>
        <v/>
      </c>
      <c r="AE1909" s="2" t="str">
        <f>IFERROR(IF(INDEX(AE$1:AE1908,MATCH(J1909,J$1:J1908,0),1)=0,"",INDEX(AE$1:AE1908,MATCH(J1909,J$1:J1908,0),1)),"")</f>
        <v/>
      </c>
      <c r="BH1909" s="7" t="str">
        <f t="shared" ca="1" si="283"/>
        <v/>
      </c>
      <c r="BI1909" s="4" t="str">
        <f t="shared" si="287"/>
        <v/>
      </c>
      <c r="BJ1909" s="123"/>
      <c r="BK1909" s="140" t="str">
        <f t="shared" si="286"/>
        <v/>
      </c>
      <c r="BP1909" s="5"/>
      <c r="BR1909" s="4"/>
      <c r="BT1909" s="5"/>
      <c r="BU1909" s="5"/>
      <c r="BV1909" s="5" t="str">
        <f>IF(B1909="","",IF(BQ1909="",1+(MAX(BV$2:BV1908)),""))</f>
        <v/>
      </c>
      <c r="BW1909" s="5" t="str">
        <f t="shared" si="284"/>
        <v/>
      </c>
      <c r="BY1909" s="14" t="str">
        <f t="shared" si="285"/>
        <v/>
      </c>
      <c r="BZ1909" s="28"/>
      <c r="DD1909" s="5" t="e">
        <f>IF(REPORTE!AH$2="si",IF(C1909=VALUE(REPORTE!C$11),IF(SUM(DD1910:DD$1993),CONCATENATE(INT(B1909),", "),INT(B1909)),""),IF(C1909=VALUE(REPORTE!C$10),IF(SUM(DD1910:DD$1993),CONCATENATE(INT(B1909),", "),INT(B1909)),""))</f>
        <v>#VALUE!</v>
      </c>
      <c r="DH1909" s="5"/>
      <c r="DI1909" s="5"/>
      <c r="DJ1909" s="5"/>
      <c r="DK1909" s="5"/>
    </row>
    <row r="1910" spans="1:115">
      <c r="A1910" s="24"/>
      <c r="B1910" s="3"/>
      <c r="H1910" s="5" t="str">
        <f>IF(F1910="","",IFERROR(CONCATENATE("PEUA",VLOOKUP(ESTADO,REPORTE!AV1910:AW1941,2,0),CLAVE_DISTRITO,CLAVE_CADER,IFERROR(VLOOKUP(DAY(F1910),$BN$3:$BO$11,2,0),DAY(F1910)),IFERROR(VLOOKUP(MONTH(F1910),$BN$3:$BO$11,2,0),MONTH(F1910)),YEAR(F1910),G1910),""))</f>
        <v/>
      </c>
      <c r="AC1910" s="2" t="str">
        <f>IFERROR(IF(INDEX(AC$1:AC1909,MATCH(J1910,J$1:J1909,0),1)=0,"",INDEX(AC$1:AC1909,MATCH(J1910,J$1:J1909,0),1)),"")</f>
        <v/>
      </c>
      <c r="AD1910" s="2" t="str">
        <f>IFERROR(IF(INDEX(AD$1:AD1909,MATCH(J1910,J$1:J1909,0),1)=0,"",INDEX(AD$1:AD1909,MATCH(J1910,J$1:J1909,0),1)),"")</f>
        <v/>
      </c>
      <c r="AE1910" s="2" t="str">
        <f>IFERROR(IF(INDEX(AE$1:AE1909,MATCH(J1910,J$1:J1909,0),1)=0,"",INDEX(AE$1:AE1909,MATCH(J1910,J$1:J1909,0),1)),"")</f>
        <v/>
      </c>
      <c r="BH1910" s="7" t="str">
        <f t="shared" ca="1" si="283"/>
        <v/>
      </c>
      <c r="BI1910" s="4" t="str">
        <f t="shared" si="287"/>
        <v/>
      </c>
      <c r="BJ1910" s="123"/>
      <c r="BK1910" s="140" t="str">
        <f t="shared" si="286"/>
        <v/>
      </c>
      <c r="BP1910" s="5"/>
      <c r="BR1910" s="4"/>
      <c r="BT1910" s="5"/>
      <c r="BU1910" s="5"/>
      <c r="BV1910" s="5" t="str">
        <f>IF(B1910="","",IF(BQ1910="",1+(MAX(BV$2:BV1909)),""))</f>
        <v/>
      </c>
      <c r="BW1910" s="5" t="str">
        <f t="shared" si="284"/>
        <v/>
      </c>
      <c r="BY1910" s="14" t="str">
        <f t="shared" si="285"/>
        <v/>
      </c>
      <c r="BZ1910" s="28"/>
      <c r="DD1910" s="5" t="e">
        <f>IF(REPORTE!AH$2="si",IF(C1910=VALUE(REPORTE!C$11),IF(SUM(DD1911:DD$1993),CONCATENATE(INT(B1910),", "),INT(B1910)),""),IF(C1910=VALUE(REPORTE!C$10),IF(SUM(DD1911:DD$1993),CONCATENATE(INT(B1910),", "),INT(B1910)),""))</f>
        <v>#VALUE!</v>
      </c>
      <c r="DH1910" s="5"/>
      <c r="DI1910" s="5"/>
      <c r="DJ1910" s="5"/>
      <c r="DK1910" s="5"/>
    </row>
    <row r="1911" spans="1:115">
      <c r="A1911" s="24"/>
      <c r="B1911" s="3"/>
      <c r="H1911" s="5" t="str">
        <f>IF(F1911="","",IFERROR(CONCATENATE("PEUA",VLOOKUP(ESTADO,REPORTE!AV1911:AW1942,2,0),CLAVE_DISTRITO,CLAVE_CADER,IFERROR(VLOOKUP(DAY(F1911),$BN$3:$BO$11,2,0),DAY(F1911)),IFERROR(VLOOKUP(MONTH(F1911),$BN$3:$BO$11,2,0),MONTH(F1911)),YEAR(F1911),G1911),""))</f>
        <v/>
      </c>
      <c r="AC1911" s="2" t="str">
        <f>IFERROR(IF(INDEX(AC$1:AC1910,MATCH(J1911,J$1:J1910,0),1)=0,"",INDEX(AC$1:AC1910,MATCH(J1911,J$1:J1910,0),1)),"")</f>
        <v/>
      </c>
      <c r="AD1911" s="2" t="str">
        <f>IFERROR(IF(INDEX(AD$1:AD1910,MATCH(J1911,J$1:J1910,0),1)=0,"",INDEX(AD$1:AD1910,MATCH(J1911,J$1:J1910,0),1)),"")</f>
        <v/>
      </c>
      <c r="AE1911" s="2" t="str">
        <f>IFERROR(IF(INDEX(AE$1:AE1910,MATCH(J1911,J$1:J1910,0),1)=0,"",INDEX(AE$1:AE1910,MATCH(J1911,J$1:J1910,0),1)),"")</f>
        <v/>
      </c>
      <c r="BH1911" s="7" t="str">
        <f t="shared" ca="1" si="283"/>
        <v/>
      </c>
      <c r="BI1911" s="4" t="str">
        <f t="shared" si="287"/>
        <v/>
      </c>
      <c r="BJ1911" s="123"/>
      <c r="BK1911" s="140" t="str">
        <f t="shared" si="286"/>
        <v/>
      </c>
      <c r="BP1911" s="5"/>
      <c r="BR1911" s="4"/>
      <c r="BT1911" s="5"/>
      <c r="BU1911" s="5"/>
      <c r="BV1911" s="5" t="str">
        <f>IF(B1911="","",IF(BQ1911="",1+(MAX(BV$2:BV1910)),""))</f>
        <v/>
      </c>
      <c r="BW1911" s="5" t="str">
        <f t="shared" si="284"/>
        <v/>
      </c>
      <c r="BY1911" s="14" t="str">
        <f t="shared" si="285"/>
        <v/>
      </c>
      <c r="BZ1911" s="28"/>
      <c r="DD1911" s="5" t="e">
        <f>IF(REPORTE!AH$2="si",IF(C1911=VALUE(REPORTE!C$11),IF(SUM(DD1912:DD$1993),CONCATENATE(INT(B1911),", "),INT(B1911)),""),IF(C1911=VALUE(REPORTE!C$10),IF(SUM(DD1912:DD$1993),CONCATENATE(INT(B1911),", "),INT(B1911)),""))</f>
        <v>#VALUE!</v>
      </c>
      <c r="DH1911" s="5"/>
      <c r="DI1911" s="5"/>
      <c r="DJ1911" s="5"/>
      <c r="DK1911" s="5"/>
    </row>
    <row r="1912" spans="1:115">
      <c r="A1912" s="24"/>
      <c r="B1912" s="3"/>
      <c r="H1912" s="5" t="str">
        <f>IF(F1912="","",IFERROR(CONCATENATE("PEUA",VLOOKUP(ESTADO,REPORTE!AV1912:AW1943,2,0),CLAVE_DISTRITO,CLAVE_CADER,IFERROR(VLOOKUP(DAY(F1912),$BN$3:$BO$11,2,0),DAY(F1912)),IFERROR(VLOOKUP(MONTH(F1912),$BN$3:$BO$11,2,0),MONTH(F1912)),YEAR(F1912),G1912),""))</f>
        <v/>
      </c>
      <c r="AC1912" s="2" t="str">
        <f>IFERROR(IF(INDEX(AC$1:AC1911,MATCH(J1912,J$1:J1911,0),1)=0,"",INDEX(AC$1:AC1911,MATCH(J1912,J$1:J1911,0),1)),"")</f>
        <v/>
      </c>
      <c r="AD1912" s="2" t="str">
        <f>IFERROR(IF(INDEX(AD$1:AD1911,MATCH(J1912,J$1:J1911,0),1)=0,"",INDEX(AD$1:AD1911,MATCH(J1912,J$1:J1911,0),1)),"")</f>
        <v/>
      </c>
      <c r="AE1912" s="2" t="str">
        <f>IFERROR(IF(INDEX(AE$1:AE1911,MATCH(J1912,J$1:J1911,0),1)=0,"",INDEX(AE$1:AE1911,MATCH(J1912,J$1:J1911,0),1)),"")</f>
        <v/>
      </c>
      <c r="BH1912" s="7" t="str">
        <f t="shared" ca="1" si="283"/>
        <v/>
      </c>
      <c r="BI1912" s="4" t="str">
        <f t="shared" si="287"/>
        <v/>
      </c>
      <c r="BJ1912" s="123"/>
      <c r="BK1912" s="140" t="str">
        <f t="shared" si="286"/>
        <v/>
      </c>
      <c r="BP1912" s="5"/>
      <c r="BR1912" s="4"/>
      <c r="BT1912" s="5"/>
      <c r="BU1912" s="5"/>
      <c r="BV1912" s="5" t="str">
        <f>IF(B1912="","",IF(BQ1912="",1+(MAX(BV$2:BV1911)),""))</f>
        <v/>
      </c>
      <c r="BW1912" s="5" t="str">
        <f t="shared" si="284"/>
        <v/>
      </c>
      <c r="BY1912" s="14" t="str">
        <f t="shared" si="285"/>
        <v/>
      </c>
      <c r="BZ1912" s="28"/>
      <c r="DD1912" s="5" t="e">
        <f>IF(REPORTE!AH$2="si",IF(C1912=VALUE(REPORTE!C$11),IF(SUM(DD1913:DD$1993),CONCATENATE(INT(B1912),", "),INT(B1912)),""),IF(C1912=VALUE(REPORTE!C$10),IF(SUM(DD1913:DD$1993),CONCATENATE(INT(B1912),", "),INT(B1912)),""))</f>
        <v>#VALUE!</v>
      </c>
      <c r="DH1912" s="5"/>
      <c r="DI1912" s="5"/>
      <c r="DJ1912" s="5"/>
      <c r="DK1912" s="5"/>
    </row>
    <row r="1913" spans="1:115">
      <c r="A1913" s="24"/>
      <c r="B1913" s="3"/>
      <c r="H1913" s="5" t="str">
        <f>IF(F1913="","",IFERROR(CONCATENATE("PEUA",VLOOKUP(ESTADO,REPORTE!AV1913:AW1944,2,0),CLAVE_DISTRITO,CLAVE_CADER,IFERROR(VLOOKUP(DAY(F1913),$BN$3:$BO$11,2,0),DAY(F1913)),IFERROR(VLOOKUP(MONTH(F1913),$BN$3:$BO$11,2,0),MONTH(F1913)),YEAR(F1913),G1913),""))</f>
        <v/>
      </c>
      <c r="AC1913" s="2" t="str">
        <f>IFERROR(IF(INDEX(AC$1:AC1912,MATCH(J1913,J$1:J1912,0),1)=0,"",INDEX(AC$1:AC1912,MATCH(J1913,J$1:J1912,0),1)),"")</f>
        <v/>
      </c>
      <c r="AD1913" s="2" t="str">
        <f>IFERROR(IF(INDEX(AD$1:AD1912,MATCH(J1913,J$1:J1912,0),1)=0,"",INDEX(AD$1:AD1912,MATCH(J1913,J$1:J1912,0),1)),"")</f>
        <v/>
      </c>
      <c r="AE1913" s="2" t="str">
        <f>IFERROR(IF(INDEX(AE$1:AE1912,MATCH(J1913,J$1:J1912,0),1)=0,"",INDEX(AE$1:AE1912,MATCH(J1913,J$1:J1912,0),1)),"")</f>
        <v/>
      </c>
      <c r="BH1913" s="7" t="str">
        <f t="shared" ca="1" si="283"/>
        <v/>
      </c>
      <c r="BI1913" s="4" t="str">
        <f t="shared" si="287"/>
        <v/>
      </c>
      <c r="BJ1913" s="123"/>
      <c r="BK1913" s="140" t="str">
        <f t="shared" si="286"/>
        <v/>
      </c>
      <c r="BP1913" s="5"/>
      <c r="BR1913" s="4"/>
      <c r="BT1913" s="5"/>
      <c r="BU1913" s="5"/>
      <c r="BV1913" s="5" t="str">
        <f>IF(B1913="","",IF(BQ1913="",1+(MAX(BV$2:BV1912)),""))</f>
        <v/>
      </c>
      <c r="BW1913" s="5" t="str">
        <f t="shared" si="284"/>
        <v/>
      </c>
      <c r="BY1913" s="14" t="str">
        <f t="shared" si="285"/>
        <v/>
      </c>
      <c r="BZ1913" s="28"/>
      <c r="DD1913" s="5" t="e">
        <f>IF(REPORTE!AH$2="si",IF(C1913=VALUE(REPORTE!C$11),IF(SUM(DD1914:DD$1993),CONCATENATE(INT(B1913),", "),INT(B1913)),""),IF(C1913=VALUE(REPORTE!C$10),IF(SUM(DD1914:DD$1993),CONCATENATE(INT(B1913),", "),INT(B1913)),""))</f>
        <v>#VALUE!</v>
      </c>
      <c r="DH1913" s="5"/>
      <c r="DI1913" s="5"/>
      <c r="DJ1913" s="5"/>
      <c r="DK1913" s="5"/>
    </row>
    <row r="1914" spans="1:115">
      <c r="A1914" s="24"/>
      <c r="B1914" s="3"/>
      <c r="H1914" s="5" t="str">
        <f>IF(F1914="","",IFERROR(CONCATENATE("PEUA",VLOOKUP(ESTADO,REPORTE!AV1914:AW1945,2,0),CLAVE_DISTRITO,CLAVE_CADER,IFERROR(VLOOKUP(DAY(F1914),$BN$3:$BO$11,2,0),DAY(F1914)),IFERROR(VLOOKUP(MONTH(F1914),$BN$3:$BO$11,2,0),MONTH(F1914)),YEAR(F1914),G1914),""))</f>
        <v/>
      </c>
      <c r="AC1914" s="2" t="str">
        <f>IFERROR(IF(INDEX(AC$1:AC1913,MATCH(J1914,J$1:J1913,0),1)=0,"",INDEX(AC$1:AC1913,MATCH(J1914,J$1:J1913,0),1)),"")</f>
        <v/>
      </c>
      <c r="AD1914" s="2" t="str">
        <f>IFERROR(IF(INDEX(AD$1:AD1913,MATCH(J1914,J$1:J1913,0),1)=0,"",INDEX(AD$1:AD1913,MATCH(J1914,J$1:J1913,0),1)),"")</f>
        <v/>
      </c>
      <c r="AE1914" s="2" t="str">
        <f>IFERROR(IF(INDEX(AE$1:AE1913,MATCH(J1914,J$1:J1913,0),1)=0,"",INDEX(AE$1:AE1913,MATCH(J1914,J$1:J1913,0),1)),"")</f>
        <v/>
      </c>
      <c r="BH1914" s="7" t="str">
        <f t="shared" ca="1" si="283"/>
        <v/>
      </c>
      <c r="BI1914" s="4" t="str">
        <f t="shared" si="287"/>
        <v/>
      </c>
      <c r="BJ1914" s="123"/>
      <c r="BK1914" s="140" t="str">
        <f t="shared" si="286"/>
        <v/>
      </c>
      <c r="BP1914" s="5"/>
      <c r="BR1914" s="4"/>
      <c r="BT1914" s="5"/>
      <c r="BU1914" s="5"/>
      <c r="BV1914" s="5" t="str">
        <f>IF(B1914="","",IF(BQ1914="",1+(MAX(BV$2:BV1913)),""))</f>
        <v/>
      </c>
      <c r="BW1914" s="5" t="str">
        <f t="shared" si="284"/>
        <v/>
      </c>
      <c r="BY1914" s="14" t="str">
        <f t="shared" si="285"/>
        <v/>
      </c>
      <c r="BZ1914" s="28"/>
      <c r="DD1914" s="5" t="e">
        <f>IF(REPORTE!AH$2="si",IF(C1914=VALUE(REPORTE!C$11),IF(SUM(DD1915:DD$1993),CONCATENATE(INT(B1914),", "),INT(B1914)),""),IF(C1914=VALUE(REPORTE!C$10),IF(SUM(DD1915:DD$1993),CONCATENATE(INT(B1914),", "),INT(B1914)),""))</f>
        <v>#VALUE!</v>
      </c>
      <c r="DH1914" s="5"/>
      <c r="DI1914" s="5"/>
      <c r="DJ1914" s="5"/>
      <c r="DK1914" s="5"/>
    </row>
    <row r="1915" spans="1:115">
      <c r="A1915" s="24"/>
      <c r="B1915" s="3"/>
      <c r="H1915" s="5" t="str">
        <f>IF(F1915="","",IFERROR(CONCATENATE("PEUA",VLOOKUP(ESTADO,REPORTE!AV1915:AW1946,2,0),CLAVE_DISTRITO,CLAVE_CADER,IFERROR(VLOOKUP(DAY(F1915),$BN$3:$BO$11,2,0),DAY(F1915)),IFERROR(VLOOKUP(MONTH(F1915),$BN$3:$BO$11,2,0),MONTH(F1915)),YEAR(F1915),G1915),""))</f>
        <v/>
      </c>
      <c r="AC1915" s="2" t="str">
        <f>IFERROR(IF(INDEX(AC$1:AC1914,MATCH(J1915,J$1:J1914,0),1)=0,"",INDEX(AC$1:AC1914,MATCH(J1915,J$1:J1914,0),1)),"")</f>
        <v/>
      </c>
      <c r="AD1915" s="2" t="str">
        <f>IFERROR(IF(INDEX(AD$1:AD1914,MATCH(J1915,J$1:J1914,0),1)=0,"",INDEX(AD$1:AD1914,MATCH(J1915,J$1:J1914,0),1)),"")</f>
        <v/>
      </c>
      <c r="AE1915" s="2" t="str">
        <f>IFERROR(IF(INDEX(AE$1:AE1914,MATCH(J1915,J$1:J1914,0),1)=0,"",INDEX(AE$1:AE1914,MATCH(J1915,J$1:J1914,0),1)),"")</f>
        <v/>
      </c>
      <c r="BH1915" s="7" t="str">
        <f t="shared" ca="1" si="283"/>
        <v/>
      </c>
      <c r="BI1915" s="4" t="str">
        <f t="shared" si="287"/>
        <v/>
      </c>
      <c r="BJ1915" s="123"/>
      <c r="BK1915" s="140" t="str">
        <f t="shared" si="286"/>
        <v/>
      </c>
      <c r="BP1915" s="5"/>
      <c r="BR1915" s="4"/>
      <c r="BT1915" s="5"/>
      <c r="BU1915" s="5"/>
      <c r="BV1915" s="5" t="str">
        <f>IF(B1915="","",IF(BQ1915="",1+(MAX(BV$2:BV1914)),""))</f>
        <v/>
      </c>
      <c r="BW1915" s="5" t="str">
        <f t="shared" si="284"/>
        <v/>
      </c>
      <c r="BY1915" s="14" t="str">
        <f t="shared" si="285"/>
        <v/>
      </c>
      <c r="BZ1915" s="28"/>
      <c r="DD1915" s="5" t="e">
        <f>IF(REPORTE!AH$2="si",IF(C1915=VALUE(REPORTE!C$11),IF(SUM(DD1916:DD$1993),CONCATENATE(INT(B1915),", "),INT(B1915)),""),IF(C1915=VALUE(REPORTE!C$10),IF(SUM(DD1916:DD$1993),CONCATENATE(INT(B1915),", "),INT(B1915)),""))</f>
        <v>#VALUE!</v>
      </c>
      <c r="DH1915" s="5"/>
      <c r="DI1915" s="5"/>
      <c r="DJ1915" s="5"/>
      <c r="DK1915" s="5"/>
    </row>
    <row r="1916" spans="1:115">
      <c r="A1916" s="24"/>
      <c r="B1916" s="3"/>
      <c r="H1916" s="5" t="str">
        <f>IF(F1916="","",IFERROR(CONCATENATE("PEUA",VLOOKUP(ESTADO,REPORTE!AV1916:AW1947,2,0),CLAVE_DISTRITO,CLAVE_CADER,IFERROR(VLOOKUP(DAY(F1916),$BN$3:$BO$11,2,0),DAY(F1916)),IFERROR(VLOOKUP(MONTH(F1916),$BN$3:$BO$11,2,0),MONTH(F1916)),YEAR(F1916),G1916),""))</f>
        <v/>
      </c>
      <c r="AC1916" s="2" t="str">
        <f>IFERROR(IF(INDEX(AC$1:AC1915,MATCH(J1916,J$1:J1915,0),1)=0,"",INDEX(AC$1:AC1915,MATCH(J1916,J$1:J1915,0),1)),"")</f>
        <v/>
      </c>
      <c r="AD1916" s="2" t="str">
        <f>IFERROR(IF(INDEX(AD$1:AD1915,MATCH(J1916,J$1:J1915,0),1)=0,"",INDEX(AD$1:AD1915,MATCH(J1916,J$1:J1915,0),1)),"")</f>
        <v/>
      </c>
      <c r="AE1916" s="2" t="str">
        <f>IFERROR(IF(INDEX(AE$1:AE1915,MATCH(J1916,J$1:J1915,0),1)=0,"",INDEX(AE$1:AE1915,MATCH(J1916,J$1:J1915,0),1)),"")</f>
        <v/>
      </c>
      <c r="BH1916" s="7" t="str">
        <f t="shared" ca="1" si="283"/>
        <v/>
      </c>
      <c r="BI1916" s="4" t="str">
        <f t="shared" si="287"/>
        <v/>
      </c>
      <c r="BJ1916" s="123"/>
      <c r="BK1916" s="140" t="str">
        <f t="shared" si="286"/>
        <v/>
      </c>
      <c r="BP1916" s="5"/>
      <c r="BR1916" s="4"/>
      <c r="BT1916" s="5"/>
      <c r="BU1916" s="5"/>
      <c r="BV1916" s="5" t="str">
        <f>IF(B1916="","",IF(BQ1916="",1+(MAX(BV$2:BV1915)),""))</f>
        <v/>
      </c>
      <c r="BW1916" s="5" t="str">
        <f t="shared" si="284"/>
        <v/>
      </c>
      <c r="BY1916" s="14" t="str">
        <f t="shared" si="285"/>
        <v/>
      </c>
      <c r="BZ1916" s="28"/>
      <c r="DD1916" s="5" t="e">
        <f>IF(REPORTE!AH$2="si",IF(C1916=VALUE(REPORTE!C$11),IF(SUM(DD1917:DD$1993),CONCATENATE(INT(B1916),", "),INT(B1916)),""),IF(C1916=VALUE(REPORTE!C$10),IF(SUM(DD1917:DD$1993),CONCATENATE(INT(B1916),", "),INT(B1916)),""))</f>
        <v>#VALUE!</v>
      </c>
      <c r="DH1916" s="5"/>
      <c r="DI1916" s="5"/>
      <c r="DJ1916" s="5"/>
      <c r="DK1916" s="5"/>
    </row>
    <row r="1917" spans="1:115">
      <c r="A1917" s="24"/>
      <c r="B1917" s="3"/>
      <c r="H1917" s="5" t="str">
        <f>IF(F1917="","",IFERROR(CONCATENATE("PEUA",VLOOKUP(ESTADO,REPORTE!AV1917:AW1948,2,0),CLAVE_DISTRITO,CLAVE_CADER,IFERROR(VLOOKUP(DAY(F1917),$BN$3:$BO$11,2,0),DAY(F1917)),IFERROR(VLOOKUP(MONTH(F1917),$BN$3:$BO$11,2,0),MONTH(F1917)),YEAR(F1917),G1917),""))</f>
        <v/>
      </c>
      <c r="AC1917" s="2" t="str">
        <f>IFERROR(IF(INDEX(AC$1:AC1916,MATCH(J1917,J$1:J1916,0),1)=0,"",INDEX(AC$1:AC1916,MATCH(J1917,J$1:J1916,0),1)),"")</f>
        <v/>
      </c>
      <c r="AD1917" s="2" t="str">
        <f>IFERROR(IF(INDEX(AD$1:AD1916,MATCH(J1917,J$1:J1916,0),1)=0,"",INDEX(AD$1:AD1916,MATCH(J1917,J$1:J1916,0),1)),"")</f>
        <v/>
      </c>
      <c r="AE1917" s="2" t="str">
        <f>IFERROR(IF(INDEX(AE$1:AE1916,MATCH(J1917,J$1:J1916,0),1)=0,"",INDEX(AE$1:AE1916,MATCH(J1917,J$1:J1916,0),1)),"")</f>
        <v/>
      </c>
      <c r="BH1917" s="7" t="str">
        <f t="shared" ca="1" si="283"/>
        <v/>
      </c>
      <c r="BI1917" s="4" t="str">
        <f t="shared" si="287"/>
        <v/>
      </c>
      <c r="BJ1917" s="123"/>
      <c r="BK1917" s="140" t="str">
        <f t="shared" si="286"/>
        <v/>
      </c>
      <c r="BP1917" s="5"/>
      <c r="BR1917" s="4"/>
      <c r="BT1917" s="5"/>
      <c r="BU1917" s="5"/>
      <c r="BV1917" s="5" t="str">
        <f>IF(B1917="","",IF(BQ1917="",1+(MAX(BV$2:BV1916)),""))</f>
        <v/>
      </c>
      <c r="BW1917" s="5" t="str">
        <f t="shared" si="284"/>
        <v/>
      </c>
      <c r="BY1917" s="14" t="str">
        <f t="shared" si="285"/>
        <v/>
      </c>
      <c r="BZ1917" s="28"/>
      <c r="DD1917" s="5" t="e">
        <f>IF(REPORTE!AH$2="si",IF(C1917=VALUE(REPORTE!C$11),IF(SUM(DD1918:DD$1993),CONCATENATE(INT(B1917),", "),INT(B1917)),""),IF(C1917=VALUE(REPORTE!C$10),IF(SUM(DD1918:DD$1993),CONCATENATE(INT(B1917),", "),INT(B1917)),""))</f>
        <v>#VALUE!</v>
      </c>
      <c r="DH1917" s="5"/>
      <c r="DI1917" s="5"/>
      <c r="DJ1917" s="5"/>
      <c r="DK1917" s="5"/>
    </row>
    <row r="1918" spans="1:115">
      <c r="A1918" s="24"/>
      <c r="B1918" s="3"/>
      <c r="H1918" s="5" t="str">
        <f>IF(F1918="","",IFERROR(CONCATENATE("PEUA",VLOOKUP(ESTADO,REPORTE!AV1918:AW1949,2,0),CLAVE_DISTRITO,CLAVE_CADER,IFERROR(VLOOKUP(DAY(F1918),$BN$3:$BO$11,2,0),DAY(F1918)),IFERROR(VLOOKUP(MONTH(F1918),$BN$3:$BO$11,2,0),MONTH(F1918)),YEAR(F1918),G1918),""))</f>
        <v/>
      </c>
      <c r="AC1918" s="2" t="str">
        <f>IFERROR(IF(INDEX(AC$1:AC1917,MATCH(J1918,J$1:J1917,0),1)=0,"",INDEX(AC$1:AC1917,MATCH(J1918,J$1:J1917,0),1)),"")</f>
        <v/>
      </c>
      <c r="AD1918" s="2" t="str">
        <f>IFERROR(IF(INDEX(AD$1:AD1917,MATCH(J1918,J$1:J1917,0),1)=0,"",INDEX(AD$1:AD1917,MATCH(J1918,J$1:J1917,0),1)),"")</f>
        <v/>
      </c>
      <c r="AE1918" s="2" t="str">
        <f>IFERROR(IF(INDEX(AE$1:AE1917,MATCH(J1918,J$1:J1917,0),1)=0,"",INDEX(AE$1:AE1917,MATCH(J1918,J$1:J1917,0),1)),"")</f>
        <v/>
      </c>
      <c r="BH1918" s="7" t="str">
        <f t="shared" ca="1" si="283"/>
        <v/>
      </c>
      <c r="BI1918" s="4" t="str">
        <f t="shared" si="287"/>
        <v/>
      </c>
      <c r="BJ1918" s="123"/>
      <c r="BK1918" s="140" t="str">
        <f t="shared" si="286"/>
        <v/>
      </c>
      <c r="BP1918" s="5"/>
      <c r="BR1918" s="4"/>
      <c r="BT1918" s="5"/>
      <c r="BU1918" s="5"/>
      <c r="BV1918" s="5" t="str">
        <f>IF(B1918="","",IF(BQ1918="",1+(MAX(BV$2:BV1917)),""))</f>
        <v/>
      </c>
      <c r="BW1918" s="5" t="str">
        <f t="shared" si="284"/>
        <v/>
      </c>
      <c r="BY1918" s="14" t="str">
        <f t="shared" si="285"/>
        <v/>
      </c>
      <c r="BZ1918" s="28"/>
      <c r="DD1918" s="5" t="e">
        <f>IF(REPORTE!AH$2="si",IF(C1918=VALUE(REPORTE!C$11),IF(SUM(DD1919:DD$1993),CONCATENATE(INT(B1918),", "),INT(B1918)),""),IF(C1918=VALUE(REPORTE!C$10),IF(SUM(DD1919:DD$1993),CONCATENATE(INT(B1918),", "),INT(B1918)),""))</f>
        <v>#VALUE!</v>
      </c>
      <c r="DH1918" s="5"/>
      <c r="DI1918" s="5"/>
      <c r="DJ1918" s="5"/>
      <c r="DK1918" s="5"/>
    </row>
    <row r="1919" spans="1:115">
      <c r="A1919" s="24"/>
      <c r="B1919" s="3"/>
      <c r="H1919" s="5" t="str">
        <f>IF(F1919="","",IFERROR(CONCATENATE("PEUA",VLOOKUP(ESTADO,REPORTE!AV1919:AW1950,2,0),CLAVE_DISTRITO,CLAVE_CADER,IFERROR(VLOOKUP(DAY(F1919),$BN$3:$BO$11,2,0),DAY(F1919)),IFERROR(VLOOKUP(MONTH(F1919),$BN$3:$BO$11,2,0),MONTH(F1919)),YEAR(F1919),G1919),""))</f>
        <v/>
      </c>
      <c r="AC1919" s="2" t="str">
        <f>IFERROR(IF(INDEX(AC$1:AC1918,MATCH(J1919,J$1:J1918,0),1)=0,"",INDEX(AC$1:AC1918,MATCH(J1919,J$1:J1918,0),1)),"")</f>
        <v/>
      </c>
      <c r="AD1919" s="2" t="str">
        <f>IFERROR(IF(INDEX(AD$1:AD1918,MATCH(J1919,J$1:J1918,0),1)=0,"",INDEX(AD$1:AD1918,MATCH(J1919,J$1:J1918,0),1)),"")</f>
        <v/>
      </c>
      <c r="AE1919" s="2" t="str">
        <f>IFERROR(IF(INDEX(AE$1:AE1918,MATCH(J1919,J$1:J1918,0),1)=0,"",INDEX(AE$1:AE1918,MATCH(J1919,J$1:J1918,0),1)),"")</f>
        <v/>
      </c>
      <c r="BH1919" s="7" t="str">
        <f t="shared" ca="1" si="283"/>
        <v/>
      </c>
      <c r="BI1919" s="4" t="str">
        <f t="shared" si="287"/>
        <v/>
      </c>
      <c r="BJ1919" s="123"/>
      <c r="BK1919" s="140" t="str">
        <f t="shared" si="286"/>
        <v/>
      </c>
      <c r="BP1919" s="5"/>
      <c r="BR1919" s="4"/>
      <c r="BT1919" s="5"/>
      <c r="BU1919" s="5"/>
      <c r="BV1919" s="5" t="str">
        <f>IF(B1919="","",IF(BQ1919="",1+(MAX(BV$2:BV1918)),""))</f>
        <v/>
      </c>
      <c r="BW1919" s="5" t="str">
        <f t="shared" si="284"/>
        <v/>
      </c>
      <c r="BY1919" s="14" t="str">
        <f t="shared" si="285"/>
        <v/>
      </c>
      <c r="BZ1919" s="28"/>
      <c r="DD1919" s="5" t="e">
        <f>IF(REPORTE!AH$2="si",IF(C1919=VALUE(REPORTE!C$11),IF(SUM(DD1920:DD$1993),CONCATENATE(INT(B1919),", "),INT(B1919)),""),IF(C1919=VALUE(REPORTE!C$10),IF(SUM(DD1920:DD$1993),CONCATENATE(INT(B1919),", "),INT(B1919)),""))</f>
        <v>#VALUE!</v>
      </c>
      <c r="DH1919" s="5"/>
      <c r="DI1919" s="5"/>
      <c r="DJ1919" s="5"/>
      <c r="DK1919" s="5"/>
    </row>
    <row r="1920" spans="1:115">
      <c r="A1920" s="24"/>
      <c r="B1920" s="3"/>
      <c r="H1920" s="5" t="str">
        <f>IF(F1920="","",IFERROR(CONCATENATE("PEUA",VLOOKUP(ESTADO,REPORTE!AV1920:AW1951,2,0),CLAVE_DISTRITO,CLAVE_CADER,IFERROR(VLOOKUP(DAY(F1920),$BN$3:$BO$11,2,0),DAY(F1920)),IFERROR(VLOOKUP(MONTH(F1920),$BN$3:$BO$11,2,0),MONTH(F1920)),YEAR(F1920),G1920),""))</f>
        <v/>
      </c>
      <c r="AC1920" s="2" t="str">
        <f>IFERROR(IF(INDEX(AC$1:AC1919,MATCH(J1920,J$1:J1919,0),1)=0,"",INDEX(AC$1:AC1919,MATCH(J1920,J$1:J1919,0),1)),"")</f>
        <v/>
      </c>
      <c r="AD1920" s="2" t="str">
        <f>IFERROR(IF(INDEX(AD$1:AD1919,MATCH(J1920,J$1:J1919,0),1)=0,"",INDEX(AD$1:AD1919,MATCH(J1920,J$1:J1919,0),1)),"")</f>
        <v/>
      </c>
      <c r="AE1920" s="2" t="str">
        <f>IFERROR(IF(INDEX(AE$1:AE1919,MATCH(J1920,J$1:J1919,0),1)=0,"",INDEX(AE$1:AE1919,MATCH(J1920,J$1:J1919,0),1)),"")</f>
        <v/>
      </c>
      <c r="BH1920" s="7" t="str">
        <f t="shared" ca="1" si="283"/>
        <v/>
      </c>
      <c r="BI1920" s="4" t="str">
        <f t="shared" si="287"/>
        <v/>
      </c>
      <c r="BJ1920" s="123"/>
      <c r="BK1920" s="140" t="str">
        <f t="shared" si="286"/>
        <v/>
      </c>
      <c r="BP1920" s="5"/>
      <c r="BR1920" s="4"/>
      <c r="BT1920" s="5"/>
      <c r="BU1920" s="5"/>
      <c r="BV1920" s="5" t="str">
        <f>IF(B1920="","",IF(BQ1920="",1+(MAX(BV$2:BV1919)),""))</f>
        <v/>
      </c>
      <c r="BW1920" s="5" t="str">
        <f t="shared" si="284"/>
        <v/>
      </c>
      <c r="BY1920" s="14" t="str">
        <f t="shared" si="285"/>
        <v/>
      </c>
      <c r="BZ1920" s="28"/>
      <c r="DD1920" s="5" t="e">
        <f>IF(REPORTE!AH$2="si",IF(C1920=VALUE(REPORTE!C$11),IF(SUM(DD1921:DD$1993),CONCATENATE(INT(B1920),", "),INT(B1920)),""),IF(C1920=VALUE(REPORTE!C$10),IF(SUM(DD1921:DD$1993),CONCATENATE(INT(B1920),", "),INT(B1920)),""))</f>
        <v>#VALUE!</v>
      </c>
      <c r="DH1920" s="5"/>
      <c r="DI1920" s="5"/>
      <c r="DJ1920" s="5"/>
      <c r="DK1920" s="5"/>
    </row>
    <row r="1921" spans="1:115">
      <c r="A1921" s="24"/>
      <c r="B1921" s="3"/>
      <c r="H1921" s="5" t="str">
        <f>IF(F1921="","",IFERROR(CONCATENATE("PEUA",VLOOKUP(ESTADO,REPORTE!AV1921:AW1952,2,0),CLAVE_DISTRITO,CLAVE_CADER,IFERROR(VLOOKUP(DAY(F1921),$BN$3:$BO$11,2,0),DAY(F1921)),IFERROR(VLOOKUP(MONTH(F1921),$BN$3:$BO$11,2,0),MONTH(F1921)),YEAR(F1921),G1921),""))</f>
        <v/>
      </c>
      <c r="AC1921" s="2" t="str">
        <f>IFERROR(IF(INDEX(AC$1:AC1920,MATCH(J1921,J$1:J1920,0),1)=0,"",INDEX(AC$1:AC1920,MATCH(J1921,J$1:J1920,0),1)),"")</f>
        <v/>
      </c>
      <c r="AD1921" s="2" t="str">
        <f>IFERROR(IF(INDEX(AD$1:AD1920,MATCH(J1921,J$1:J1920,0),1)=0,"",INDEX(AD$1:AD1920,MATCH(J1921,J$1:J1920,0),1)),"")</f>
        <v/>
      </c>
      <c r="AE1921" s="2" t="str">
        <f>IFERROR(IF(INDEX(AE$1:AE1920,MATCH(J1921,J$1:J1920,0),1)=0,"",INDEX(AE$1:AE1920,MATCH(J1921,J$1:J1920,0),1)),"")</f>
        <v/>
      </c>
      <c r="BH1921" s="7" t="str">
        <f t="shared" ca="1" si="283"/>
        <v/>
      </c>
      <c r="BI1921" s="4" t="str">
        <f t="shared" si="287"/>
        <v/>
      </c>
      <c r="BJ1921" s="123"/>
      <c r="BK1921" s="140" t="str">
        <f t="shared" si="286"/>
        <v/>
      </c>
      <c r="BP1921" s="5"/>
      <c r="BR1921" s="4"/>
      <c r="BT1921" s="5"/>
      <c r="BU1921" s="5"/>
      <c r="BV1921" s="5" t="str">
        <f>IF(B1921="","",IF(BQ1921="",1+(MAX(BV$2:BV1920)),""))</f>
        <v/>
      </c>
      <c r="BW1921" s="5" t="str">
        <f t="shared" si="284"/>
        <v/>
      </c>
      <c r="BY1921" s="14" t="str">
        <f t="shared" si="285"/>
        <v/>
      </c>
      <c r="BZ1921" s="28"/>
      <c r="DD1921" s="5" t="e">
        <f>IF(REPORTE!AH$2="si",IF(C1921=VALUE(REPORTE!C$11),IF(SUM(DD1922:DD$1993),CONCATENATE(INT(B1921),", "),INT(B1921)),""),IF(C1921=VALUE(REPORTE!C$10),IF(SUM(DD1922:DD$1993),CONCATENATE(INT(B1921),", "),INT(B1921)),""))</f>
        <v>#VALUE!</v>
      </c>
      <c r="DH1921" s="5"/>
      <c r="DI1921" s="5"/>
      <c r="DJ1921" s="5"/>
      <c r="DK1921" s="5"/>
    </row>
    <row r="1922" spans="1:115">
      <c r="A1922" s="24"/>
      <c r="B1922" s="3"/>
      <c r="H1922" s="5" t="str">
        <f>IF(F1922="","",IFERROR(CONCATENATE("PEUA",VLOOKUP(ESTADO,REPORTE!AV1922:AW1953,2,0),CLAVE_DISTRITO,CLAVE_CADER,IFERROR(VLOOKUP(DAY(F1922),$BN$3:$BO$11,2,0),DAY(F1922)),IFERROR(VLOOKUP(MONTH(F1922),$BN$3:$BO$11,2,0),MONTH(F1922)),YEAR(F1922),G1922),""))</f>
        <v/>
      </c>
      <c r="AC1922" s="2" t="str">
        <f>IFERROR(IF(INDEX(AC$1:AC1921,MATCH(J1922,J$1:J1921,0),1)=0,"",INDEX(AC$1:AC1921,MATCH(J1922,J$1:J1921,0),1)),"")</f>
        <v/>
      </c>
      <c r="AD1922" s="2" t="str">
        <f>IFERROR(IF(INDEX(AD$1:AD1921,MATCH(J1922,J$1:J1921,0),1)=0,"",INDEX(AD$1:AD1921,MATCH(J1922,J$1:J1921,0),1)),"")</f>
        <v/>
      </c>
      <c r="AE1922" s="2" t="str">
        <f>IFERROR(IF(INDEX(AE$1:AE1921,MATCH(J1922,J$1:J1921,0),1)=0,"",INDEX(AE$1:AE1921,MATCH(J1922,J$1:J1921,0),1)),"")</f>
        <v/>
      </c>
      <c r="BH1922" s="7" t="str">
        <f t="shared" ref="BH1922:BH1985" ca="1" si="288">IFERROR(IF(BE1922="","",IF(BA1922=5,"",IF(BE1922-TODAY()&gt;0,"VIGENTE","VENCIDO"))),"")</f>
        <v/>
      </c>
      <c r="BI1922" s="4" t="str">
        <f t="shared" si="287"/>
        <v/>
      </c>
      <c r="BJ1922" s="123"/>
      <c r="BK1922" s="140" t="str">
        <f t="shared" si="286"/>
        <v/>
      </c>
      <c r="BP1922" s="5"/>
      <c r="BR1922" s="4"/>
      <c r="BT1922" s="5"/>
      <c r="BU1922" s="5"/>
      <c r="BV1922" s="5" t="str">
        <f>IF(B1922="","",IF(BQ1922="",1+(MAX(BV$2:BV1921)),""))</f>
        <v/>
      </c>
      <c r="BW1922" s="5" t="str">
        <f t="shared" ref="BW1922:BW1985" si="289">IF(BV1922="","",Z1922)</f>
        <v/>
      </c>
      <c r="BY1922" s="14" t="str">
        <f t="shared" ref="BY1922:BY1985" si="290">IF(BV1922="","",C1922)</f>
        <v/>
      </c>
      <c r="BZ1922" s="28"/>
      <c r="DD1922" s="5" t="e">
        <f>IF(REPORTE!AH$2="si",IF(C1922=VALUE(REPORTE!C$11),IF(SUM(DD1923:DD$1993),CONCATENATE(INT(B1922),", "),INT(B1922)),""),IF(C1922=VALUE(REPORTE!C$10),IF(SUM(DD1923:DD$1993),CONCATENATE(INT(B1922),", "),INT(B1922)),""))</f>
        <v>#VALUE!</v>
      </c>
      <c r="DH1922" s="5"/>
      <c r="DI1922" s="5"/>
      <c r="DJ1922" s="5"/>
      <c r="DK1922" s="5"/>
    </row>
    <row r="1923" spans="1:115">
      <c r="A1923" s="24"/>
      <c r="B1923" s="3"/>
      <c r="H1923" s="5" t="str">
        <f>IF(F1923="","",IFERROR(CONCATENATE("PEUA",VLOOKUP(ESTADO,REPORTE!AV1923:AW1954,2,0),CLAVE_DISTRITO,CLAVE_CADER,IFERROR(VLOOKUP(DAY(F1923),$BN$3:$BO$11,2,0),DAY(F1923)),IFERROR(VLOOKUP(MONTH(F1923),$BN$3:$BO$11,2,0),MONTH(F1923)),YEAR(F1923),G1923),""))</f>
        <v/>
      </c>
      <c r="AC1923" s="2" t="str">
        <f>IFERROR(IF(INDEX(AC$1:AC1922,MATCH(J1923,J$1:J1922,0),1)=0,"",INDEX(AC$1:AC1922,MATCH(J1923,J$1:J1922,0),1)),"")</f>
        <v/>
      </c>
      <c r="AD1923" s="2" t="str">
        <f>IFERROR(IF(INDEX(AD$1:AD1922,MATCH(J1923,J$1:J1922,0),1)=0,"",INDEX(AD$1:AD1922,MATCH(J1923,J$1:J1922,0),1)),"")</f>
        <v/>
      </c>
      <c r="AE1923" s="2" t="str">
        <f>IFERROR(IF(INDEX(AE$1:AE1922,MATCH(J1923,J$1:J1922,0),1)=0,"",INDEX(AE$1:AE1922,MATCH(J1923,J$1:J1922,0),1)),"")</f>
        <v/>
      </c>
      <c r="BH1923" s="7" t="str">
        <f t="shared" ca="1" si="288"/>
        <v/>
      </c>
      <c r="BI1923" s="4" t="str">
        <f t="shared" si="287"/>
        <v/>
      </c>
      <c r="BJ1923" s="123"/>
      <c r="BK1923" s="140" t="str">
        <f t="shared" ref="BK1923:BK1986" si="291">IFERROR(IF(AA1923/Z1923=0,"",AA1923/Z1923),"")</f>
        <v/>
      </c>
      <c r="BP1923" s="5"/>
      <c r="BR1923" s="4"/>
      <c r="BT1923" s="5"/>
      <c r="BU1923" s="5"/>
      <c r="BV1923" s="5" t="str">
        <f>IF(B1923="","",IF(BQ1923="",1+(MAX(BV$2:BV1922)),""))</f>
        <v/>
      </c>
      <c r="BW1923" s="5" t="str">
        <f t="shared" si="289"/>
        <v/>
      </c>
      <c r="BY1923" s="14" t="str">
        <f t="shared" si="290"/>
        <v/>
      </c>
      <c r="BZ1923" s="28"/>
      <c r="DD1923" s="5" t="e">
        <f>IF(REPORTE!AH$2="si",IF(C1923=VALUE(REPORTE!C$11),IF(SUM(DD1924:DD$1993),CONCATENATE(INT(B1923),", "),INT(B1923)),""),IF(C1923=VALUE(REPORTE!C$10),IF(SUM(DD1924:DD$1993),CONCATENATE(INT(B1923),", "),INT(B1923)),""))</f>
        <v>#VALUE!</v>
      </c>
      <c r="DH1923" s="5"/>
      <c r="DI1923" s="5"/>
      <c r="DJ1923" s="5"/>
      <c r="DK1923" s="5"/>
    </row>
    <row r="1924" spans="1:115">
      <c r="A1924" s="24"/>
      <c r="B1924" s="3"/>
      <c r="H1924" s="5" t="str">
        <f>IF(F1924="","",IFERROR(CONCATENATE("PEUA",VLOOKUP(ESTADO,REPORTE!AV1924:AW1955,2,0),CLAVE_DISTRITO,CLAVE_CADER,IFERROR(VLOOKUP(DAY(F1924),$BN$3:$BO$11,2,0),DAY(F1924)),IFERROR(VLOOKUP(MONTH(F1924),$BN$3:$BO$11,2,0),MONTH(F1924)),YEAR(F1924),G1924),""))</f>
        <v/>
      </c>
      <c r="AC1924" s="2" t="str">
        <f>IFERROR(IF(INDEX(AC$1:AC1923,MATCH(J1924,J$1:J1923,0),1)=0,"",INDEX(AC$1:AC1923,MATCH(J1924,J$1:J1923,0),1)),"")</f>
        <v/>
      </c>
      <c r="AD1924" s="2" t="str">
        <f>IFERROR(IF(INDEX(AD$1:AD1923,MATCH(J1924,J$1:J1923,0),1)=0,"",INDEX(AD$1:AD1923,MATCH(J1924,J$1:J1923,0),1)),"")</f>
        <v/>
      </c>
      <c r="AE1924" s="2" t="str">
        <f>IFERROR(IF(INDEX(AE$1:AE1923,MATCH(J1924,J$1:J1923,0),1)=0,"",INDEX(AE$1:AE1923,MATCH(J1924,J$1:J1923,0),1)),"")</f>
        <v/>
      </c>
      <c r="BH1924" s="7" t="str">
        <f t="shared" ca="1" si="288"/>
        <v/>
      </c>
      <c r="BI1924" s="4" t="str">
        <f t="shared" si="287"/>
        <v/>
      </c>
      <c r="BJ1924" s="123"/>
      <c r="BK1924" s="140" t="str">
        <f t="shared" si="291"/>
        <v/>
      </c>
      <c r="BP1924" s="5"/>
      <c r="BR1924" s="4"/>
      <c r="BT1924" s="5"/>
      <c r="BU1924" s="5"/>
      <c r="BV1924" s="5" t="str">
        <f>IF(B1924="","",IF(BQ1924="",1+(MAX(BV$2:BV1923)),""))</f>
        <v/>
      </c>
      <c r="BW1924" s="5" t="str">
        <f t="shared" si="289"/>
        <v/>
      </c>
      <c r="BY1924" s="14" t="str">
        <f t="shared" si="290"/>
        <v/>
      </c>
      <c r="BZ1924" s="28"/>
      <c r="DD1924" s="5" t="e">
        <f>IF(REPORTE!AH$2="si",IF(C1924=VALUE(REPORTE!C$11),IF(SUM(DD1925:DD$1993),CONCATENATE(INT(B1924),", "),INT(B1924)),""),IF(C1924=VALUE(REPORTE!C$10),IF(SUM(DD1925:DD$1993),CONCATENATE(INT(B1924),", "),INT(B1924)),""))</f>
        <v>#VALUE!</v>
      </c>
      <c r="DH1924" s="5"/>
      <c r="DI1924" s="5"/>
      <c r="DJ1924" s="5"/>
      <c r="DK1924" s="5"/>
    </row>
    <row r="1925" spans="1:115">
      <c r="A1925" s="24"/>
      <c r="B1925" s="3"/>
      <c r="H1925" s="5" t="str">
        <f>IF(F1925="","",IFERROR(CONCATENATE("PEUA",VLOOKUP(ESTADO,REPORTE!AV1925:AW1956,2,0),CLAVE_DISTRITO,CLAVE_CADER,IFERROR(VLOOKUP(DAY(F1925),$BN$3:$BO$11,2,0),DAY(F1925)),IFERROR(VLOOKUP(MONTH(F1925),$BN$3:$BO$11,2,0),MONTH(F1925)),YEAR(F1925),G1925),""))</f>
        <v/>
      </c>
      <c r="AC1925" s="2" t="str">
        <f>IFERROR(IF(INDEX(AC$1:AC1924,MATCH(J1925,J$1:J1924,0),1)=0,"",INDEX(AC$1:AC1924,MATCH(J1925,J$1:J1924,0),1)),"")</f>
        <v/>
      </c>
      <c r="AD1925" s="2" t="str">
        <f>IFERROR(IF(INDEX(AD$1:AD1924,MATCH(J1925,J$1:J1924,0),1)=0,"",INDEX(AD$1:AD1924,MATCH(J1925,J$1:J1924,0),1)),"")</f>
        <v/>
      </c>
      <c r="AE1925" s="2" t="str">
        <f>IFERROR(IF(INDEX(AE$1:AE1924,MATCH(J1925,J$1:J1924,0),1)=0,"",INDEX(AE$1:AE1924,MATCH(J1925,J$1:J1924,0),1)),"")</f>
        <v/>
      </c>
      <c r="BH1925" s="7" t="str">
        <f t="shared" ca="1" si="288"/>
        <v/>
      </c>
      <c r="BI1925" s="4" t="str">
        <f t="shared" si="287"/>
        <v/>
      </c>
      <c r="BJ1925" s="123"/>
      <c r="BK1925" s="140" t="str">
        <f t="shared" si="291"/>
        <v/>
      </c>
      <c r="BP1925" s="5"/>
      <c r="BR1925" s="4"/>
      <c r="BT1925" s="5"/>
      <c r="BU1925" s="5"/>
      <c r="BV1925" s="5" t="str">
        <f>IF(B1925="","",IF(BQ1925="",1+(MAX(BV$2:BV1924)),""))</f>
        <v/>
      </c>
      <c r="BW1925" s="5" t="str">
        <f t="shared" si="289"/>
        <v/>
      </c>
      <c r="BY1925" s="14" t="str">
        <f t="shared" si="290"/>
        <v/>
      </c>
      <c r="BZ1925" s="28"/>
      <c r="DD1925" s="5" t="e">
        <f>IF(REPORTE!AH$2="si",IF(C1925=VALUE(REPORTE!C$11),IF(SUM(DD1926:DD$1993),CONCATENATE(INT(B1925),", "),INT(B1925)),""),IF(C1925=VALUE(REPORTE!C$10),IF(SUM(DD1926:DD$1993),CONCATENATE(INT(B1925),", "),INT(B1925)),""))</f>
        <v>#VALUE!</v>
      </c>
      <c r="DH1925" s="5"/>
      <c r="DI1925" s="5"/>
      <c r="DJ1925" s="5"/>
      <c r="DK1925" s="5"/>
    </row>
    <row r="1926" spans="1:115">
      <c r="A1926" s="24"/>
      <c r="B1926" s="3"/>
      <c r="H1926" s="5" t="str">
        <f>IF(F1926="","",IFERROR(CONCATENATE("PEUA",VLOOKUP(ESTADO,REPORTE!AV1926:AW1957,2,0),CLAVE_DISTRITO,CLAVE_CADER,IFERROR(VLOOKUP(DAY(F1926),$BN$3:$BO$11,2,0),DAY(F1926)),IFERROR(VLOOKUP(MONTH(F1926),$BN$3:$BO$11,2,0),MONTH(F1926)),YEAR(F1926),G1926),""))</f>
        <v/>
      </c>
      <c r="AC1926" s="2" t="str">
        <f>IFERROR(IF(INDEX(AC$1:AC1925,MATCH(J1926,J$1:J1925,0),1)=0,"",INDEX(AC$1:AC1925,MATCH(J1926,J$1:J1925,0),1)),"")</f>
        <v/>
      </c>
      <c r="AD1926" s="2" t="str">
        <f>IFERROR(IF(INDEX(AD$1:AD1925,MATCH(J1926,J$1:J1925,0),1)=0,"",INDEX(AD$1:AD1925,MATCH(J1926,J$1:J1925,0),1)),"")</f>
        <v/>
      </c>
      <c r="AE1926" s="2" t="str">
        <f>IFERROR(IF(INDEX(AE$1:AE1925,MATCH(J1926,J$1:J1925,0),1)=0,"",INDEX(AE$1:AE1925,MATCH(J1926,J$1:J1925,0),1)),"")</f>
        <v/>
      </c>
      <c r="BH1926" s="7" t="str">
        <f t="shared" ca="1" si="288"/>
        <v/>
      </c>
      <c r="BI1926" s="4" t="str">
        <f t="shared" si="287"/>
        <v/>
      </c>
      <c r="BJ1926" s="123"/>
      <c r="BK1926" s="140" t="str">
        <f t="shared" si="291"/>
        <v/>
      </c>
      <c r="BP1926" s="5"/>
      <c r="BR1926" s="4"/>
      <c r="BT1926" s="5"/>
      <c r="BU1926" s="5"/>
      <c r="BV1926" s="5" t="str">
        <f>IF(B1926="","",IF(BQ1926="",1+(MAX(BV$2:BV1925)),""))</f>
        <v/>
      </c>
      <c r="BW1926" s="5" t="str">
        <f t="shared" si="289"/>
        <v/>
      </c>
      <c r="BY1926" s="14" t="str">
        <f t="shared" si="290"/>
        <v/>
      </c>
      <c r="BZ1926" s="28"/>
      <c r="DD1926" s="5" t="e">
        <f>IF(REPORTE!AH$2="si",IF(C1926=VALUE(REPORTE!C$11),IF(SUM(DD1927:DD$1993),CONCATENATE(INT(B1926),", "),INT(B1926)),""),IF(C1926=VALUE(REPORTE!C$10),IF(SUM(DD1927:DD$1993),CONCATENATE(INT(B1926),", "),INT(B1926)),""))</f>
        <v>#VALUE!</v>
      </c>
      <c r="DH1926" s="5"/>
      <c r="DI1926" s="5"/>
      <c r="DJ1926" s="5"/>
      <c r="DK1926" s="5"/>
    </row>
    <row r="1927" spans="1:115">
      <c r="A1927" s="24"/>
      <c r="B1927" s="3"/>
      <c r="H1927" s="5" t="str">
        <f>IF(F1927="","",IFERROR(CONCATENATE("PEUA",VLOOKUP(ESTADO,REPORTE!AV1927:AW1958,2,0),CLAVE_DISTRITO,CLAVE_CADER,IFERROR(VLOOKUP(DAY(F1927),$BN$3:$BO$11,2,0),DAY(F1927)),IFERROR(VLOOKUP(MONTH(F1927),$BN$3:$BO$11,2,0),MONTH(F1927)),YEAR(F1927),G1927),""))</f>
        <v/>
      </c>
      <c r="AC1927" s="2" t="str">
        <f>IFERROR(IF(INDEX(AC$1:AC1926,MATCH(J1927,J$1:J1926,0),1)=0,"",INDEX(AC$1:AC1926,MATCH(J1927,J$1:J1926,0),1)),"")</f>
        <v/>
      </c>
      <c r="AD1927" s="2" t="str">
        <f>IFERROR(IF(INDEX(AD$1:AD1926,MATCH(J1927,J$1:J1926,0),1)=0,"",INDEX(AD$1:AD1926,MATCH(J1927,J$1:J1926,0),1)),"")</f>
        <v/>
      </c>
      <c r="AE1927" s="2" t="str">
        <f>IFERROR(IF(INDEX(AE$1:AE1926,MATCH(J1927,J$1:J1926,0),1)=0,"",INDEX(AE$1:AE1926,MATCH(J1927,J$1:J1926,0),1)),"")</f>
        <v/>
      </c>
      <c r="BH1927" s="7" t="str">
        <f t="shared" ca="1" si="288"/>
        <v/>
      </c>
      <c r="BI1927" s="4" t="str">
        <f t="shared" si="287"/>
        <v/>
      </c>
      <c r="BJ1927" s="123"/>
      <c r="BK1927" s="140" t="str">
        <f t="shared" si="291"/>
        <v/>
      </c>
      <c r="BP1927" s="5"/>
      <c r="BR1927" s="4"/>
      <c r="BT1927" s="5"/>
      <c r="BU1927" s="5"/>
      <c r="BV1927" s="5" t="str">
        <f>IF(B1927="","",IF(BQ1927="",1+(MAX(BV$2:BV1926)),""))</f>
        <v/>
      </c>
      <c r="BW1927" s="5" t="str">
        <f t="shared" si="289"/>
        <v/>
      </c>
      <c r="BY1927" s="14" t="str">
        <f t="shared" si="290"/>
        <v/>
      </c>
      <c r="BZ1927" s="28"/>
      <c r="DD1927" s="5" t="e">
        <f>IF(REPORTE!AH$2="si",IF(C1927=VALUE(REPORTE!C$11),IF(SUM(DD1928:DD$1993),CONCATENATE(INT(B1927),", "),INT(B1927)),""),IF(C1927=VALUE(REPORTE!C$10),IF(SUM(DD1928:DD$1993),CONCATENATE(INT(B1927),", "),INT(B1927)),""))</f>
        <v>#VALUE!</v>
      </c>
      <c r="DH1927" s="5"/>
      <c r="DI1927" s="5"/>
      <c r="DJ1927" s="5"/>
      <c r="DK1927" s="5"/>
    </row>
    <row r="1928" spans="1:115">
      <c r="A1928" s="24"/>
      <c r="B1928" s="3"/>
      <c r="H1928" s="5" t="str">
        <f>IF(F1928="","",IFERROR(CONCATENATE("PEUA",VLOOKUP(ESTADO,REPORTE!AV1928:AW1959,2,0),CLAVE_DISTRITO,CLAVE_CADER,IFERROR(VLOOKUP(DAY(F1928),$BN$3:$BO$11,2,0),DAY(F1928)),IFERROR(VLOOKUP(MONTH(F1928),$BN$3:$BO$11,2,0),MONTH(F1928)),YEAR(F1928),G1928),""))</f>
        <v/>
      </c>
      <c r="AC1928" s="2" t="str">
        <f>IFERROR(IF(INDEX(AC$1:AC1927,MATCH(J1928,J$1:J1927,0),1)=0,"",INDEX(AC$1:AC1927,MATCH(J1928,J$1:J1927,0),1)),"")</f>
        <v/>
      </c>
      <c r="AD1928" s="2" t="str">
        <f>IFERROR(IF(INDEX(AD$1:AD1927,MATCH(J1928,J$1:J1927,0),1)=0,"",INDEX(AD$1:AD1927,MATCH(J1928,J$1:J1927,0),1)),"")</f>
        <v/>
      </c>
      <c r="AE1928" s="2" t="str">
        <f>IFERROR(IF(INDEX(AE$1:AE1927,MATCH(J1928,J$1:J1927,0),1)=0,"",INDEX(AE$1:AE1927,MATCH(J1928,J$1:J1927,0),1)),"")</f>
        <v/>
      </c>
      <c r="BH1928" s="7" t="str">
        <f t="shared" ca="1" si="288"/>
        <v/>
      </c>
      <c r="BI1928" s="4" t="str">
        <f t="shared" si="287"/>
        <v/>
      </c>
      <c r="BJ1928" s="123"/>
      <c r="BK1928" s="140" t="str">
        <f t="shared" si="291"/>
        <v/>
      </c>
      <c r="BP1928" s="5"/>
      <c r="BR1928" s="4"/>
      <c r="BT1928" s="5"/>
      <c r="BU1928" s="5"/>
      <c r="BV1928" s="5" t="str">
        <f>IF(B1928="","",IF(BQ1928="",1+(MAX(BV$2:BV1927)),""))</f>
        <v/>
      </c>
      <c r="BW1928" s="5" t="str">
        <f t="shared" si="289"/>
        <v/>
      </c>
      <c r="BY1928" s="14" t="str">
        <f t="shared" si="290"/>
        <v/>
      </c>
      <c r="BZ1928" s="28"/>
      <c r="DD1928" s="5" t="e">
        <f>IF(REPORTE!AH$2="si",IF(C1928=VALUE(REPORTE!C$11),IF(SUM(DD1929:DD$1993),CONCATENATE(INT(B1928),", "),INT(B1928)),""),IF(C1928=VALUE(REPORTE!C$10),IF(SUM(DD1929:DD$1993),CONCATENATE(INT(B1928),", "),INT(B1928)),""))</f>
        <v>#VALUE!</v>
      </c>
      <c r="DH1928" s="5"/>
      <c r="DI1928" s="5"/>
      <c r="DJ1928" s="5"/>
      <c r="DK1928" s="5"/>
    </row>
    <row r="1929" spans="1:115">
      <c r="A1929" s="24"/>
      <c r="B1929" s="3"/>
      <c r="H1929" s="5" t="str">
        <f>IF(F1929="","",IFERROR(CONCATENATE("PEUA",VLOOKUP(ESTADO,REPORTE!AV1929:AW1960,2,0),CLAVE_DISTRITO,CLAVE_CADER,IFERROR(VLOOKUP(DAY(F1929),$BN$3:$BO$11,2,0),DAY(F1929)),IFERROR(VLOOKUP(MONTH(F1929),$BN$3:$BO$11,2,0),MONTH(F1929)),YEAR(F1929),G1929),""))</f>
        <v/>
      </c>
      <c r="AC1929" s="2" t="str">
        <f>IFERROR(IF(INDEX(AC$1:AC1928,MATCH(J1929,J$1:J1928,0),1)=0,"",INDEX(AC$1:AC1928,MATCH(J1929,J$1:J1928,0),1)),"")</f>
        <v/>
      </c>
      <c r="AD1929" s="2" t="str">
        <f>IFERROR(IF(INDEX(AD$1:AD1928,MATCH(J1929,J$1:J1928,0),1)=0,"",INDEX(AD$1:AD1928,MATCH(J1929,J$1:J1928,0),1)),"")</f>
        <v/>
      </c>
      <c r="AE1929" s="2" t="str">
        <f>IFERROR(IF(INDEX(AE$1:AE1928,MATCH(J1929,J$1:J1928,0),1)=0,"",INDEX(AE$1:AE1928,MATCH(J1929,J$1:J1928,0),1)),"")</f>
        <v/>
      </c>
      <c r="BH1929" s="7" t="str">
        <f t="shared" ca="1" si="288"/>
        <v/>
      </c>
      <c r="BI1929" s="4" t="str">
        <f t="shared" si="287"/>
        <v/>
      </c>
      <c r="BJ1929" s="123"/>
      <c r="BK1929" s="140" t="str">
        <f t="shared" si="291"/>
        <v/>
      </c>
      <c r="BP1929" s="5"/>
      <c r="BR1929" s="4"/>
      <c r="BT1929" s="5"/>
      <c r="BU1929" s="5"/>
      <c r="BV1929" s="5" t="str">
        <f>IF(B1929="","",IF(BQ1929="",1+(MAX(BV$2:BV1928)),""))</f>
        <v/>
      </c>
      <c r="BW1929" s="5" t="str">
        <f t="shared" si="289"/>
        <v/>
      </c>
      <c r="BY1929" s="14" t="str">
        <f t="shared" si="290"/>
        <v/>
      </c>
      <c r="BZ1929" s="28"/>
      <c r="DD1929" s="5" t="e">
        <f>IF(REPORTE!AH$2="si",IF(C1929=VALUE(REPORTE!C$11),IF(SUM(DD1930:DD$1993),CONCATENATE(INT(B1929),", "),INT(B1929)),""),IF(C1929=VALUE(REPORTE!C$10),IF(SUM(DD1930:DD$1993),CONCATENATE(INT(B1929),", "),INT(B1929)),""))</f>
        <v>#VALUE!</v>
      </c>
      <c r="DH1929" s="5"/>
      <c r="DI1929" s="5"/>
      <c r="DJ1929" s="5"/>
      <c r="DK1929" s="5"/>
    </row>
    <row r="1930" spans="1:115">
      <c r="A1930" s="24"/>
      <c r="B1930" s="3"/>
      <c r="H1930" s="5" t="str">
        <f>IF(F1930="","",IFERROR(CONCATENATE("PEUA",VLOOKUP(ESTADO,REPORTE!AV1930:AW1961,2,0),CLAVE_DISTRITO,CLAVE_CADER,IFERROR(VLOOKUP(DAY(F1930),$BN$3:$BO$11,2,0),DAY(F1930)),IFERROR(VLOOKUP(MONTH(F1930),$BN$3:$BO$11,2,0),MONTH(F1930)),YEAR(F1930),G1930),""))</f>
        <v/>
      </c>
      <c r="AC1930" s="2" t="str">
        <f>IFERROR(IF(INDEX(AC$1:AC1929,MATCH(J1930,J$1:J1929,0),1)=0,"",INDEX(AC$1:AC1929,MATCH(J1930,J$1:J1929,0),1)),"")</f>
        <v/>
      </c>
      <c r="AD1930" s="2" t="str">
        <f>IFERROR(IF(INDEX(AD$1:AD1929,MATCH(J1930,J$1:J1929,0),1)=0,"",INDEX(AD$1:AD1929,MATCH(J1930,J$1:J1929,0),1)),"")</f>
        <v/>
      </c>
      <c r="AE1930" s="2" t="str">
        <f>IFERROR(IF(INDEX(AE$1:AE1929,MATCH(J1930,J$1:J1929,0),1)=0,"",INDEX(AE$1:AE1929,MATCH(J1930,J$1:J1929,0),1)),"")</f>
        <v/>
      </c>
      <c r="BH1930" s="7" t="str">
        <f t="shared" ca="1" si="288"/>
        <v/>
      </c>
      <c r="BI1930" s="4" t="str">
        <f t="shared" si="287"/>
        <v/>
      </c>
      <c r="BJ1930" s="123"/>
      <c r="BK1930" s="140" t="str">
        <f t="shared" si="291"/>
        <v/>
      </c>
      <c r="BP1930" s="5"/>
      <c r="BR1930" s="4"/>
      <c r="BT1930" s="5"/>
      <c r="BU1930" s="5"/>
      <c r="BV1930" s="5" t="str">
        <f>IF(B1930="","",IF(BQ1930="",1+(MAX(BV$2:BV1929)),""))</f>
        <v/>
      </c>
      <c r="BW1930" s="5" t="str">
        <f t="shared" si="289"/>
        <v/>
      </c>
      <c r="BY1930" s="14" t="str">
        <f t="shared" si="290"/>
        <v/>
      </c>
      <c r="BZ1930" s="28"/>
      <c r="DD1930" s="5" t="e">
        <f>IF(REPORTE!AH$2="si",IF(C1930=VALUE(REPORTE!C$11),IF(SUM(DD1931:DD$1993),CONCATENATE(INT(B1930),", "),INT(B1930)),""),IF(C1930=VALUE(REPORTE!C$10),IF(SUM(DD1931:DD$1993),CONCATENATE(INT(B1930),", "),INT(B1930)),""))</f>
        <v>#VALUE!</v>
      </c>
      <c r="DH1930" s="5"/>
      <c r="DI1930" s="5"/>
      <c r="DJ1930" s="5"/>
      <c r="DK1930" s="5"/>
    </row>
    <row r="1931" spans="1:115">
      <c r="A1931" s="24"/>
      <c r="B1931" s="3"/>
      <c r="H1931" s="5" t="str">
        <f>IF(F1931="","",IFERROR(CONCATENATE("PEUA",VLOOKUP(ESTADO,REPORTE!AV1931:AW1962,2,0),CLAVE_DISTRITO,CLAVE_CADER,IFERROR(VLOOKUP(DAY(F1931),$BN$3:$BO$11,2,0),DAY(F1931)),IFERROR(VLOOKUP(MONTH(F1931),$BN$3:$BO$11,2,0),MONTH(F1931)),YEAR(F1931),G1931),""))</f>
        <v/>
      </c>
      <c r="AC1931" s="2" t="str">
        <f>IFERROR(IF(INDEX(AC$1:AC1930,MATCH(J1931,J$1:J1930,0),1)=0,"",INDEX(AC$1:AC1930,MATCH(J1931,J$1:J1930,0),1)),"")</f>
        <v/>
      </c>
      <c r="AD1931" s="2" t="str">
        <f>IFERROR(IF(INDEX(AD$1:AD1930,MATCH(J1931,J$1:J1930,0),1)=0,"",INDEX(AD$1:AD1930,MATCH(J1931,J$1:J1930,0),1)),"")</f>
        <v/>
      </c>
      <c r="AE1931" s="2" t="str">
        <f>IFERROR(IF(INDEX(AE$1:AE1930,MATCH(J1931,J$1:J1930,0),1)=0,"",INDEX(AE$1:AE1930,MATCH(J1931,J$1:J1930,0),1)),"")</f>
        <v/>
      </c>
      <c r="BH1931" s="7" t="str">
        <f t="shared" ca="1" si="288"/>
        <v/>
      </c>
      <c r="BI1931" s="4" t="str">
        <f t="shared" si="287"/>
        <v/>
      </c>
      <c r="BJ1931" s="123"/>
      <c r="BK1931" s="140" t="str">
        <f t="shared" si="291"/>
        <v/>
      </c>
      <c r="BP1931" s="5"/>
      <c r="BR1931" s="4"/>
      <c r="BT1931" s="5"/>
      <c r="BU1931" s="5"/>
      <c r="BV1931" s="5" t="str">
        <f>IF(B1931="","",IF(BQ1931="",1+(MAX(BV$2:BV1930)),""))</f>
        <v/>
      </c>
      <c r="BW1931" s="5" t="str">
        <f t="shared" si="289"/>
        <v/>
      </c>
      <c r="BY1931" s="14" t="str">
        <f t="shared" si="290"/>
        <v/>
      </c>
      <c r="BZ1931" s="28"/>
      <c r="DD1931" s="5" t="e">
        <f>IF(REPORTE!AH$2="si",IF(C1931=VALUE(REPORTE!C$11),IF(SUM(DD1932:DD$1993),CONCATENATE(INT(B1931),", "),INT(B1931)),""),IF(C1931=VALUE(REPORTE!C$10),IF(SUM(DD1932:DD$1993),CONCATENATE(INT(B1931),", "),INT(B1931)),""))</f>
        <v>#VALUE!</v>
      </c>
      <c r="DH1931" s="5"/>
      <c r="DI1931" s="5"/>
      <c r="DJ1931" s="5"/>
      <c r="DK1931" s="5"/>
    </row>
    <row r="1932" spans="1:115">
      <c r="A1932" s="24"/>
      <c r="B1932" s="3"/>
      <c r="H1932" s="5" t="str">
        <f>IF(F1932="","",IFERROR(CONCATENATE("PEUA",VLOOKUP(ESTADO,REPORTE!AV1932:AW1963,2,0),CLAVE_DISTRITO,CLAVE_CADER,IFERROR(VLOOKUP(DAY(F1932),$BN$3:$BO$11,2,0),DAY(F1932)),IFERROR(VLOOKUP(MONTH(F1932),$BN$3:$BO$11,2,0),MONTH(F1932)),YEAR(F1932),G1932),""))</f>
        <v/>
      </c>
      <c r="AC1932" s="2" t="str">
        <f>IFERROR(IF(INDEX(AC$1:AC1931,MATCH(J1932,J$1:J1931,0),1)=0,"",INDEX(AC$1:AC1931,MATCH(J1932,J$1:J1931,0),1)),"")</f>
        <v/>
      </c>
      <c r="AD1932" s="2" t="str">
        <f>IFERROR(IF(INDEX(AD$1:AD1931,MATCH(J1932,J$1:J1931,0),1)=0,"",INDEX(AD$1:AD1931,MATCH(J1932,J$1:J1931,0),1)),"")</f>
        <v/>
      </c>
      <c r="AE1932" s="2" t="str">
        <f>IFERROR(IF(INDEX(AE$1:AE1931,MATCH(J1932,J$1:J1931,0),1)=0,"",INDEX(AE$1:AE1931,MATCH(J1932,J$1:J1931,0),1)),"")</f>
        <v/>
      </c>
      <c r="BH1932" s="7" t="str">
        <f t="shared" ca="1" si="288"/>
        <v/>
      </c>
      <c r="BI1932" s="4" t="str">
        <f t="shared" si="287"/>
        <v/>
      </c>
      <c r="BJ1932" s="123"/>
      <c r="BK1932" s="140" t="str">
        <f t="shared" si="291"/>
        <v/>
      </c>
      <c r="BP1932" s="5"/>
      <c r="BR1932" s="4"/>
      <c r="BT1932" s="5"/>
      <c r="BU1932" s="5"/>
      <c r="BV1932" s="5" t="str">
        <f>IF(B1932="","",IF(BQ1932="",1+(MAX(BV$2:BV1931)),""))</f>
        <v/>
      </c>
      <c r="BW1932" s="5" t="str">
        <f t="shared" si="289"/>
        <v/>
      </c>
      <c r="BY1932" s="14" t="str">
        <f t="shared" si="290"/>
        <v/>
      </c>
      <c r="BZ1932" s="28"/>
      <c r="DD1932" s="5" t="e">
        <f>IF(REPORTE!AH$2="si",IF(C1932=VALUE(REPORTE!C$11),IF(SUM(DD1933:DD$1993),CONCATENATE(INT(B1932),", "),INT(B1932)),""),IF(C1932=VALUE(REPORTE!C$10),IF(SUM(DD1933:DD$1993),CONCATENATE(INT(B1932),", "),INT(B1932)),""))</f>
        <v>#VALUE!</v>
      </c>
      <c r="DH1932" s="5"/>
      <c r="DI1932" s="5"/>
      <c r="DJ1932" s="5"/>
      <c r="DK1932" s="5"/>
    </row>
    <row r="1933" spans="1:115">
      <c r="A1933" s="24"/>
      <c r="B1933" s="3"/>
      <c r="H1933" s="5" t="str">
        <f>IF(F1933="","",IFERROR(CONCATENATE("PEUA",VLOOKUP(ESTADO,REPORTE!AV1933:AW1964,2,0),CLAVE_DISTRITO,CLAVE_CADER,IFERROR(VLOOKUP(DAY(F1933),$BN$3:$BO$11,2,0),DAY(F1933)),IFERROR(VLOOKUP(MONTH(F1933),$BN$3:$BO$11,2,0),MONTH(F1933)),YEAR(F1933),G1933),""))</f>
        <v/>
      </c>
      <c r="AC1933" s="2" t="str">
        <f>IFERROR(IF(INDEX(AC$1:AC1932,MATCH(J1933,J$1:J1932,0),1)=0,"",INDEX(AC$1:AC1932,MATCH(J1933,J$1:J1932,0),1)),"")</f>
        <v/>
      </c>
      <c r="AD1933" s="2" t="str">
        <f>IFERROR(IF(INDEX(AD$1:AD1932,MATCH(J1933,J$1:J1932,0),1)=0,"",INDEX(AD$1:AD1932,MATCH(J1933,J$1:J1932,0),1)),"")</f>
        <v/>
      </c>
      <c r="AE1933" s="2" t="str">
        <f>IFERROR(IF(INDEX(AE$1:AE1932,MATCH(J1933,J$1:J1932,0),1)=0,"",INDEX(AE$1:AE1932,MATCH(J1933,J$1:J1932,0),1)),"")</f>
        <v/>
      </c>
      <c r="BH1933" s="7" t="str">
        <f t="shared" ca="1" si="288"/>
        <v/>
      </c>
      <c r="BI1933" s="4" t="str">
        <f t="shared" si="287"/>
        <v/>
      </c>
      <c r="BJ1933" s="123"/>
      <c r="BK1933" s="140" t="str">
        <f t="shared" si="291"/>
        <v/>
      </c>
      <c r="BP1933" s="5"/>
      <c r="BR1933" s="4"/>
      <c r="BT1933" s="5"/>
      <c r="BU1933" s="5"/>
      <c r="BV1933" s="5" t="str">
        <f>IF(B1933="","",IF(BQ1933="",1+(MAX(BV$2:BV1932)),""))</f>
        <v/>
      </c>
      <c r="BW1933" s="5" t="str">
        <f t="shared" si="289"/>
        <v/>
      </c>
      <c r="BY1933" s="14" t="str">
        <f t="shared" si="290"/>
        <v/>
      </c>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c r="A1934" s="24"/>
      <c r="B1934" s="3"/>
      <c r="H1934" s="5" t="str">
        <f>IF(F1934="","",IFERROR(CONCATENATE("PEUA",VLOOKUP(ESTADO,REPORTE!AV1934:AW1965,2,0),CLAVE_DISTRITO,CLAVE_CADER,IFERROR(VLOOKUP(DAY(F1934),$BN$3:$BO$11,2,0),DAY(F1934)),IFERROR(VLOOKUP(MONTH(F1934),$BN$3:$BO$11,2,0),MONTH(F1934)),YEAR(F1934),G1934),""))</f>
        <v/>
      </c>
      <c r="AC1934" s="2" t="str">
        <f>IFERROR(IF(INDEX(AC$1:AC1933,MATCH(J1934,J$1:J1933,0),1)=0,"",INDEX(AC$1:AC1933,MATCH(J1934,J$1:J1933,0),1)),"")</f>
        <v/>
      </c>
      <c r="AD1934" s="2" t="str">
        <f>IFERROR(IF(INDEX(AD$1:AD1933,MATCH(J1934,J$1:J1933,0),1)=0,"",INDEX(AD$1:AD1933,MATCH(J1934,J$1:J1933,0),1)),"")</f>
        <v/>
      </c>
      <c r="AE1934" s="2" t="str">
        <f>IFERROR(IF(INDEX(AE$1:AE1933,MATCH(J1934,J$1:J1933,0),1)=0,"",INDEX(AE$1:AE1933,MATCH(J1934,J$1:J1933,0),1)),"")</f>
        <v/>
      </c>
      <c r="BH1934" s="7" t="str">
        <f t="shared" ca="1" si="288"/>
        <v/>
      </c>
      <c r="BI1934" s="4" t="str">
        <f t="shared" si="287"/>
        <v/>
      </c>
      <c r="BJ1934" s="123"/>
      <c r="BK1934" s="140" t="str">
        <f t="shared" si="291"/>
        <v/>
      </c>
      <c r="BP1934" s="5"/>
      <c r="BR1934" s="4"/>
      <c r="BT1934" s="5"/>
      <c r="BU1934" s="5"/>
      <c r="BV1934" s="5" t="str">
        <f>IF(B1934="","",IF(BQ1934="",1+(MAX(BV$2:BV1933)),""))</f>
        <v/>
      </c>
      <c r="BW1934" s="5" t="str">
        <f t="shared" si="289"/>
        <v/>
      </c>
      <c r="BY1934" s="14" t="str">
        <f t="shared" si="290"/>
        <v/>
      </c>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c r="A1935" s="24"/>
      <c r="B1935" s="3"/>
      <c r="H1935" s="5" t="str">
        <f>IF(F1935="","",IFERROR(CONCATENATE("PEUA",VLOOKUP(ESTADO,REPORTE!AV1935:AW1966,2,0),CLAVE_DISTRITO,CLAVE_CADER,IFERROR(VLOOKUP(DAY(F1935),$BN$3:$BO$11,2,0),DAY(F1935)),IFERROR(VLOOKUP(MONTH(F1935),$BN$3:$BO$11,2,0),MONTH(F1935)),YEAR(F1935),G1935),""))</f>
        <v/>
      </c>
      <c r="AC1935" s="2" t="str">
        <f>IFERROR(IF(INDEX(AC$1:AC1934,MATCH(J1935,J$1:J1934,0),1)=0,"",INDEX(AC$1:AC1934,MATCH(J1935,J$1:J1934,0),1)),"")</f>
        <v/>
      </c>
      <c r="AD1935" s="2" t="str">
        <f>IFERROR(IF(INDEX(AD$1:AD1934,MATCH(J1935,J$1:J1934,0),1)=0,"",INDEX(AD$1:AD1934,MATCH(J1935,J$1:J1934,0),1)),"")</f>
        <v/>
      </c>
      <c r="AE1935" s="2" t="str">
        <f>IFERROR(IF(INDEX(AE$1:AE1934,MATCH(J1935,J$1:J1934,0),1)=0,"",INDEX(AE$1:AE1934,MATCH(J1935,J$1:J1934,0),1)),"")</f>
        <v/>
      </c>
      <c r="BH1935" s="7" t="str">
        <f t="shared" ca="1" si="288"/>
        <v/>
      </c>
      <c r="BI1935" s="4" t="str">
        <f t="shared" si="287"/>
        <v/>
      </c>
      <c r="BJ1935" s="123"/>
      <c r="BK1935" s="140" t="str">
        <f t="shared" si="291"/>
        <v/>
      </c>
      <c r="BP1935" s="5"/>
      <c r="BR1935" s="4"/>
      <c r="BT1935" s="5"/>
      <c r="BU1935" s="5"/>
      <c r="BV1935" s="5" t="str">
        <f>IF(B1935="","",IF(BQ1935="",1+(MAX(BV$2:BV1934)),""))</f>
        <v/>
      </c>
      <c r="BW1935" s="5" t="str">
        <f t="shared" si="289"/>
        <v/>
      </c>
      <c r="BY1935" s="14" t="str">
        <f t="shared" si="290"/>
        <v/>
      </c>
      <c r="BZ1935" s="28"/>
      <c r="DD1935" s="5" t="e">
        <f>IF(REPORTE!AH$2="si",IF(C1935=VALUE(REPORTE!C$11),IF(SUM(DD1936:DD$1993),CONCATENATE(INT(B1935),", "),INT(B1935)),""),IF(C1935=VALUE(REPORTE!C$10),IF(SUM(DD1936:DD$1993),CONCATENATE(INT(B1935),", "),INT(B1935)),""))</f>
        <v>#VALUE!</v>
      </c>
      <c r="DH1935" s="5"/>
      <c r="DI1935" s="5"/>
      <c r="DJ1935" s="5"/>
      <c r="DK1935" s="5"/>
    </row>
    <row r="1936" spans="1:115">
      <c r="A1936" s="24"/>
      <c r="B1936" s="3"/>
      <c r="H1936" s="5" t="str">
        <f>IF(F1936="","",IFERROR(CONCATENATE("PEUA",VLOOKUP(ESTADO,REPORTE!AV1936:AW1967,2,0),CLAVE_DISTRITO,CLAVE_CADER,IFERROR(VLOOKUP(DAY(F1936),$BN$3:$BO$11,2,0),DAY(F1936)),IFERROR(VLOOKUP(MONTH(F1936),$BN$3:$BO$11,2,0),MONTH(F1936)),YEAR(F1936),G1936),""))</f>
        <v/>
      </c>
      <c r="AC1936" s="2" t="str">
        <f>IFERROR(IF(INDEX(AC$1:AC1935,MATCH(J1936,J$1:J1935,0),1)=0,"",INDEX(AC$1:AC1935,MATCH(J1936,J$1:J1935,0),1)),"")</f>
        <v/>
      </c>
      <c r="AD1936" s="2" t="str">
        <f>IFERROR(IF(INDEX(AD$1:AD1935,MATCH(J1936,J$1:J1935,0),1)=0,"",INDEX(AD$1:AD1935,MATCH(J1936,J$1:J1935,0),1)),"")</f>
        <v/>
      </c>
      <c r="AE1936" s="2" t="str">
        <f>IFERROR(IF(INDEX(AE$1:AE1935,MATCH(J1936,J$1:J1935,0),1)=0,"",INDEX(AE$1:AE1935,MATCH(J1936,J$1:J1935,0),1)),"")</f>
        <v/>
      </c>
      <c r="BH1936" s="7" t="str">
        <f t="shared" ca="1" si="288"/>
        <v/>
      </c>
      <c r="BI1936" s="4" t="str">
        <f t="shared" si="287"/>
        <v/>
      </c>
      <c r="BJ1936" s="123"/>
      <c r="BK1936" s="140" t="str">
        <f t="shared" si="291"/>
        <v/>
      </c>
      <c r="BP1936" s="5"/>
      <c r="BR1936" s="4"/>
      <c r="BT1936" s="5"/>
      <c r="BU1936" s="5"/>
      <c r="BV1936" s="5" t="str">
        <f>IF(B1936="","",IF(BQ1936="",1+(MAX(BV$2:BV1935)),""))</f>
        <v/>
      </c>
      <c r="BW1936" s="5" t="str">
        <f t="shared" si="289"/>
        <v/>
      </c>
      <c r="BY1936" s="14" t="str">
        <f t="shared" si="290"/>
        <v/>
      </c>
      <c r="BZ1936" s="28"/>
      <c r="DD1936" s="5" t="e">
        <f>IF(REPORTE!AH$2="si",IF(C1936=VALUE(REPORTE!C$11),IF(SUM(DD1937:DD$1993),CONCATENATE(INT(B1936),", "),INT(B1936)),""),IF(C1936=VALUE(REPORTE!C$10),IF(SUM(DD1937:DD$1993),CONCATENATE(INT(B1936),", "),INT(B1936)),""))</f>
        <v>#VALUE!</v>
      </c>
      <c r="DH1936" s="5"/>
      <c r="DI1936" s="5"/>
      <c r="DJ1936" s="5"/>
      <c r="DK1936" s="5"/>
    </row>
    <row r="1937" spans="1:115">
      <c r="A1937" s="24"/>
      <c r="B1937" s="3"/>
      <c r="H1937" s="5" t="str">
        <f>IF(F1937="","",IFERROR(CONCATENATE("PEUA",VLOOKUP(ESTADO,REPORTE!AV1937:AW1968,2,0),CLAVE_DISTRITO,CLAVE_CADER,IFERROR(VLOOKUP(DAY(F1937),$BN$3:$BO$11,2,0),DAY(F1937)),IFERROR(VLOOKUP(MONTH(F1937),$BN$3:$BO$11,2,0),MONTH(F1937)),YEAR(F1937),G1937),""))</f>
        <v/>
      </c>
      <c r="AC1937" s="2" t="str">
        <f>IFERROR(IF(INDEX(AC$1:AC1936,MATCH(J1937,J$1:J1936,0),1)=0,"",INDEX(AC$1:AC1936,MATCH(J1937,J$1:J1936,0),1)),"")</f>
        <v/>
      </c>
      <c r="AD1937" s="2" t="str">
        <f>IFERROR(IF(INDEX(AD$1:AD1936,MATCH(J1937,J$1:J1936,0),1)=0,"",INDEX(AD$1:AD1936,MATCH(J1937,J$1:J1936,0),1)),"")</f>
        <v/>
      </c>
      <c r="AE1937" s="2" t="str">
        <f>IFERROR(IF(INDEX(AE$1:AE1936,MATCH(J1937,J$1:J1936,0),1)=0,"",INDEX(AE$1:AE1936,MATCH(J1937,J$1:J1936,0),1)),"")</f>
        <v/>
      </c>
      <c r="BH1937" s="7" t="str">
        <f t="shared" ca="1" si="288"/>
        <v/>
      </c>
      <c r="BI1937" s="4" t="str">
        <f t="shared" si="287"/>
        <v/>
      </c>
      <c r="BJ1937" s="123"/>
      <c r="BK1937" s="140" t="str">
        <f t="shared" si="291"/>
        <v/>
      </c>
      <c r="BP1937" s="5"/>
      <c r="BR1937" s="4"/>
      <c r="BT1937" s="5"/>
      <c r="BU1937" s="5"/>
      <c r="BV1937" s="5" t="str">
        <f>IF(B1937="","",IF(BQ1937="",1+(MAX(BV$2:BV1936)),""))</f>
        <v/>
      </c>
      <c r="BW1937" s="5" t="str">
        <f t="shared" si="289"/>
        <v/>
      </c>
      <c r="BY1937" s="14" t="str">
        <f t="shared" si="290"/>
        <v/>
      </c>
      <c r="BZ1937" s="28"/>
      <c r="DD1937" s="5" t="e">
        <f>IF(REPORTE!AH$2="si",IF(C1937=VALUE(REPORTE!C$11),IF(SUM(DD1938:DD$1993),CONCATENATE(INT(B1937),", "),INT(B1937)),""),IF(C1937=VALUE(REPORTE!C$10),IF(SUM(DD1938:DD$1993),CONCATENATE(INT(B1937),", "),INT(B1937)),""))</f>
        <v>#VALUE!</v>
      </c>
      <c r="DH1937" s="5"/>
      <c r="DI1937" s="5"/>
      <c r="DJ1937" s="5"/>
      <c r="DK1937" s="5"/>
    </row>
    <row r="1938" spans="1:115">
      <c r="A1938" s="24"/>
      <c r="B1938" s="3"/>
      <c r="H1938" s="5" t="str">
        <f>IF(F1938="","",IFERROR(CONCATENATE("PEUA",VLOOKUP(ESTADO,REPORTE!AV1938:AW1969,2,0),CLAVE_DISTRITO,CLAVE_CADER,IFERROR(VLOOKUP(DAY(F1938),$BN$3:$BO$11,2,0),DAY(F1938)),IFERROR(VLOOKUP(MONTH(F1938),$BN$3:$BO$11,2,0),MONTH(F1938)),YEAR(F1938),G1938),""))</f>
        <v/>
      </c>
      <c r="AC1938" s="2" t="str">
        <f>IFERROR(IF(INDEX(AC$1:AC1937,MATCH(J1938,J$1:J1937,0),1)=0,"",INDEX(AC$1:AC1937,MATCH(J1938,J$1:J1937,0),1)),"")</f>
        <v/>
      </c>
      <c r="AD1938" s="2" t="str">
        <f>IFERROR(IF(INDEX(AD$1:AD1937,MATCH(J1938,J$1:J1937,0),1)=0,"",INDEX(AD$1:AD1937,MATCH(J1938,J$1:J1937,0),1)),"")</f>
        <v/>
      </c>
      <c r="AE1938" s="2" t="str">
        <f>IFERROR(IF(INDEX(AE$1:AE1937,MATCH(J1938,J$1:J1937,0),1)=0,"",INDEX(AE$1:AE1937,MATCH(J1938,J$1:J1937,0),1)),"")</f>
        <v/>
      </c>
      <c r="BH1938" s="7" t="str">
        <f t="shared" ca="1" si="288"/>
        <v/>
      </c>
      <c r="BI1938" s="4" t="str">
        <f t="shared" si="287"/>
        <v/>
      </c>
      <c r="BJ1938" s="123"/>
      <c r="BK1938" s="140" t="str">
        <f t="shared" si="291"/>
        <v/>
      </c>
      <c r="BP1938" s="5"/>
      <c r="BR1938" s="4"/>
      <c r="BT1938" s="5"/>
      <c r="BU1938" s="5"/>
      <c r="BV1938" s="5" t="str">
        <f>IF(B1938="","",IF(BQ1938="",1+(MAX(BV$2:BV1937)),""))</f>
        <v/>
      </c>
      <c r="BW1938" s="5" t="str">
        <f t="shared" si="289"/>
        <v/>
      </c>
      <c r="BY1938" s="14" t="str">
        <f t="shared" si="290"/>
        <v/>
      </c>
      <c r="BZ1938" s="28"/>
      <c r="DD1938" s="5" t="e">
        <f>IF(REPORTE!AH$2="si",IF(C1938=VALUE(REPORTE!C$11),IF(SUM(DD1939:DD$1993),CONCATENATE(INT(B1938),", "),INT(B1938)),""),IF(C1938=VALUE(REPORTE!C$10),IF(SUM(DD1939:DD$1993),CONCATENATE(INT(B1938),", "),INT(B1938)),""))</f>
        <v>#VALUE!</v>
      </c>
      <c r="DH1938" s="5"/>
      <c r="DI1938" s="5"/>
      <c r="DJ1938" s="5"/>
      <c r="DK1938" s="5"/>
    </row>
    <row r="1939" spans="1:115">
      <c r="A1939" s="24"/>
      <c r="B1939" s="3"/>
      <c r="H1939" s="5" t="str">
        <f>IF(F1939="","",IFERROR(CONCATENATE("PEUA",VLOOKUP(ESTADO,REPORTE!AV1939:AW1970,2,0),CLAVE_DISTRITO,CLAVE_CADER,IFERROR(VLOOKUP(DAY(F1939),$BN$3:$BO$11,2,0),DAY(F1939)),IFERROR(VLOOKUP(MONTH(F1939),$BN$3:$BO$11,2,0),MONTH(F1939)),YEAR(F1939),G1939),""))</f>
        <v/>
      </c>
      <c r="AC1939" s="2" t="str">
        <f>IFERROR(IF(INDEX(AC$1:AC1938,MATCH(J1939,J$1:J1938,0),1)=0,"",INDEX(AC$1:AC1938,MATCH(J1939,J$1:J1938,0),1)),"")</f>
        <v/>
      </c>
      <c r="AD1939" s="2" t="str">
        <f>IFERROR(IF(INDEX(AD$1:AD1938,MATCH(J1939,J$1:J1938,0),1)=0,"",INDEX(AD$1:AD1938,MATCH(J1939,J$1:J1938,0),1)),"")</f>
        <v/>
      </c>
      <c r="AE1939" s="2" t="str">
        <f>IFERROR(IF(INDEX(AE$1:AE1938,MATCH(J1939,J$1:J1938,0),1)=0,"",INDEX(AE$1:AE1938,MATCH(J1939,J$1:J1938,0),1)),"")</f>
        <v/>
      </c>
      <c r="BH1939" s="7" t="str">
        <f t="shared" ca="1" si="288"/>
        <v/>
      </c>
      <c r="BI1939" s="4" t="str">
        <f t="shared" ref="BI1939:BI2002" si="292">IFERROR(IF(AA1939=0,"",AA1939/BB1939),"")</f>
        <v/>
      </c>
      <c r="BJ1939" s="123"/>
      <c r="BK1939" s="140" t="str">
        <f t="shared" si="291"/>
        <v/>
      </c>
      <c r="BP1939" s="5"/>
      <c r="BR1939" s="4"/>
      <c r="BT1939" s="5"/>
      <c r="BU1939" s="5"/>
      <c r="BV1939" s="5" t="str">
        <f>IF(B1939="","",IF(BQ1939="",1+(MAX(BV$2:BV1938)),""))</f>
        <v/>
      </c>
      <c r="BW1939" s="5" t="str">
        <f t="shared" si="289"/>
        <v/>
      </c>
      <c r="BY1939" s="14" t="str">
        <f t="shared" si="290"/>
        <v/>
      </c>
      <c r="BZ1939" s="28"/>
      <c r="DD1939" s="5" t="e">
        <f>IF(REPORTE!AH$2="si",IF(C1939=VALUE(REPORTE!C$11),IF(SUM(DD1940:DD$1993),CONCATENATE(INT(B1939),", "),INT(B1939)),""),IF(C1939=VALUE(REPORTE!C$10),IF(SUM(DD1940:DD$1993),CONCATENATE(INT(B1939),", "),INT(B1939)),""))</f>
        <v>#VALUE!</v>
      </c>
      <c r="DH1939" s="5"/>
      <c r="DI1939" s="5"/>
      <c r="DJ1939" s="5"/>
      <c r="DK1939" s="5"/>
    </row>
    <row r="1940" spans="1:115">
      <c r="A1940" s="24"/>
      <c r="B1940" s="3"/>
      <c r="H1940" s="5" t="str">
        <f>IF(F1940="","",IFERROR(CONCATENATE("PEUA",VLOOKUP(ESTADO,REPORTE!AV1940:AW1971,2,0),CLAVE_DISTRITO,CLAVE_CADER,IFERROR(VLOOKUP(DAY(F1940),$BN$3:$BO$11,2,0),DAY(F1940)),IFERROR(VLOOKUP(MONTH(F1940),$BN$3:$BO$11,2,0),MONTH(F1940)),YEAR(F1940),G1940),""))</f>
        <v/>
      </c>
      <c r="AC1940" s="2" t="str">
        <f>IFERROR(IF(INDEX(AC$1:AC1939,MATCH(J1940,J$1:J1939,0),1)=0,"",INDEX(AC$1:AC1939,MATCH(J1940,J$1:J1939,0),1)),"")</f>
        <v/>
      </c>
      <c r="AD1940" s="2" t="str">
        <f>IFERROR(IF(INDEX(AD$1:AD1939,MATCH(J1940,J$1:J1939,0),1)=0,"",INDEX(AD$1:AD1939,MATCH(J1940,J$1:J1939,0),1)),"")</f>
        <v/>
      </c>
      <c r="AE1940" s="2" t="str">
        <f>IFERROR(IF(INDEX(AE$1:AE1939,MATCH(J1940,J$1:J1939,0),1)=0,"",INDEX(AE$1:AE1939,MATCH(J1940,J$1:J1939,0),1)),"")</f>
        <v/>
      </c>
      <c r="BH1940" s="7" t="str">
        <f t="shared" ca="1" si="288"/>
        <v/>
      </c>
      <c r="BI1940" s="4" t="str">
        <f t="shared" si="292"/>
        <v/>
      </c>
      <c r="BJ1940" s="123"/>
      <c r="BK1940" s="140" t="str">
        <f t="shared" si="291"/>
        <v/>
      </c>
      <c r="BP1940" s="5"/>
      <c r="BR1940" s="4"/>
      <c r="BT1940" s="5"/>
      <c r="BU1940" s="5"/>
      <c r="BV1940" s="5" t="str">
        <f>IF(B1940="","",IF(BQ1940="",1+(MAX(BV$2:BV1939)),""))</f>
        <v/>
      </c>
      <c r="BW1940" s="5" t="str">
        <f t="shared" si="289"/>
        <v/>
      </c>
      <c r="BY1940" s="14" t="str">
        <f t="shared" si="290"/>
        <v/>
      </c>
      <c r="BZ1940" s="28"/>
      <c r="DD1940" s="5" t="e">
        <f>IF(REPORTE!AH$2="si",IF(C1940=VALUE(REPORTE!C$11),IF(SUM(DD1941:DD$1993),CONCATENATE(INT(B1940),", "),INT(B1940)),""),IF(C1940=VALUE(REPORTE!C$10),IF(SUM(DD1941:DD$1993),CONCATENATE(INT(B1940),", "),INT(B1940)),""))</f>
        <v>#VALUE!</v>
      </c>
      <c r="DH1940" s="5"/>
      <c r="DI1940" s="5"/>
      <c r="DJ1940" s="5"/>
      <c r="DK1940" s="5"/>
    </row>
    <row r="1941" spans="1:115">
      <c r="A1941" s="24"/>
      <c r="B1941" s="3"/>
      <c r="H1941" s="5" t="str">
        <f>IF(F1941="","",IFERROR(CONCATENATE("PEUA",VLOOKUP(ESTADO,REPORTE!AV1941:AW1972,2,0),CLAVE_DISTRITO,CLAVE_CADER,IFERROR(VLOOKUP(DAY(F1941),$BN$3:$BO$11,2,0),DAY(F1941)),IFERROR(VLOOKUP(MONTH(F1941),$BN$3:$BO$11,2,0),MONTH(F1941)),YEAR(F1941),G1941),""))</f>
        <v/>
      </c>
      <c r="AC1941" s="2" t="str">
        <f>IFERROR(IF(INDEX(AC$1:AC1940,MATCH(J1941,J$1:J1940,0),1)=0,"",INDEX(AC$1:AC1940,MATCH(J1941,J$1:J1940,0),1)),"")</f>
        <v/>
      </c>
      <c r="AD1941" s="2" t="str">
        <f>IFERROR(IF(INDEX(AD$1:AD1940,MATCH(J1941,J$1:J1940,0),1)=0,"",INDEX(AD$1:AD1940,MATCH(J1941,J$1:J1940,0),1)),"")</f>
        <v/>
      </c>
      <c r="AE1941" s="2" t="str">
        <f>IFERROR(IF(INDEX(AE$1:AE1940,MATCH(J1941,J$1:J1940,0),1)=0,"",INDEX(AE$1:AE1940,MATCH(J1941,J$1:J1940,0),1)),"")</f>
        <v/>
      </c>
      <c r="BH1941" s="7" t="str">
        <f t="shared" ca="1" si="288"/>
        <v/>
      </c>
      <c r="BI1941" s="4" t="str">
        <f t="shared" si="292"/>
        <v/>
      </c>
      <c r="BJ1941" s="123"/>
      <c r="BK1941" s="140" t="str">
        <f t="shared" si="291"/>
        <v/>
      </c>
      <c r="BP1941" s="5"/>
      <c r="BR1941" s="4"/>
      <c r="BT1941" s="5"/>
      <c r="BU1941" s="5"/>
      <c r="BV1941" s="5" t="str">
        <f>IF(B1941="","",IF(BQ1941="",1+(MAX(BV$2:BV1940)),""))</f>
        <v/>
      </c>
      <c r="BW1941" s="5" t="str">
        <f t="shared" si="289"/>
        <v/>
      </c>
      <c r="BY1941" s="14" t="str">
        <f t="shared" si="290"/>
        <v/>
      </c>
      <c r="BZ1941" s="28"/>
      <c r="DD1941" s="5" t="e">
        <f>IF(REPORTE!AH$2="si",IF(C1941=VALUE(REPORTE!C$11),IF(SUM(DD1942:DD$1993),CONCATENATE(INT(B1941),", "),INT(B1941)),""),IF(C1941=VALUE(REPORTE!C$10),IF(SUM(DD1942:DD$1993),CONCATENATE(INT(B1941),", "),INT(B1941)),""))</f>
        <v>#VALUE!</v>
      </c>
      <c r="DH1941" s="5"/>
      <c r="DI1941" s="5"/>
      <c r="DJ1941" s="5"/>
      <c r="DK1941" s="5"/>
    </row>
    <row r="1942" spans="1:115">
      <c r="A1942" s="24"/>
      <c r="B1942" s="3"/>
      <c r="H1942" s="5" t="str">
        <f>IF(F1942="","",IFERROR(CONCATENATE("PEUA",VLOOKUP(ESTADO,REPORTE!AV1942:AW1973,2,0),CLAVE_DISTRITO,CLAVE_CADER,IFERROR(VLOOKUP(DAY(F1942),$BN$3:$BO$11,2,0),DAY(F1942)),IFERROR(VLOOKUP(MONTH(F1942),$BN$3:$BO$11,2,0),MONTH(F1942)),YEAR(F1942),G1942),""))</f>
        <v/>
      </c>
      <c r="AC1942" s="2" t="str">
        <f>IFERROR(IF(INDEX(AC$1:AC1941,MATCH(J1942,J$1:J1941,0),1)=0,"",INDEX(AC$1:AC1941,MATCH(J1942,J$1:J1941,0),1)),"")</f>
        <v/>
      </c>
      <c r="AD1942" s="2" t="str">
        <f>IFERROR(IF(INDEX(AD$1:AD1941,MATCH(J1942,J$1:J1941,0),1)=0,"",INDEX(AD$1:AD1941,MATCH(J1942,J$1:J1941,0),1)),"")</f>
        <v/>
      </c>
      <c r="AE1942" s="2" t="str">
        <f>IFERROR(IF(INDEX(AE$1:AE1941,MATCH(J1942,J$1:J1941,0),1)=0,"",INDEX(AE$1:AE1941,MATCH(J1942,J$1:J1941,0),1)),"")</f>
        <v/>
      </c>
      <c r="BH1942" s="7" t="str">
        <f t="shared" ca="1" si="288"/>
        <v/>
      </c>
      <c r="BI1942" s="4" t="str">
        <f t="shared" si="292"/>
        <v/>
      </c>
      <c r="BJ1942" s="123"/>
      <c r="BK1942" s="140" t="str">
        <f t="shared" si="291"/>
        <v/>
      </c>
      <c r="BP1942" s="5"/>
      <c r="BR1942" s="4"/>
      <c r="BT1942" s="5"/>
      <c r="BU1942" s="5"/>
      <c r="BV1942" s="5" t="str">
        <f>IF(B1942="","",IF(BQ1942="",1+(MAX(BV$2:BV1941)),""))</f>
        <v/>
      </c>
      <c r="BW1942" s="5" t="str">
        <f t="shared" si="289"/>
        <v/>
      </c>
      <c r="BY1942" s="14" t="str">
        <f t="shared" si="290"/>
        <v/>
      </c>
      <c r="BZ1942" s="28"/>
      <c r="DD1942" s="5" t="e">
        <f>IF(REPORTE!AH$2="si",IF(C1942=VALUE(REPORTE!C$11),IF(SUM(DD1943:DD$1993),CONCATENATE(INT(B1942),", "),INT(B1942)),""),IF(C1942=VALUE(REPORTE!C$10),IF(SUM(DD1943:DD$1993),CONCATENATE(INT(B1942),", "),INT(B1942)),""))</f>
        <v>#VALUE!</v>
      </c>
      <c r="DH1942" s="5"/>
      <c r="DI1942" s="5"/>
      <c r="DJ1942" s="5"/>
      <c r="DK1942" s="5"/>
    </row>
    <row r="1943" spans="1:115">
      <c r="A1943" s="24"/>
      <c r="B1943" s="3"/>
      <c r="H1943" s="5" t="str">
        <f>IF(F1943="","",IFERROR(CONCATENATE("PEUA",VLOOKUP(ESTADO,REPORTE!AV1943:AW1974,2,0),CLAVE_DISTRITO,CLAVE_CADER,IFERROR(VLOOKUP(DAY(F1943),$BN$3:$BO$11,2,0),DAY(F1943)),IFERROR(VLOOKUP(MONTH(F1943),$BN$3:$BO$11,2,0),MONTH(F1943)),YEAR(F1943),G1943),""))</f>
        <v/>
      </c>
      <c r="AC1943" s="2" t="str">
        <f>IFERROR(IF(INDEX(AC$1:AC1942,MATCH(J1943,J$1:J1942,0),1)=0,"",INDEX(AC$1:AC1942,MATCH(J1943,J$1:J1942,0),1)),"")</f>
        <v/>
      </c>
      <c r="AD1943" s="2" t="str">
        <f>IFERROR(IF(INDEX(AD$1:AD1942,MATCH(J1943,J$1:J1942,0),1)=0,"",INDEX(AD$1:AD1942,MATCH(J1943,J$1:J1942,0),1)),"")</f>
        <v/>
      </c>
      <c r="AE1943" s="2" t="str">
        <f>IFERROR(IF(INDEX(AE$1:AE1942,MATCH(J1943,J$1:J1942,0),1)=0,"",INDEX(AE$1:AE1942,MATCH(J1943,J$1:J1942,0),1)),"")</f>
        <v/>
      </c>
      <c r="BH1943" s="7" t="str">
        <f t="shared" ca="1" si="288"/>
        <v/>
      </c>
      <c r="BI1943" s="4" t="str">
        <f t="shared" si="292"/>
        <v/>
      </c>
      <c r="BJ1943" s="123"/>
      <c r="BK1943" s="140" t="str">
        <f t="shared" si="291"/>
        <v/>
      </c>
      <c r="BP1943" s="5"/>
      <c r="BR1943" s="4"/>
      <c r="BT1943" s="5"/>
      <c r="BU1943" s="5"/>
      <c r="BV1943" s="5" t="str">
        <f>IF(B1943="","",IF(BQ1943="",1+(MAX(BV$2:BV1942)),""))</f>
        <v/>
      </c>
      <c r="BW1943" s="5" t="str">
        <f t="shared" si="289"/>
        <v/>
      </c>
      <c r="BY1943" s="14" t="str">
        <f t="shared" si="290"/>
        <v/>
      </c>
      <c r="BZ1943" s="28"/>
      <c r="DD1943" s="5" t="e">
        <f>IF(REPORTE!AH$2="si",IF(C1943=VALUE(REPORTE!C$11),IF(SUM(DD1944:DD$1993),CONCATENATE(INT(B1943),", "),INT(B1943)),""),IF(C1943=VALUE(REPORTE!C$10),IF(SUM(DD1944:DD$1993),CONCATENATE(INT(B1943),", "),INT(B1943)),""))</f>
        <v>#VALUE!</v>
      </c>
      <c r="DH1943" s="5"/>
      <c r="DI1943" s="5"/>
      <c r="DJ1943" s="5"/>
      <c r="DK1943" s="5"/>
    </row>
    <row r="1944" spans="1:115">
      <c r="A1944" s="24"/>
      <c r="B1944" s="3"/>
      <c r="H1944" s="5" t="str">
        <f>IF(F1944="","",IFERROR(CONCATENATE("PEUA",VLOOKUP(ESTADO,REPORTE!AV1944:AW1975,2,0),CLAVE_DISTRITO,CLAVE_CADER,IFERROR(VLOOKUP(DAY(F1944),$BN$3:$BO$11,2,0),DAY(F1944)),IFERROR(VLOOKUP(MONTH(F1944),$BN$3:$BO$11,2,0),MONTH(F1944)),YEAR(F1944),G1944),""))</f>
        <v/>
      </c>
      <c r="AC1944" s="2" t="str">
        <f>IFERROR(IF(INDEX(AC$1:AC1943,MATCH(J1944,J$1:J1943,0),1)=0,"",INDEX(AC$1:AC1943,MATCH(J1944,J$1:J1943,0),1)),"")</f>
        <v/>
      </c>
      <c r="AD1944" s="2" t="str">
        <f>IFERROR(IF(INDEX(AD$1:AD1943,MATCH(J1944,J$1:J1943,0),1)=0,"",INDEX(AD$1:AD1943,MATCH(J1944,J$1:J1943,0),1)),"")</f>
        <v/>
      </c>
      <c r="AE1944" s="2" t="str">
        <f>IFERROR(IF(INDEX(AE$1:AE1943,MATCH(J1944,J$1:J1943,0),1)=0,"",INDEX(AE$1:AE1943,MATCH(J1944,J$1:J1943,0),1)),"")</f>
        <v/>
      </c>
      <c r="BH1944" s="7" t="str">
        <f t="shared" ca="1" si="288"/>
        <v/>
      </c>
      <c r="BI1944" s="4" t="str">
        <f t="shared" si="292"/>
        <v/>
      </c>
      <c r="BJ1944" s="123"/>
      <c r="BK1944" s="140" t="str">
        <f t="shared" si="291"/>
        <v/>
      </c>
      <c r="BP1944" s="5"/>
      <c r="BR1944" s="4"/>
      <c r="BT1944" s="5"/>
      <c r="BU1944" s="5"/>
      <c r="BV1944" s="5" t="str">
        <f>IF(B1944="","",IF(BQ1944="",1+(MAX(BV$2:BV1943)),""))</f>
        <v/>
      </c>
      <c r="BW1944" s="5" t="str">
        <f t="shared" si="289"/>
        <v/>
      </c>
      <c r="BY1944" s="14" t="str">
        <f t="shared" si="290"/>
        <v/>
      </c>
      <c r="BZ1944" s="28"/>
      <c r="DD1944" s="5" t="e">
        <f>IF(REPORTE!AH$2="si",IF(C1944=VALUE(REPORTE!C$11),IF(SUM(DD1945:DD$1993),CONCATENATE(INT(B1944),", "),INT(B1944)),""),IF(C1944=VALUE(REPORTE!C$10),IF(SUM(DD1945:DD$1993),CONCATENATE(INT(B1944),", "),INT(B1944)),""))</f>
        <v>#VALUE!</v>
      </c>
      <c r="DH1944" s="5"/>
      <c r="DI1944" s="5"/>
      <c r="DJ1944" s="5"/>
      <c r="DK1944" s="5"/>
    </row>
    <row r="1945" spans="1:115">
      <c r="A1945" s="24"/>
      <c r="B1945" s="3"/>
      <c r="H1945" s="5" t="str">
        <f>IF(F1945="","",IFERROR(CONCATENATE("PEUA",VLOOKUP(ESTADO,REPORTE!AV1945:AW1976,2,0),CLAVE_DISTRITO,CLAVE_CADER,IFERROR(VLOOKUP(DAY(F1945),$BN$3:$BO$11,2,0),DAY(F1945)),IFERROR(VLOOKUP(MONTH(F1945),$BN$3:$BO$11,2,0),MONTH(F1945)),YEAR(F1945),G1945),""))</f>
        <v/>
      </c>
      <c r="AC1945" s="2" t="str">
        <f>IFERROR(IF(INDEX(AC$1:AC1944,MATCH(J1945,J$1:J1944,0),1)=0,"",INDEX(AC$1:AC1944,MATCH(J1945,J$1:J1944,0),1)),"")</f>
        <v/>
      </c>
      <c r="AD1945" s="2" t="str">
        <f>IFERROR(IF(INDEX(AD$1:AD1944,MATCH(J1945,J$1:J1944,0),1)=0,"",INDEX(AD$1:AD1944,MATCH(J1945,J$1:J1944,0),1)),"")</f>
        <v/>
      </c>
      <c r="AE1945" s="2" t="str">
        <f>IFERROR(IF(INDEX(AE$1:AE1944,MATCH(J1945,J$1:J1944,0),1)=0,"",INDEX(AE$1:AE1944,MATCH(J1945,J$1:J1944,0),1)),"")</f>
        <v/>
      </c>
      <c r="BH1945" s="7" t="str">
        <f t="shared" ca="1" si="288"/>
        <v/>
      </c>
      <c r="BI1945" s="4" t="str">
        <f t="shared" si="292"/>
        <v/>
      </c>
      <c r="BJ1945" s="123"/>
      <c r="BK1945" s="140" t="str">
        <f t="shared" si="291"/>
        <v/>
      </c>
      <c r="BP1945" s="5"/>
      <c r="BR1945" s="4"/>
      <c r="BT1945" s="5"/>
      <c r="BU1945" s="5"/>
      <c r="BV1945" s="5" t="str">
        <f>IF(B1945="","",IF(BQ1945="",1+(MAX(BV$2:BV1944)),""))</f>
        <v/>
      </c>
      <c r="BW1945" s="5" t="str">
        <f t="shared" si="289"/>
        <v/>
      </c>
      <c r="BY1945" s="14" t="str">
        <f t="shared" si="290"/>
        <v/>
      </c>
      <c r="BZ1945" s="28"/>
      <c r="DD1945" s="5" t="e">
        <f>IF(REPORTE!AH$2="si",IF(C1945=VALUE(REPORTE!C$11),IF(SUM(DD1946:DD$1993),CONCATENATE(INT(B1945),", "),INT(B1945)),""),IF(C1945=VALUE(REPORTE!C$10),IF(SUM(DD1946:DD$1993),CONCATENATE(INT(B1945),", "),INT(B1945)),""))</f>
        <v>#VALUE!</v>
      </c>
      <c r="DH1945" s="5"/>
      <c r="DI1945" s="5"/>
      <c r="DJ1945" s="5"/>
      <c r="DK1945" s="5"/>
    </row>
    <row r="1946" spans="1:115">
      <c r="A1946" s="24"/>
      <c r="B1946" s="3"/>
      <c r="H1946" s="5" t="str">
        <f>IF(F1946="","",IFERROR(CONCATENATE("PEUA",VLOOKUP(ESTADO,REPORTE!AV1946:AW1977,2,0),CLAVE_DISTRITO,CLAVE_CADER,IFERROR(VLOOKUP(DAY(F1946),$BN$3:$BO$11,2,0),DAY(F1946)),IFERROR(VLOOKUP(MONTH(F1946),$BN$3:$BO$11,2,0),MONTH(F1946)),YEAR(F1946),G1946),""))</f>
        <v/>
      </c>
      <c r="AC1946" s="2" t="str">
        <f>IFERROR(IF(INDEX(AC$1:AC1945,MATCH(J1946,J$1:J1945,0),1)=0,"",INDEX(AC$1:AC1945,MATCH(J1946,J$1:J1945,0),1)),"")</f>
        <v/>
      </c>
      <c r="AD1946" s="2" t="str">
        <f>IFERROR(IF(INDEX(AD$1:AD1945,MATCH(J1946,J$1:J1945,0),1)=0,"",INDEX(AD$1:AD1945,MATCH(J1946,J$1:J1945,0),1)),"")</f>
        <v/>
      </c>
      <c r="AE1946" s="2" t="str">
        <f>IFERROR(IF(INDEX(AE$1:AE1945,MATCH(J1946,J$1:J1945,0),1)=0,"",INDEX(AE$1:AE1945,MATCH(J1946,J$1:J1945,0),1)),"")</f>
        <v/>
      </c>
      <c r="BH1946" s="7" t="str">
        <f t="shared" ca="1" si="288"/>
        <v/>
      </c>
      <c r="BI1946" s="4" t="str">
        <f t="shared" si="292"/>
        <v/>
      </c>
      <c r="BJ1946" s="123"/>
      <c r="BK1946" s="140" t="str">
        <f t="shared" si="291"/>
        <v/>
      </c>
      <c r="BP1946" s="5"/>
      <c r="BR1946" s="4"/>
      <c r="BT1946" s="5"/>
      <c r="BU1946" s="5"/>
      <c r="BV1946" s="5" t="str">
        <f>IF(B1946="","",IF(BQ1946="",1+(MAX(BV$2:BV1945)),""))</f>
        <v/>
      </c>
      <c r="BW1946" s="5" t="str">
        <f t="shared" si="289"/>
        <v/>
      </c>
      <c r="BY1946" s="14" t="str">
        <f t="shared" si="290"/>
        <v/>
      </c>
      <c r="BZ1946" s="28"/>
      <c r="DD1946" s="5" t="e">
        <f>IF(REPORTE!AH$2="si",IF(C1946=VALUE(REPORTE!C$11),IF(SUM(DD1947:DD$1993),CONCATENATE(INT(B1946),", "),INT(B1946)),""),IF(C1946=VALUE(REPORTE!C$10),IF(SUM(DD1947:DD$1993),CONCATENATE(INT(B1946),", "),INT(B1946)),""))</f>
        <v>#VALUE!</v>
      </c>
      <c r="DH1946" s="5"/>
      <c r="DI1946" s="5"/>
      <c r="DJ1946" s="5"/>
      <c r="DK1946" s="5"/>
    </row>
    <row r="1947" spans="1:115">
      <c r="A1947" s="24"/>
      <c r="B1947" s="3"/>
      <c r="H1947" s="5" t="str">
        <f>IF(F1947="","",IFERROR(CONCATENATE("PEUA",VLOOKUP(ESTADO,REPORTE!AV1947:AW1978,2,0),CLAVE_DISTRITO,CLAVE_CADER,IFERROR(VLOOKUP(DAY(F1947),$BN$3:$BO$11,2,0),DAY(F1947)),IFERROR(VLOOKUP(MONTH(F1947),$BN$3:$BO$11,2,0),MONTH(F1947)),YEAR(F1947),G1947),""))</f>
        <v/>
      </c>
      <c r="AC1947" s="2" t="str">
        <f>IFERROR(IF(INDEX(AC$1:AC1946,MATCH(J1947,J$1:J1946,0),1)=0,"",INDEX(AC$1:AC1946,MATCH(J1947,J$1:J1946,0),1)),"")</f>
        <v/>
      </c>
      <c r="AD1947" s="2" t="str">
        <f>IFERROR(IF(INDEX(AD$1:AD1946,MATCH(J1947,J$1:J1946,0),1)=0,"",INDEX(AD$1:AD1946,MATCH(J1947,J$1:J1946,0),1)),"")</f>
        <v/>
      </c>
      <c r="AE1947" s="2" t="str">
        <f>IFERROR(IF(INDEX(AE$1:AE1946,MATCH(J1947,J$1:J1946,0),1)=0,"",INDEX(AE$1:AE1946,MATCH(J1947,J$1:J1946,0),1)),"")</f>
        <v/>
      </c>
      <c r="BH1947" s="7" t="str">
        <f t="shared" ca="1" si="288"/>
        <v/>
      </c>
      <c r="BI1947" s="4" t="str">
        <f t="shared" si="292"/>
        <v/>
      </c>
      <c r="BJ1947" s="123"/>
      <c r="BK1947" s="140" t="str">
        <f t="shared" si="291"/>
        <v/>
      </c>
      <c r="BP1947" s="5"/>
      <c r="BR1947" s="4"/>
      <c r="BT1947" s="5"/>
      <c r="BU1947" s="5"/>
      <c r="BV1947" s="5" t="str">
        <f>IF(B1947="","",IF(BQ1947="",1+(MAX(BV$2:BV1946)),""))</f>
        <v/>
      </c>
      <c r="BW1947" s="5" t="str">
        <f t="shared" si="289"/>
        <v/>
      </c>
      <c r="BY1947" s="14" t="str">
        <f t="shared" si="290"/>
        <v/>
      </c>
      <c r="BZ1947" s="28"/>
      <c r="DD1947" s="5" t="e">
        <f>IF(REPORTE!AH$2="si",IF(C1947=VALUE(REPORTE!C$11),IF(SUM(DD1948:DD$1993),CONCATENATE(INT(B1947),", "),INT(B1947)),""),IF(C1947=VALUE(REPORTE!C$10),IF(SUM(DD1948:DD$1993),CONCATENATE(INT(B1947),", "),INT(B1947)),""))</f>
        <v>#VALUE!</v>
      </c>
      <c r="DH1947" s="5"/>
      <c r="DI1947" s="5"/>
      <c r="DJ1947" s="5"/>
      <c r="DK1947" s="5"/>
    </row>
    <row r="1948" spans="1:115">
      <c r="A1948" s="24"/>
      <c r="B1948" s="3"/>
      <c r="H1948" s="5" t="str">
        <f>IF(F1948="","",IFERROR(CONCATENATE("PEUA",VLOOKUP(ESTADO,REPORTE!AV1948:AW1979,2,0),CLAVE_DISTRITO,CLAVE_CADER,IFERROR(VLOOKUP(DAY(F1948),$BN$3:$BO$11,2,0),DAY(F1948)),IFERROR(VLOOKUP(MONTH(F1948),$BN$3:$BO$11,2,0),MONTH(F1948)),YEAR(F1948),G1948),""))</f>
        <v/>
      </c>
      <c r="AC1948" s="2" t="str">
        <f>IFERROR(IF(INDEX(AC$1:AC1947,MATCH(J1948,J$1:J1947,0),1)=0,"",INDEX(AC$1:AC1947,MATCH(J1948,J$1:J1947,0),1)),"")</f>
        <v/>
      </c>
      <c r="AD1948" s="2" t="str">
        <f>IFERROR(IF(INDEX(AD$1:AD1947,MATCH(J1948,J$1:J1947,0),1)=0,"",INDEX(AD$1:AD1947,MATCH(J1948,J$1:J1947,0),1)),"")</f>
        <v/>
      </c>
      <c r="AE1948" s="2" t="str">
        <f>IFERROR(IF(INDEX(AE$1:AE1947,MATCH(J1948,J$1:J1947,0),1)=0,"",INDEX(AE$1:AE1947,MATCH(J1948,J$1:J1947,0),1)),"")</f>
        <v/>
      </c>
      <c r="BH1948" s="7" t="str">
        <f t="shared" ca="1" si="288"/>
        <v/>
      </c>
      <c r="BI1948" s="4" t="str">
        <f t="shared" si="292"/>
        <v/>
      </c>
      <c r="BJ1948" s="123"/>
      <c r="BK1948" s="140" t="str">
        <f t="shared" si="291"/>
        <v/>
      </c>
      <c r="BP1948" s="5"/>
      <c r="BR1948" s="4"/>
      <c r="BT1948" s="5"/>
      <c r="BU1948" s="5"/>
      <c r="BV1948" s="5" t="str">
        <f>IF(B1948="","",IF(BQ1948="",1+(MAX(BV$2:BV1947)),""))</f>
        <v/>
      </c>
      <c r="BW1948" s="5" t="str">
        <f t="shared" si="289"/>
        <v/>
      </c>
      <c r="BY1948" s="14" t="str">
        <f t="shared" si="290"/>
        <v/>
      </c>
      <c r="BZ1948" s="28"/>
      <c r="DD1948" s="5" t="e">
        <f>IF(REPORTE!AH$2="si",IF(C1948=VALUE(REPORTE!C$11),IF(SUM(DD1949:DD$1993),CONCATENATE(INT(B1948),", "),INT(B1948)),""),IF(C1948=VALUE(REPORTE!C$10),IF(SUM(DD1949:DD$1993),CONCATENATE(INT(B1948),", "),INT(B1948)),""))</f>
        <v>#VALUE!</v>
      </c>
      <c r="DH1948" s="5"/>
      <c r="DI1948" s="5"/>
      <c r="DJ1948" s="5"/>
      <c r="DK1948" s="5"/>
    </row>
    <row r="1949" spans="1:115">
      <c r="A1949" s="24"/>
      <c r="B1949" s="3"/>
      <c r="H1949" s="5" t="str">
        <f>IF(F1949="","",IFERROR(CONCATENATE("PEUA",VLOOKUP(ESTADO,REPORTE!AV1949:AW1980,2,0),CLAVE_DISTRITO,CLAVE_CADER,IFERROR(VLOOKUP(DAY(F1949),$BN$3:$BO$11,2,0),DAY(F1949)),IFERROR(VLOOKUP(MONTH(F1949),$BN$3:$BO$11,2,0),MONTH(F1949)),YEAR(F1949),G1949),""))</f>
        <v/>
      </c>
      <c r="AC1949" s="2" t="str">
        <f>IFERROR(IF(INDEX(AC$1:AC1948,MATCH(J1949,J$1:J1948,0),1)=0,"",INDEX(AC$1:AC1948,MATCH(J1949,J$1:J1948,0),1)),"")</f>
        <v/>
      </c>
      <c r="AD1949" s="2" t="str">
        <f>IFERROR(IF(INDEX(AD$1:AD1948,MATCH(J1949,J$1:J1948,0),1)=0,"",INDEX(AD$1:AD1948,MATCH(J1949,J$1:J1948,0),1)),"")</f>
        <v/>
      </c>
      <c r="AE1949" s="2" t="str">
        <f>IFERROR(IF(INDEX(AE$1:AE1948,MATCH(J1949,J$1:J1948,0),1)=0,"",INDEX(AE$1:AE1948,MATCH(J1949,J$1:J1948,0),1)),"")</f>
        <v/>
      </c>
      <c r="BH1949" s="7" t="str">
        <f t="shared" ca="1" si="288"/>
        <v/>
      </c>
      <c r="BI1949" s="4" t="str">
        <f t="shared" si="292"/>
        <v/>
      </c>
      <c r="BJ1949" s="123"/>
      <c r="BK1949" s="140" t="str">
        <f t="shared" si="291"/>
        <v/>
      </c>
      <c r="BP1949" s="5"/>
      <c r="BR1949" s="4"/>
      <c r="BT1949" s="5"/>
      <c r="BU1949" s="5"/>
      <c r="BV1949" s="5" t="str">
        <f>IF(B1949="","",IF(BQ1949="",1+(MAX(BV$2:BV1948)),""))</f>
        <v/>
      </c>
      <c r="BW1949" s="5" t="str">
        <f t="shared" si="289"/>
        <v/>
      </c>
      <c r="BY1949" s="14" t="str">
        <f t="shared" si="290"/>
        <v/>
      </c>
      <c r="BZ1949" s="28"/>
      <c r="DD1949" s="5" t="e">
        <f>IF(REPORTE!AH$2="si",IF(C1949=VALUE(REPORTE!C$11),IF(SUM(DD1950:DD$1993),CONCATENATE(INT(B1949),", "),INT(B1949)),""),IF(C1949=VALUE(REPORTE!C$10),IF(SUM(DD1950:DD$1993),CONCATENATE(INT(B1949),", "),INT(B1949)),""))</f>
        <v>#VALUE!</v>
      </c>
      <c r="DH1949" s="5"/>
      <c r="DI1949" s="5"/>
      <c r="DJ1949" s="5"/>
      <c r="DK1949" s="5"/>
    </row>
    <row r="1950" spans="1:115">
      <c r="A1950" s="24"/>
      <c r="B1950" s="3"/>
      <c r="H1950" s="5" t="str">
        <f>IF(F1950="","",IFERROR(CONCATENATE("PEUA",VLOOKUP(ESTADO,REPORTE!AV1950:AW1981,2,0),CLAVE_DISTRITO,CLAVE_CADER,IFERROR(VLOOKUP(DAY(F1950),$BN$3:$BO$11,2,0),DAY(F1950)),IFERROR(VLOOKUP(MONTH(F1950),$BN$3:$BO$11,2,0),MONTH(F1950)),YEAR(F1950),G1950),""))</f>
        <v/>
      </c>
      <c r="AC1950" s="2" t="str">
        <f>IFERROR(IF(INDEX(AC$1:AC1949,MATCH(J1950,J$1:J1949,0),1)=0,"",INDEX(AC$1:AC1949,MATCH(J1950,J$1:J1949,0),1)),"")</f>
        <v/>
      </c>
      <c r="AD1950" s="2" t="str">
        <f>IFERROR(IF(INDEX(AD$1:AD1949,MATCH(J1950,J$1:J1949,0),1)=0,"",INDEX(AD$1:AD1949,MATCH(J1950,J$1:J1949,0),1)),"")</f>
        <v/>
      </c>
      <c r="AE1950" s="2" t="str">
        <f>IFERROR(IF(INDEX(AE$1:AE1949,MATCH(J1950,J$1:J1949,0),1)=0,"",INDEX(AE$1:AE1949,MATCH(J1950,J$1:J1949,0),1)),"")</f>
        <v/>
      </c>
      <c r="BH1950" s="7" t="str">
        <f t="shared" ca="1" si="288"/>
        <v/>
      </c>
      <c r="BI1950" s="4" t="str">
        <f t="shared" si="292"/>
        <v/>
      </c>
      <c r="BJ1950" s="123"/>
      <c r="BK1950" s="140" t="str">
        <f t="shared" si="291"/>
        <v/>
      </c>
      <c r="BP1950" s="5"/>
      <c r="BR1950" s="4"/>
      <c r="BT1950" s="5"/>
      <c r="BU1950" s="5"/>
      <c r="BV1950" s="5" t="str">
        <f>IF(B1950="","",IF(BQ1950="",1+(MAX(BV$2:BV1949)),""))</f>
        <v/>
      </c>
      <c r="BW1950" s="5" t="str">
        <f t="shared" si="289"/>
        <v/>
      </c>
      <c r="BY1950" s="14" t="str">
        <f t="shared" si="290"/>
        <v/>
      </c>
      <c r="BZ1950" s="28"/>
      <c r="DD1950" s="5" t="e">
        <f>IF(REPORTE!AH$2="si",IF(C1950=VALUE(REPORTE!C$11),IF(SUM(DD1951:DD$1993),CONCATENATE(INT(B1950),", "),INT(B1950)),""),IF(C1950=VALUE(REPORTE!C$10),IF(SUM(DD1951:DD$1993),CONCATENATE(INT(B1950),", "),INT(B1950)),""))</f>
        <v>#VALUE!</v>
      </c>
      <c r="DH1950" s="5"/>
      <c r="DI1950" s="5"/>
      <c r="DJ1950" s="5"/>
      <c r="DK1950" s="5"/>
    </row>
    <row r="1951" spans="1:115">
      <c r="A1951" s="24"/>
      <c r="B1951" s="3"/>
      <c r="H1951" s="5" t="str">
        <f>IF(F1951="","",IFERROR(CONCATENATE("PEUA",VLOOKUP(ESTADO,REPORTE!AV1951:AW1982,2,0),CLAVE_DISTRITO,CLAVE_CADER,IFERROR(VLOOKUP(DAY(F1951),$BN$3:$BO$11,2,0),DAY(F1951)),IFERROR(VLOOKUP(MONTH(F1951),$BN$3:$BO$11,2,0),MONTH(F1951)),YEAR(F1951),G1951),""))</f>
        <v/>
      </c>
      <c r="AC1951" s="2" t="str">
        <f>IFERROR(IF(INDEX(AC$1:AC1950,MATCH(J1951,J$1:J1950,0),1)=0,"",INDEX(AC$1:AC1950,MATCH(J1951,J$1:J1950,0),1)),"")</f>
        <v/>
      </c>
      <c r="AD1951" s="2" t="str">
        <f>IFERROR(IF(INDEX(AD$1:AD1950,MATCH(J1951,J$1:J1950,0),1)=0,"",INDEX(AD$1:AD1950,MATCH(J1951,J$1:J1950,0),1)),"")</f>
        <v/>
      </c>
      <c r="AE1951" s="2" t="str">
        <f>IFERROR(IF(INDEX(AE$1:AE1950,MATCH(J1951,J$1:J1950,0),1)=0,"",INDEX(AE$1:AE1950,MATCH(J1951,J$1:J1950,0),1)),"")</f>
        <v/>
      </c>
      <c r="BH1951" s="7" t="str">
        <f t="shared" ca="1" si="288"/>
        <v/>
      </c>
      <c r="BI1951" s="4" t="str">
        <f t="shared" si="292"/>
        <v/>
      </c>
      <c r="BJ1951" s="123"/>
      <c r="BK1951" s="140" t="str">
        <f t="shared" si="291"/>
        <v/>
      </c>
      <c r="BP1951" s="5"/>
      <c r="BR1951" s="4"/>
      <c r="BT1951" s="5"/>
      <c r="BU1951" s="5"/>
      <c r="BV1951" s="5" t="str">
        <f>IF(B1951="","",IF(BQ1951="",1+(MAX(BV$2:BV1950)),""))</f>
        <v/>
      </c>
      <c r="BW1951" s="5" t="str">
        <f t="shared" si="289"/>
        <v/>
      </c>
      <c r="BY1951" s="14" t="str">
        <f t="shared" si="290"/>
        <v/>
      </c>
      <c r="BZ1951" s="28"/>
      <c r="DD1951" s="5" t="e">
        <f>IF(REPORTE!AH$2="si",IF(C1951=VALUE(REPORTE!C$11),IF(SUM(DD1952:DD$1993),CONCATENATE(INT(B1951),", "),INT(B1951)),""),IF(C1951=VALUE(REPORTE!C$10),IF(SUM(DD1952:DD$1993),CONCATENATE(INT(B1951),", "),INT(B1951)),""))</f>
        <v>#VALUE!</v>
      </c>
      <c r="DH1951" s="5"/>
      <c r="DI1951" s="5"/>
      <c r="DJ1951" s="5"/>
      <c r="DK1951" s="5"/>
    </row>
    <row r="1952" spans="1:115">
      <c r="A1952" s="24"/>
      <c r="B1952" s="3"/>
      <c r="H1952" s="5" t="str">
        <f>IF(F1952="","",IFERROR(CONCATENATE("PEUA",VLOOKUP(ESTADO,REPORTE!AV1952:AW1983,2,0),CLAVE_DISTRITO,CLAVE_CADER,IFERROR(VLOOKUP(DAY(F1952),$BN$3:$BO$11,2,0),DAY(F1952)),IFERROR(VLOOKUP(MONTH(F1952),$BN$3:$BO$11,2,0),MONTH(F1952)),YEAR(F1952),G1952),""))</f>
        <v/>
      </c>
      <c r="AC1952" s="2" t="str">
        <f>IFERROR(IF(INDEX(AC$1:AC1951,MATCH(J1952,J$1:J1951,0),1)=0,"",INDEX(AC$1:AC1951,MATCH(J1952,J$1:J1951,0),1)),"")</f>
        <v/>
      </c>
      <c r="AD1952" s="2" t="str">
        <f>IFERROR(IF(INDEX(AD$1:AD1951,MATCH(J1952,J$1:J1951,0),1)=0,"",INDEX(AD$1:AD1951,MATCH(J1952,J$1:J1951,0),1)),"")</f>
        <v/>
      </c>
      <c r="AE1952" s="2" t="str">
        <f>IFERROR(IF(INDEX(AE$1:AE1951,MATCH(J1952,J$1:J1951,0),1)=0,"",INDEX(AE$1:AE1951,MATCH(J1952,J$1:J1951,0),1)),"")</f>
        <v/>
      </c>
      <c r="BH1952" s="7" t="str">
        <f t="shared" ca="1" si="288"/>
        <v/>
      </c>
      <c r="BI1952" s="4" t="str">
        <f t="shared" si="292"/>
        <v/>
      </c>
      <c r="BJ1952" s="123"/>
      <c r="BK1952" s="140" t="str">
        <f t="shared" si="291"/>
        <v/>
      </c>
      <c r="BP1952" s="5"/>
      <c r="BR1952" s="4"/>
      <c r="BT1952" s="5"/>
      <c r="BU1952" s="5"/>
      <c r="BV1952" s="5" t="str">
        <f>IF(B1952="","",IF(BQ1952="",1+(MAX(BV$2:BV1951)),""))</f>
        <v/>
      </c>
      <c r="BW1952" s="5" t="str">
        <f t="shared" si="289"/>
        <v/>
      </c>
      <c r="BY1952" s="14" t="str">
        <f t="shared" si="290"/>
        <v/>
      </c>
      <c r="BZ1952" s="28"/>
      <c r="DD1952" s="5" t="e">
        <f>IF(REPORTE!AH$2="si",IF(C1952=VALUE(REPORTE!C$11),IF(SUM(DD1953:DD$1993),CONCATENATE(INT(B1952),", "),INT(B1952)),""),IF(C1952=VALUE(REPORTE!C$10),IF(SUM(DD1953:DD$1993),CONCATENATE(INT(B1952),", "),INT(B1952)),""))</f>
        <v>#VALUE!</v>
      </c>
      <c r="DH1952" s="5"/>
      <c r="DI1952" s="5"/>
      <c r="DJ1952" s="5"/>
      <c r="DK1952" s="5"/>
    </row>
    <row r="1953" spans="1:115">
      <c r="A1953" s="24"/>
      <c r="B1953" s="3"/>
      <c r="H1953" s="5" t="str">
        <f>IF(F1953="","",IFERROR(CONCATENATE("PEUA",VLOOKUP(ESTADO,REPORTE!AV1953:AW1984,2,0),CLAVE_DISTRITO,CLAVE_CADER,IFERROR(VLOOKUP(DAY(F1953),$BN$3:$BO$11,2,0),DAY(F1953)),IFERROR(VLOOKUP(MONTH(F1953),$BN$3:$BO$11,2,0),MONTH(F1953)),YEAR(F1953),G1953),""))</f>
        <v/>
      </c>
      <c r="AC1953" s="2" t="str">
        <f>IFERROR(IF(INDEX(AC$1:AC1952,MATCH(J1953,J$1:J1952,0),1)=0,"",INDEX(AC$1:AC1952,MATCH(J1953,J$1:J1952,0),1)),"")</f>
        <v/>
      </c>
      <c r="AD1953" s="2" t="str">
        <f>IFERROR(IF(INDEX(AD$1:AD1952,MATCH(J1953,J$1:J1952,0),1)=0,"",INDEX(AD$1:AD1952,MATCH(J1953,J$1:J1952,0),1)),"")</f>
        <v/>
      </c>
      <c r="AE1953" s="2" t="str">
        <f>IFERROR(IF(INDEX(AE$1:AE1952,MATCH(J1953,J$1:J1952,0),1)=0,"",INDEX(AE$1:AE1952,MATCH(J1953,J$1:J1952,0),1)),"")</f>
        <v/>
      </c>
      <c r="BH1953" s="7" t="str">
        <f t="shared" ca="1" si="288"/>
        <v/>
      </c>
      <c r="BI1953" s="4" t="str">
        <f t="shared" si="292"/>
        <v/>
      </c>
      <c r="BJ1953" s="123"/>
      <c r="BK1953" s="140" t="str">
        <f t="shared" si="291"/>
        <v/>
      </c>
      <c r="BP1953" s="5"/>
      <c r="BR1953" s="4"/>
      <c r="BT1953" s="5"/>
      <c r="BU1953" s="5"/>
      <c r="BV1953" s="5" t="str">
        <f>IF(B1953="","",IF(BQ1953="",1+(MAX(BV$2:BV1952)),""))</f>
        <v/>
      </c>
      <c r="BW1953" s="5" t="str">
        <f t="shared" si="289"/>
        <v/>
      </c>
      <c r="BY1953" s="14" t="str">
        <f t="shared" si="290"/>
        <v/>
      </c>
      <c r="BZ1953" s="28"/>
      <c r="DD1953" s="5" t="e">
        <f>IF(REPORTE!AH$2="si",IF(C1953=VALUE(REPORTE!C$11),IF(SUM(DD1954:DD$1993),CONCATENATE(INT(B1953),", "),INT(B1953)),""),IF(C1953=VALUE(REPORTE!C$10),IF(SUM(DD1954:DD$1993),CONCATENATE(INT(B1953),", "),INT(B1953)),""))</f>
        <v>#VALUE!</v>
      </c>
      <c r="DH1953" s="5"/>
      <c r="DI1953" s="5"/>
      <c r="DJ1953" s="5"/>
      <c r="DK1953" s="5"/>
    </row>
    <row r="1954" spans="1:115">
      <c r="A1954" s="24"/>
      <c r="B1954" s="3"/>
      <c r="H1954" s="5" t="str">
        <f>IF(F1954="","",IFERROR(CONCATENATE("PEUA",VLOOKUP(ESTADO,REPORTE!AV1954:AW1985,2,0),CLAVE_DISTRITO,CLAVE_CADER,IFERROR(VLOOKUP(DAY(F1954),$BN$3:$BO$11,2,0),DAY(F1954)),IFERROR(VLOOKUP(MONTH(F1954),$BN$3:$BO$11,2,0),MONTH(F1954)),YEAR(F1954),G1954),""))</f>
        <v/>
      </c>
      <c r="AC1954" s="2" t="str">
        <f>IFERROR(IF(INDEX(AC$1:AC1953,MATCH(J1954,J$1:J1953,0),1)=0,"",INDEX(AC$1:AC1953,MATCH(J1954,J$1:J1953,0),1)),"")</f>
        <v/>
      </c>
      <c r="AD1954" s="2" t="str">
        <f>IFERROR(IF(INDEX(AD$1:AD1953,MATCH(J1954,J$1:J1953,0),1)=0,"",INDEX(AD$1:AD1953,MATCH(J1954,J$1:J1953,0),1)),"")</f>
        <v/>
      </c>
      <c r="AE1954" s="2" t="str">
        <f>IFERROR(IF(INDEX(AE$1:AE1953,MATCH(J1954,J$1:J1953,0),1)=0,"",INDEX(AE$1:AE1953,MATCH(J1954,J$1:J1953,0),1)),"")</f>
        <v/>
      </c>
      <c r="BH1954" s="7" t="str">
        <f t="shared" ca="1" si="288"/>
        <v/>
      </c>
      <c r="BI1954" s="4" t="str">
        <f t="shared" si="292"/>
        <v/>
      </c>
      <c r="BJ1954" s="123"/>
      <c r="BK1954" s="140" t="str">
        <f t="shared" si="291"/>
        <v/>
      </c>
      <c r="BP1954" s="5"/>
      <c r="BR1954" s="4"/>
      <c r="BT1954" s="5"/>
      <c r="BU1954" s="5"/>
      <c r="BV1954" s="5" t="str">
        <f>IF(B1954="","",IF(BQ1954="",1+(MAX(BV$2:BV1953)),""))</f>
        <v/>
      </c>
      <c r="BW1954" s="5" t="str">
        <f t="shared" si="289"/>
        <v/>
      </c>
      <c r="BY1954" s="14" t="str">
        <f t="shared" si="290"/>
        <v/>
      </c>
      <c r="BZ1954" s="28"/>
      <c r="DD1954" s="5" t="e">
        <f>IF(REPORTE!AH$2="si",IF(C1954=VALUE(REPORTE!C$11),IF(SUM(DD1955:DD$1993),CONCATENATE(INT(B1954),", "),INT(B1954)),""),IF(C1954=VALUE(REPORTE!C$10),IF(SUM(DD1955:DD$1993),CONCATENATE(INT(B1954),", "),INT(B1954)),""))</f>
        <v>#VALUE!</v>
      </c>
      <c r="DH1954" s="5"/>
      <c r="DI1954" s="5"/>
      <c r="DJ1954" s="5"/>
      <c r="DK1954" s="5"/>
    </row>
    <row r="1955" spans="1:115">
      <c r="A1955" s="24"/>
      <c r="B1955" s="3"/>
      <c r="H1955" s="5" t="str">
        <f>IF(F1955="","",IFERROR(CONCATENATE("PEUA",VLOOKUP(ESTADO,REPORTE!AV1955:AW1986,2,0),CLAVE_DISTRITO,CLAVE_CADER,IFERROR(VLOOKUP(DAY(F1955),$BN$3:$BO$11,2,0),DAY(F1955)),IFERROR(VLOOKUP(MONTH(F1955),$BN$3:$BO$11,2,0),MONTH(F1955)),YEAR(F1955),G1955),""))</f>
        <v/>
      </c>
      <c r="AC1955" s="2" t="str">
        <f>IFERROR(IF(INDEX(AC$1:AC1954,MATCH(J1955,J$1:J1954,0),1)=0,"",INDEX(AC$1:AC1954,MATCH(J1955,J$1:J1954,0),1)),"")</f>
        <v/>
      </c>
      <c r="AD1955" s="2" t="str">
        <f>IFERROR(IF(INDEX(AD$1:AD1954,MATCH(J1955,J$1:J1954,0),1)=0,"",INDEX(AD$1:AD1954,MATCH(J1955,J$1:J1954,0),1)),"")</f>
        <v/>
      </c>
      <c r="AE1955" s="2" t="str">
        <f>IFERROR(IF(INDEX(AE$1:AE1954,MATCH(J1955,J$1:J1954,0),1)=0,"",INDEX(AE$1:AE1954,MATCH(J1955,J$1:J1954,0),1)),"")</f>
        <v/>
      </c>
      <c r="BH1955" s="7" t="str">
        <f t="shared" ca="1" si="288"/>
        <v/>
      </c>
      <c r="BI1955" s="4" t="str">
        <f t="shared" si="292"/>
        <v/>
      </c>
      <c r="BJ1955" s="123"/>
      <c r="BK1955" s="140" t="str">
        <f t="shared" si="291"/>
        <v/>
      </c>
      <c r="BP1955" s="5"/>
      <c r="BR1955" s="4"/>
      <c r="BT1955" s="5"/>
      <c r="BU1955" s="5"/>
      <c r="BV1955" s="5" t="str">
        <f>IF(B1955="","",IF(BQ1955="",1+(MAX(BV$2:BV1954)),""))</f>
        <v/>
      </c>
      <c r="BW1955" s="5" t="str">
        <f t="shared" si="289"/>
        <v/>
      </c>
      <c r="BY1955" s="14" t="str">
        <f t="shared" si="290"/>
        <v/>
      </c>
      <c r="BZ1955" s="28"/>
      <c r="DD1955" s="5" t="e">
        <f>IF(REPORTE!AH$2="si",IF(C1955=VALUE(REPORTE!C$11),IF(SUM(DD1956:DD$1993),CONCATENATE(INT(B1955),", "),INT(B1955)),""),IF(C1955=VALUE(REPORTE!C$10),IF(SUM(DD1956:DD$1993),CONCATENATE(INT(B1955),", "),INT(B1955)),""))</f>
        <v>#VALUE!</v>
      </c>
      <c r="DH1955" s="5"/>
      <c r="DI1955" s="5"/>
      <c r="DJ1955" s="5"/>
      <c r="DK1955" s="5"/>
    </row>
    <row r="1956" spans="1:115">
      <c r="A1956" s="24"/>
      <c r="B1956" s="3"/>
      <c r="H1956" s="5" t="str">
        <f>IF(F1956="","",IFERROR(CONCATENATE("PEUA",VLOOKUP(ESTADO,REPORTE!AV1956:AW1987,2,0),CLAVE_DISTRITO,CLAVE_CADER,IFERROR(VLOOKUP(DAY(F1956),$BN$3:$BO$11,2,0),DAY(F1956)),IFERROR(VLOOKUP(MONTH(F1956),$BN$3:$BO$11,2,0),MONTH(F1956)),YEAR(F1956),G1956),""))</f>
        <v/>
      </c>
      <c r="AC1956" s="2" t="str">
        <f>IFERROR(IF(INDEX(AC$1:AC1955,MATCH(J1956,J$1:J1955,0),1)=0,"",INDEX(AC$1:AC1955,MATCH(J1956,J$1:J1955,0),1)),"")</f>
        <v/>
      </c>
      <c r="AD1956" s="2" t="str">
        <f>IFERROR(IF(INDEX(AD$1:AD1955,MATCH(J1956,J$1:J1955,0),1)=0,"",INDEX(AD$1:AD1955,MATCH(J1956,J$1:J1955,0),1)),"")</f>
        <v/>
      </c>
      <c r="AE1956" s="2" t="str">
        <f>IFERROR(IF(INDEX(AE$1:AE1955,MATCH(J1956,J$1:J1955,0),1)=0,"",INDEX(AE$1:AE1955,MATCH(J1956,J$1:J1955,0),1)),"")</f>
        <v/>
      </c>
      <c r="BH1956" s="7" t="str">
        <f t="shared" ca="1" si="288"/>
        <v/>
      </c>
      <c r="BI1956" s="4" t="str">
        <f t="shared" si="292"/>
        <v/>
      </c>
      <c r="BJ1956" s="123"/>
      <c r="BK1956" s="140" t="str">
        <f t="shared" si="291"/>
        <v/>
      </c>
      <c r="BP1956" s="5"/>
      <c r="BR1956" s="4"/>
      <c r="BT1956" s="5"/>
      <c r="BU1956" s="5"/>
      <c r="BV1956" s="5" t="str">
        <f>IF(B1956="","",IF(BQ1956="",1+(MAX(BV$2:BV1955)),""))</f>
        <v/>
      </c>
      <c r="BW1956" s="5" t="str">
        <f t="shared" si="289"/>
        <v/>
      </c>
      <c r="BY1956" s="14" t="str">
        <f t="shared" si="290"/>
        <v/>
      </c>
      <c r="BZ1956" s="28"/>
      <c r="DD1956" s="5" t="e">
        <f>IF(REPORTE!AH$2="si",IF(C1956=VALUE(REPORTE!C$11),IF(SUM(DD1957:DD$1993),CONCATENATE(INT(B1956),", "),INT(B1956)),""),IF(C1956=VALUE(REPORTE!C$10),IF(SUM(DD1957:DD$1993),CONCATENATE(INT(B1956),", "),INT(B1956)),""))</f>
        <v>#VALUE!</v>
      </c>
      <c r="DH1956" s="5"/>
      <c r="DI1956" s="5"/>
      <c r="DJ1956" s="5"/>
      <c r="DK1956" s="5"/>
    </row>
    <row r="1957" spans="1:115">
      <c r="A1957" s="24"/>
      <c r="B1957" s="3"/>
      <c r="H1957" s="5" t="str">
        <f>IF(F1957="","",IFERROR(CONCATENATE("PEUA",VLOOKUP(ESTADO,REPORTE!AV1957:AW1988,2,0),CLAVE_DISTRITO,CLAVE_CADER,IFERROR(VLOOKUP(DAY(F1957),$BN$3:$BO$11,2,0),DAY(F1957)),IFERROR(VLOOKUP(MONTH(F1957),$BN$3:$BO$11,2,0),MONTH(F1957)),YEAR(F1957),G1957),""))</f>
        <v/>
      </c>
      <c r="AC1957" s="2" t="str">
        <f>IFERROR(IF(INDEX(AC$1:AC1956,MATCH(J1957,J$1:J1956,0),1)=0,"",INDEX(AC$1:AC1956,MATCH(J1957,J$1:J1956,0),1)),"")</f>
        <v/>
      </c>
      <c r="AD1957" s="2" t="str">
        <f>IFERROR(IF(INDEX(AD$1:AD1956,MATCH(J1957,J$1:J1956,0),1)=0,"",INDEX(AD$1:AD1956,MATCH(J1957,J$1:J1956,0),1)),"")</f>
        <v/>
      </c>
      <c r="AE1957" s="2" t="str">
        <f>IFERROR(IF(INDEX(AE$1:AE1956,MATCH(J1957,J$1:J1956,0),1)=0,"",INDEX(AE$1:AE1956,MATCH(J1957,J$1:J1956,0),1)),"")</f>
        <v/>
      </c>
      <c r="BH1957" s="7" t="str">
        <f t="shared" ca="1" si="288"/>
        <v/>
      </c>
      <c r="BI1957" s="4" t="str">
        <f t="shared" si="292"/>
        <v/>
      </c>
      <c r="BJ1957" s="123"/>
      <c r="BK1957" s="140" t="str">
        <f t="shared" si="291"/>
        <v/>
      </c>
      <c r="BP1957" s="5"/>
      <c r="BR1957" s="4"/>
      <c r="BT1957" s="5"/>
      <c r="BU1957" s="5"/>
      <c r="BV1957" s="5" t="str">
        <f>IF(B1957="","",IF(BQ1957="",1+(MAX(BV$2:BV1956)),""))</f>
        <v/>
      </c>
      <c r="BW1957" s="5" t="str">
        <f t="shared" si="289"/>
        <v/>
      </c>
      <c r="BY1957" s="14" t="str">
        <f t="shared" si="290"/>
        <v/>
      </c>
      <c r="BZ1957" s="28"/>
      <c r="DD1957" s="5" t="e">
        <f>IF(REPORTE!AH$2="si",IF(C1957=VALUE(REPORTE!C$11),IF(SUM(DD1958:DD$1993),CONCATENATE(INT(B1957),", "),INT(B1957)),""),IF(C1957=VALUE(REPORTE!C$10),IF(SUM(DD1958:DD$1993),CONCATENATE(INT(B1957),", "),INT(B1957)),""))</f>
        <v>#VALUE!</v>
      </c>
      <c r="DH1957" s="5"/>
      <c r="DI1957" s="5"/>
      <c r="DJ1957" s="5"/>
      <c r="DK1957" s="5"/>
    </row>
    <row r="1958" spans="1:115">
      <c r="A1958" s="24"/>
      <c r="B1958" s="3"/>
      <c r="H1958" s="5" t="str">
        <f>IF(F1958="","",IFERROR(CONCATENATE("PEUA",VLOOKUP(ESTADO,REPORTE!AV1958:AW1989,2,0),CLAVE_DISTRITO,CLAVE_CADER,IFERROR(VLOOKUP(DAY(F1958),$BN$3:$BO$11,2,0),DAY(F1958)),IFERROR(VLOOKUP(MONTH(F1958),$BN$3:$BO$11,2,0),MONTH(F1958)),YEAR(F1958),G1958),""))</f>
        <v/>
      </c>
      <c r="AC1958" s="2" t="str">
        <f>IFERROR(IF(INDEX(AC$1:AC1957,MATCH(J1958,J$1:J1957,0),1)=0,"",INDEX(AC$1:AC1957,MATCH(J1958,J$1:J1957,0),1)),"")</f>
        <v/>
      </c>
      <c r="AD1958" s="2" t="str">
        <f>IFERROR(IF(INDEX(AD$1:AD1957,MATCH(J1958,J$1:J1957,0),1)=0,"",INDEX(AD$1:AD1957,MATCH(J1958,J$1:J1957,0),1)),"")</f>
        <v/>
      </c>
      <c r="AE1958" s="2" t="str">
        <f>IFERROR(IF(INDEX(AE$1:AE1957,MATCH(J1958,J$1:J1957,0),1)=0,"",INDEX(AE$1:AE1957,MATCH(J1958,J$1:J1957,0),1)),"")</f>
        <v/>
      </c>
      <c r="BH1958" s="7" t="str">
        <f t="shared" ca="1" si="288"/>
        <v/>
      </c>
      <c r="BI1958" s="4" t="str">
        <f t="shared" si="292"/>
        <v/>
      </c>
      <c r="BJ1958" s="123"/>
      <c r="BK1958" s="140" t="str">
        <f t="shared" si="291"/>
        <v/>
      </c>
      <c r="BP1958" s="5"/>
      <c r="BR1958" s="4"/>
      <c r="BT1958" s="5"/>
      <c r="BU1958" s="5"/>
      <c r="BV1958" s="5" t="str">
        <f>IF(B1958="","",IF(BQ1958="",1+(MAX(BV$2:BV1957)),""))</f>
        <v/>
      </c>
      <c r="BW1958" s="5" t="str">
        <f t="shared" si="289"/>
        <v/>
      </c>
      <c r="BY1958" s="14" t="str">
        <f t="shared" si="290"/>
        <v/>
      </c>
      <c r="BZ1958" s="28"/>
      <c r="DD1958" s="5" t="e">
        <f>IF(REPORTE!AH$2="si",IF(C1958=VALUE(REPORTE!C$11),IF(SUM(DD1959:DD$1993),CONCATENATE(INT(B1958),", "),INT(B1958)),""),IF(C1958=VALUE(REPORTE!C$10),IF(SUM(DD1959:DD$1993),CONCATENATE(INT(B1958),", "),INT(B1958)),""))</f>
        <v>#VALUE!</v>
      </c>
      <c r="DH1958" s="5"/>
      <c r="DI1958" s="5"/>
      <c r="DJ1958" s="5"/>
      <c r="DK1958" s="5"/>
    </row>
    <row r="1959" spans="1:115">
      <c r="A1959" s="24"/>
      <c r="B1959" s="3"/>
      <c r="H1959" s="5" t="str">
        <f>IF(F1959="","",IFERROR(CONCATENATE("PEUA",VLOOKUP(ESTADO,REPORTE!AV1959:AW1990,2,0),CLAVE_DISTRITO,CLAVE_CADER,IFERROR(VLOOKUP(DAY(F1959),$BN$3:$BO$11,2,0),DAY(F1959)),IFERROR(VLOOKUP(MONTH(F1959),$BN$3:$BO$11,2,0),MONTH(F1959)),YEAR(F1959),G1959),""))</f>
        <v/>
      </c>
      <c r="AC1959" s="2" t="str">
        <f>IFERROR(IF(INDEX(AC$1:AC1958,MATCH(J1959,J$1:J1958,0),1)=0,"",INDEX(AC$1:AC1958,MATCH(J1959,J$1:J1958,0),1)),"")</f>
        <v/>
      </c>
      <c r="AD1959" s="2" t="str">
        <f>IFERROR(IF(INDEX(AD$1:AD1958,MATCH(J1959,J$1:J1958,0),1)=0,"",INDEX(AD$1:AD1958,MATCH(J1959,J$1:J1958,0),1)),"")</f>
        <v/>
      </c>
      <c r="AE1959" s="2" t="str">
        <f>IFERROR(IF(INDEX(AE$1:AE1958,MATCH(J1959,J$1:J1958,0),1)=0,"",INDEX(AE$1:AE1958,MATCH(J1959,J$1:J1958,0),1)),"")</f>
        <v/>
      </c>
      <c r="BH1959" s="7" t="str">
        <f t="shared" ca="1" si="288"/>
        <v/>
      </c>
      <c r="BI1959" s="4" t="str">
        <f t="shared" si="292"/>
        <v/>
      </c>
      <c r="BJ1959" s="123"/>
      <c r="BK1959" s="140" t="str">
        <f t="shared" si="291"/>
        <v/>
      </c>
      <c r="BP1959" s="5"/>
      <c r="BR1959" s="4"/>
      <c r="BT1959" s="5"/>
      <c r="BU1959" s="5"/>
      <c r="BV1959" s="5" t="str">
        <f>IF(B1959="","",IF(BQ1959="",1+(MAX(BV$2:BV1958)),""))</f>
        <v/>
      </c>
      <c r="BW1959" s="5" t="str">
        <f t="shared" si="289"/>
        <v/>
      </c>
      <c r="BY1959" s="14" t="str">
        <f t="shared" si="290"/>
        <v/>
      </c>
      <c r="BZ1959" s="28"/>
      <c r="DD1959" s="5" t="e">
        <f>IF(REPORTE!AH$2="si",IF(C1959=VALUE(REPORTE!C$11),IF(SUM(DD1960:DD$1993),CONCATENATE(INT(B1959),", "),INT(B1959)),""),IF(C1959=VALUE(REPORTE!C$10),IF(SUM(DD1960:DD$1993),CONCATENATE(INT(B1959),", "),INT(B1959)),""))</f>
        <v>#VALUE!</v>
      </c>
      <c r="DH1959" s="5"/>
      <c r="DI1959" s="5"/>
      <c r="DJ1959" s="5"/>
      <c r="DK1959" s="5"/>
    </row>
    <row r="1960" spans="1:115">
      <c r="A1960" s="24"/>
      <c r="B1960" s="3"/>
      <c r="H1960" s="5" t="str">
        <f>IF(F1960="","",IFERROR(CONCATENATE("PEUA",VLOOKUP(ESTADO,REPORTE!AV1960:AW1991,2,0),CLAVE_DISTRITO,CLAVE_CADER,IFERROR(VLOOKUP(DAY(F1960),$BN$3:$BO$11,2,0),DAY(F1960)),IFERROR(VLOOKUP(MONTH(F1960),$BN$3:$BO$11,2,0),MONTH(F1960)),YEAR(F1960),G1960),""))</f>
        <v/>
      </c>
      <c r="AC1960" s="2" t="str">
        <f>IFERROR(IF(INDEX(AC$1:AC1959,MATCH(J1960,J$1:J1959,0),1)=0,"",INDEX(AC$1:AC1959,MATCH(J1960,J$1:J1959,0),1)),"")</f>
        <v/>
      </c>
      <c r="AD1960" s="2" t="str">
        <f>IFERROR(IF(INDEX(AD$1:AD1959,MATCH(J1960,J$1:J1959,0),1)=0,"",INDEX(AD$1:AD1959,MATCH(J1960,J$1:J1959,0),1)),"")</f>
        <v/>
      </c>
      <c r="AE1960" s="2" t="str">
        <f>IFERROR(IF(INDEX(AE$1:AE1959,MATCH(J1960,J$1:J1959,0),1)=0,"",INDEX(AE$1:AE1959,MATCH(J1960,J$1:J1959,0),1)),"")</f>
        <v/>
      </c>
      <c r="BH1960" s="7" t="str">
        <f t="shared" ca="1" si="288"/>
        <v/>
      </c>
      <c r="BI1960" s="4" t="str">
        <f t="shared" si="292"/>
        <v/>
      </c>
      <c r="BJ1960" s="123"/>
      <c r="BK1960" s="140" t="str">
        <f t="shared" si="291"/>
        <v/>
      </c>
      <c r="BP1960" s="5"/>
      <c r="BR1960" s="4"/>
      <c r="BT1960" s="5"/>
      <c r="BU1960" s="5"/>
      <c r="BV1960" s="5" t="str">
        <f>IF(B1960="","",IF(BQ1960="",1+(MAX(BV$2:BV1959)),""))</f>
        <v/>
      </c>
      <c r="BW1960" s="5" t="str">
        <f t="shared" si="289"/>
        <v/>
      </c>
      <c r="BY1960" s="14" t="str">
        <f t="shared" si="290"/>
        <v/>
      </c>
      <c r="BZ1960" s="28"/>
      <c r="DD1960" s="5" t="e">
        <f>IF(REPORTE!AH$2="si",IF(C1960=VALUE(REPORTE!C$11),IF(SUM(DD1961:DD$1993),CONCATENATE(INT(B1960),", "),INT(B1960)),""),IF(C1960=VALUE(REPORTE!C$10),IF(SUM(DD1961:DD$1993),CONCATENATE(INT(B1960),", "),INT(B1960)),""))</f>
        <v>#VALUE!</v>
      </c>
      <c r="DH1960" s="5"/>
      <c r="DI1960" s="5"/>
      <c r="DJ1960" s="5"/>
      <c r="DK1960" s="5"/>
    </row>
    <row r="1961" spans="1:115">
      <c r="A1961" s="24"/>
      <c r="B1961" s="3"/>
      <c r="H1961" s="5" t="str">
        <f>IF(F1961="","",IFERROR(CONCATENATE("PEUA",VLOOKUP(ESTADO,REPORTE!AV1961:AW1992,2,0),CLAVE_DISTRITO,CLAVE_CADER,IFERROR(VLOOKUP(DAY(F1961),$BN$3:$BO$11,2,0),DAY(F1961)),IFERROR(VLOOKUP(MONTH(F1961),$BN$3:$BO$11,2,0),MONTH(F1961)),YEAR(F1961),G1961),""))</f>
        <v/>
      </c>
      <c r="AC1961" s="2" t="str">
        <f>IFERROR(IF(INDEX(AC$1:AC1960,MATCH(J1961,J$1:J1960,0),1)=0,"",INDEX(AC$1:AC1960,MATCH(J1961,J$1:J1960,0),1)),"")</f>
        <v/>
      </c>
      <c r="AD1961" s="2" t="str">
        <f>IFERROR(IF(INDEX(AD$1:AD1960,MATCH(J1961,J$1:J1960,0),1)=0,"",INDEX(AD$1:AD1960,MATCH(J1961,J$1:J1960,0),1)),"")</f>
        <v/>
      </c>
      <c r="AE1961" s="2" t="str">
        <f>IFERROR(IF(INDEX(AE$1:AE1960,MATCH(J1961,J$1:J1960,0),1)=0,"",INDEX(AE$1:AE1960,MATCH(J1961,J$1:J1960,0),1)),"")</f>
        <v/>
      </c>
      <c r="BH1961" s="7" t="str">
        <f t="shared" ca="1" si="288"/>
        <v/>
      </c>
      <c r="BI1961" s="4" t="str">
        <f t="shared" si="292"/>
        <v/>
      </c>
      <c r="BJ1961" s="123"/>
      <c r="BK1961" s="140" t="str">
        <f t="shared" si="291"/>
        <v/>
      </c>
      <c r="BP1961" s="5"/>
      <c r="BR1961" s="4"/>
      <c r="BT1961" s="5"/>
      <c r="BU1961" s="5"/>
      <c r="BV1961" s="5" t="str">
        <f>IF(B1961="","",IF(BQ1961="",1+(MAX(BV$2:BV1960)),""))</f>
        <v/>
      </c>
      <c r="BW1961" s="5" t="str">
        <f t="shared" si="289"/>
        <v/>
      </c>
      <c r="BY1961" s="14" t="str">
        <f t="shared" si="290"/>
        <v/>
      </c>
      <c r="BZ1961" s="28"/>
      <c r="DD1961" s="5" t="e">
        <f>IF(REPORTE!AH$2="si",IF(C1961=VALUE(REPORTE!C$11),IF(SUM(DD1962:DD$1993),CONCATENATE(INT(B1961),", "),INT(B1961)),""),IF(C1961=VALUE(REPORTE!C$10),IF(SUM(DD1962:DD$1993),CONCATENATE(INT(B1961),", "),INT(B1961)),""))</f>
        <v>#VALUE!</v>
      </c>
      <c r="DH1961" s="5"/>
      <c r="DI1961" s="5"/>
      <c r="DJ1961" s="5"/>
      <c r="DK1961" s="5"/>
    </row>
    <row r="1962" spans="1:115">
      <c r="A1962" s="24"/>
      <c r="B1962" s="3"/>
      <c r="H1962" s="5" t="str">
        <f>IF(F1962="","",IFERROR(CONCATENATE("PEUA",VLOOKUP(ESTADO,REPORTE!AV1962:AW1993,2,0),CLAVE_DISTRITO,CLAVE_CADER,IFERROR(VLOOKUP(DAY(F1962),$BN$3:$BO$11,2,0),DAY(F1962)),IFERROR(VLOOKUP(MONTH(F1962),$BN$3:$BO$11,2,0),MONTH(F1962)),YEAR(F1962),G1962),""))</f>
        <v/>
      </c>
      <c r="AC1962" s="2" t="str">
        <f>IFERROR(IF(INDEX(AC$1:AC1961,MATCH(J1962,J$1:J1961,0),1)=0,"",INDEX(AC$1:AC1961,MATCH(J1962,J$1:J1961,0),1)),"")</f>
        <v/>
      </c>
      <c r="AD1962" s="2" t="str">
        <f>IFERROR(IF(INDEX(AD$1:AD1961,MATCH(J1962,J$1:J1961,0),1)=0,"",INDEX(AD$1:AD1961,MATCH(J1962,J$1:J1961,0),1)),"")</f>
        <v/>
      </c>
      <c r="AE1962" s="2" t="str">
        <f>IFERROR(IF(INDEX(AE$1:AE1961,MATCH(J1962,J$1:J1961,0),1)=0,"",INDEX(AE$1:AE1961,MATCH(J1962,J$1:J1961,0),1)),"")</f>
        <v/>
      </c>
      <c r="BH1962" s="7" t="str">
        <f t="shared" ca="1" si="288"/>
        <v/>
      </c>
      <c r="BI1962" s="4" t="str">
        <f t="shared" si="292"/>
        <v/>
      </c>
      <c r="BJ1962" s="123"/>
      <c r="BK1962" s="140" t="str">
        <f t="shared" si="291"/>
        <v/>
      </c>
      <c r="BP1962" s="5"/>
      <c r="BR1962" s="4"/>
      <c r="BT1962" s="5"/>
      <c r="BU1962" s="5"/>
      <c r="BV1962" s="5" t="str">
        <f>IF(B1962="","",IF(BQ1962="",1+(MAX(BV$2:BV1961)),""))</f>
        <v/>
      </c>
      <c r="BW1962" s="5" t="str">
        <f t="shared" si="289"/>
        <v/>
      </c>
      <c r="BY1962" s="14" t="str">
        <f t="shared" si="290"/>
        <v/>
      </c>
      <c r="BZ1962" s="28"/>
      <c r="DD1962" s="5" t="e">
        <f>IF(REPORTE!AH$2="si",IF(C1962=VALUE(REPORTE!C$11),IF(SUM(DD1963:DD$1993),CONCATENATE(INT(B1962),", "),INT(B1962)),""),IF(C1962=VALUE(REPORTE!C$10),IF(SUM(DD1963:DD$1993),CONCATENATE(INT(B1962),", "),INT(B1962)),""))</f>
        <v>#VALUE!</v>
      </c>
      <c r="DH1962" s="5"/>
      <c r="DI1962" s="5"/>
      <c r="DJ1962" s="5"/>
      <c r="DK1962" s="5"/>
    </row>
    <row r="1963" spans="1:115">
      <c r="A1963" s="24"/>
      <c r="B1963" s="3"/>
      <c r="H1963" s="5" t="str">
        <f>IF(F1963="","",IFERROR(CONCATENATE("PEUA",VLOOKUP(ESTADO,REPORTE!AV1963:AW1994,2,0),CLAVE_DISTRITO,CLAVE_CADER,IFERROR(VLOOKUP(DAY(F1963),$BN$3:$BO$11,2,0),DAY(F1963)),IFERROR(VLOOKUP(MONTH(F1963),$BN$3:$BO$11,2,0),MONTH(F1963)),YEAR(F1963),G1963),""))</f>
        <v/>
      </c>
      <c r="AC1963" s="2" t="str">
        <f>IFERROR(IF(INDEX(AC$1:AC1962,MATCH(J1963,J$1:J1962,0),1)=0,"",INDEX(AC$1:AC1962,MATCH(J1963,J$1:J1962,0),1)),"")</f>
        <v/>
      </c>
      <c r="AD1963" s="2" t="str">
        <f>IFERROR(IF(INDEX(AD$1:AD1962,MATCH(J1963,J$1:J1962,0),1)=0,"",INDEX(AD$1:AD1962,MATCH(J1963,J$1:J1962,0),1)),"")</f>
        <v/>
      </c>
      <c r="AE1963" s="2" t="str">
        <f>IFERROR(IF(INDEX(AE$1:AE1962,MATCH(J1963,J$1:J1962,0),1)=0,"",INDEX(AE$1:AE1962,MATCH(J1963,J$1:J1962,0),1)),"")</f>
        <v/>
      </c>
      <c r="BH1963" s="7" t="str">
        <f t="shared" ca="1" si="288"/>
        <v/>
      </c>
      <c r="BI1963" s="4" t="str">
        <f t="shared" si="292"/>
        <v/>
      </c>
      <c r="BJ1963" s="123"/>
      <c r="BK1963" s="140" t="str">
        <f t="shared" si="291"/>
        <v/>
      </c>
      <c r="BP1963" s="5"/>
      <c r="BR1963" s="4"/>
      <c r="BT1963" s="5"/>
      <c r="BU1963" s="5"/>
      <c r="BV1963" s="5" t="str">
        <f>IF(B1963="","",IF(BQ1963="",1+(MAX(BV$2:BV1962)),""))</f>
        <v/>
      </c>
      <c r="BW1963" s="5" t="str">
        <f t="shared" si="289"/>
        <v/>
      </c>
      <c r="BY1963" s="14" t="str">
        <f t="shared" si="290"/>
        <v/>
      </c>
      <c r="BZ1963" s="28"/>
      <c r="DD1963" s="5" t="e">
        <f>IF(REPORTE!AH$2="si",IF(C1963=VALUE(REPORTE!C$11),IF(SUM(DD1964:DD$1993),CONCATENATE(INT(B1963),", "),INT(B1963)),""),IF(C1963=VALUE(REPORTE!C$10),IF(SUM(DD1964:DD$1993),CONCATENATE(INT(B1963),", "),INT(B1963)),""))</f>
        <v>#VALUE!</v>
      </c>
      <c r="DH1963" s="5"/>
      <c r="DI1963" s="5"/>
      <c r="DJ1963" s="5"/>
      <c r="DK1963" s="5"/>
    </row>
    <row r="1964" spans="1:115">
      <c r="A1964" s="24"/>
      <c r="B1964" s="3"/>
      <c r="H1964" s="5" t="str">
        <f>IF(F1964="","",IFERROR(CONCATENATE("PEUA",VLOOKUP(ESTADO,REPORTE!AV1964:AW1995,2,0),CLAVE_DISTRITO,CLAVE_CADER,IFERROR(VLOOKUP(DAY(F1964),$BN$3:$BO$11,2,0),DAY(F1964)),IFERROR(VLOOKUP(MONTH(F1964),$BN$3:$BO$11,2,0),MONTH(F1964)),YEAR(F1964),G1964),""))</f>
        <v/>
      </c>
      <c r="AC1964" s="2" t="str">
        <f>IFERROR(IF(INDEX(AC$1:AC1963,MATCH(J1964,J$1:J1963,0),1)=0,"",INDEX(AC$1:AC1963,MATCH(J1964,J$1:J1963,0),1)),"")</f>
        <v/>
      </c>
      <c r="AD1964" s="2" t="str">
        <f>IFERROR(IF(INDEX(AD$1:AD1963,MATCH(J1964,J$1:J1963,0),1)=0,"",INDEX(AD$1:AD1963,MATCH(J1964,J$1:J1963,0),1)),"")</f>
        <v/>
      </c>
      <c r="AE1964" s="2" t="str">
        <f>IFERROR(IF(INDEX(AE$1:AE1963,MATCH(J1964,J$1:J1963,0),1)=0,"",INDEX(AE$1:AE1963,MATCH(J1964,J$1:J1963,0),1)),"")</f>
        <v/>
      </c>
      <c r="BH1964" s="7" t="str">
        <f t="shared" ca="1" si="288"/>
        <v/>
      </c>
      <c r="BI1964" s="4" t="str">
        <f t="shared" si="292"/>
        <v/>
      </c>
      <c r="BJ1964" s="123"/>
      <c r="BK1964" s="140" t="str">
        <f t="shared" si="291"/>
        <v/>
      </c>
      <c r="BP1964" s="5"/>
      <c r="BR1964" s="4"/>
      <c r="BT1964" s="5"/>
      <c r="BU1964" s="5"/>
      <c r="BV1964" s="5" t="str">
        <f>IF(B1964="","",IF(BQ1964="",1+(MAX(BV$2:BV1963)),""))</f>
        <v/>
      </c>
      <c r="BW1964" s="5" t="str">
        <f t="shared" si="289"/>
        <v/>
      </c>
      <c r="BY1964" s="14" t="str">
        <f t="shared" si="290"/>
        <v/>
      </c>
      <c r="BZ1964" s="28"/>
      <c r="DD1964" s="5" t="e">
        <f>IF(REPORTE!AH$2="si",IF(C1964=VALUE(REPORTE!C$11),IF(SUM(DD1965:DD$1993),CONCATENATE(INT(B1964),", "),INT(B1964)),""),IF(C1964=VALUE(REPORTE!C$10),IF(SUM(DD1965:DD$1993),CONCATENATE(INT(B1964),", "),INT(B1964)),""))</f>
        <v>#VALUE!</v>
      </c>
      <c r="DH1964" s="5"/>
      <c r="DI1964" s="5"/>
      <c r="DJ1964" s="5"/>
      <c r="DK1964" s="5"/>
    </row>
    <row r="1965" spans="1:115">
      <c r="A1965" s="24"/>
      <c r="B1965" s="3"/>
      <c r="H1965" s="5" t="str">
        <f>IF(F1965="","",IFERROR(CONCATENATE("PEUA",VLOOKUP(ESTADO,REPORTE!AV1965:AW1996,2,0),CLAVE_DISTRITO,CLAVE_CADER,IFERROR(VLOOKUP(DAY(F1965),$BN$3:$BO$11,2,0),DAY(F1965)),IFERROR(VLOOKUP(MONTH(F1965),$BN$3:$BO$11,2,0),MONTH(F1965)),YEAR(F1965),G1965),""))</f>
        <v/>
      </c>
      <c r="AC1965" s="2" t="str">
        <f>IFERROR(IF(INDEX(AC$1:AC1964,MATCH(J1965,J$1:J1964,0),1)=0,"",INDEX(AC$1:AC1964,MATCH(J1965,J$1:J1964,0),1)),"")</f>
        <v/>
      </c>
      <c r="AD1965" s="2" t="str">
        <f>IFERROR(IF(INDEX(AD$1:AD1964,MATCH(J1965,J$1:J1964,0),1)=0,"",INDEX(AD$1:AD1964,MATCH(J1965,J$1:J1964,0),1)),"")</f>
        <v/>
      </c>
      <c r="AE1965" s="2" t="str">
        <f>IFERROR(IF(INDEX(AE$1:AE1964,MATCH(J1965,J$1:J1964,0),1)=0,"",INDEX(AE$1:AE1964,MATCH(J1965,J$1:J1964,0),1)),"")</f>
        <v/>
      </c>
      <c r="BH1965" s="7" t="str">
        <f t="shared" ca="1" si="288"/>
        <v/>
      </c>
      <c r="BI1965" s="4" t="str">
        <f t="shared" si="292"/>
        <v/>
      </c>
      <c r="BJ1965" s="123"/>
      <c r="BK1965" s="140" t="str">
        <f t="shared" si="291"/>
        <v/>
      </c>
      <c r="BP1965" s="5"/>
      <c r="BR1965" s="4"/>
      <c r="BT1965" s="5"/>
      <c r="BU1965" s="5"/>
      <c r="BV1965" s="5" t="str">
        <f>IF(B1965="","",IF(BQ1965="",1+(MAX(BV$2:BV1964)),""))</f>
        <v/>
      </c>
      <c r="BW1965" s="5" t="str">
        <f t="shared" si="289"/>
        <v/>
      </c>
      <c r="BY1965" s="14" t="str">
        <f t="shared" si="290"/>
        <v/>
      </c>
      <c r="BZ1965" s="28"/>
      <c r="DD1965" s="5" t="e">
        <f>IF(REPORTE!AH$2="si",IF(C1965=VALUE(REPORTE!C$11),IF(SUM(DD1966:DD$1993),CONCATENATE(INT(B1965),", "),INT(B1965)),""),IF(C1965=VALUE(REPORTE!C$10),IF(SUM(DD1966:DD$1993),CONCATENATE(INT(B1965),", "),INT(B1965)),""))</f>
        <v>#VALUE!</v>
      </c>
      <c r="DH1965" s="5"/>
      <c r="DI1965" s="5"/>
      <c r="DJ1965" s="5"/>
      <c r="DK1965" s="5"/>
    </row>
    <row r="1966" spans="1:115">
      <c r="A1966" s="24"/>
      <c r="B1966" s="3"/>
      <c r="H1966" s="5" t="str">
        <f>IF(F1966="","",IFERROR(CONCATENATE("PEUA",VLOOKUP(ESTADO,REPORTE!AV1966:AW1997,2,0),CLAVE_DISTRITO,CLAVE_CADER,IFERROR(VLOOKUP(DAY(F1966),$BN$3:$BO$11,2,0),DAY(F1966)),IFERROR(VLOOKUP(MONTH(F1966),$BN$3:$BO$11,2,0),MONTH(F1966)),YEAR(F1966),G1966),""))</f>
        <v/>
      </c>
      <c r="AC1966" s="2" t="str">
        <f>IFERROR(IF(INDEX(AC$1:AC1965,MATCH(J1966,J$1:J1965,0),1)=0,"",INDEX(AC$1:AC1965,MATCH(J1966,J$1:J1965,0),1)),"")</f>
        <v/>
      </c>
      <c r="AD1966" s="2" t="str">
        <f>IFERROR(IF(INDEX(AD$1:AD1965,MATCH(J1966,J$1:J1965,0),1)=0,"",INDEX(AD$1:AD1965,MATCH(J1966,J$1:J1965,0),1)),"")</f>
        <v/>
      </c>
      <c r="AE1966" s="2" t="str">
        <f>IFERROR(IF(INDEX(AE$1:AE1965,MATCH(J1966,J$1:J1965,0),1)=0,"",INDEX(AE$1:AE1965,MATCH(J1966,J$1:J1965,0),1)),"")</f>
        <v/>
      </c>
      <c r="BH1966" s="7" t="str">
        <f t="shared" ca="1" si="288"/>
        <v/>
      </c>
      <c r="BI1966" s="4" t="str">
        <f t="shared" si="292"/>
        <v/>
      </c>
      <c r="BJ1966" s="123"/>
      <c r="BK1966" s="140" t="str">
        <f t="shared" si="291"/>
        <v/>
      </c>
      <c r="BP1966" s="5"/>
      <c r="BR1966" s="4"/>
      <c r="BT1966" s="5"/>
      <c r="BU1966" s="5"/>
      <c r="BV1966" s="5" t="str">
        <f>IF(B1966="","",IF(BQ1966="",1+(MAX(BV$2:BV1965)),""))</f>
        <v/>
      </c>
      <c r="BW1966" s="5" t="str">
        <f t="shared" si="289"/>
        <v/>
      </c>
      <c r="BY1966" s="14" t="str">
        <f t="shared" si="290"/>
        <v/>
      </c>
      <c r="BZ1966" s="28"/>
      <c r="DD1966" s="5" t="e">
        <f>IF(REPORTE!AH$2="si",IF(C1966=VALUE(REPORTE!C$11),IF(SUM(DD1967:DD$1993),CONCATENATE(INT(B1966),", "),INT(B1966)),""),IF(C1966=VALUE(REPORTE!C$10),IF(SUM(DD1967:DD$1993),CONCATENATE(INT(B1966),", "),INT(B1966)),""))</f>
        <v>#VALUE!</v>
      </c>
      <c r="DH1966" s="5"/>
      <c r="DI1966" s="5"/>
      <c r="DJ1966" s="5"/>
      <c r="DK1966" s="5"/>
    </row>
    <row r="1967" spans="1:115">
      <c r="A1967" s="24"/>
      <c r="B1967" s="3"/>
      <c r="H1967" s="5" t="str">
        <f>IF(F1967="","",IFERROR(CONCATENATE("PEUA",VLOOKUP(ESTADO,REPORTE!AV1967:AW1998,2,0),CLAVE_DISTRITO,CLAVE_CADER,IFERROR(VLOOKUP(DAY(F1967),$BN$3:$BO$11,2,0),DAY(F1967)),IFERROR(VLOOKUP(MONTH(F1967),$BN$3:$BO$11,2,0),MONTH(F1967)),YEAR(F1967),G1967),""))</f>
        <v/>
      </c>
      <c r="AC1967" s="2" t="str">
        <f>IFERROR(IF(INDEX(AC$1:AC1966,MATCH(J1967,J$1:J1966,0),1)=0,"",INDEX(AC$1:AC1966,MATCH(J1967,J$1:J1966,0),1)),"")</f>
        <v/>
      </c>
      <c r="AD1967" s="2" t="str">
        <f>IFERROR(IF(INDEX(AD$1:AD1966,MATCH(J1967,J$1:J1966,0),1)=0,"",INDEX(AD$1:AD1966,MATCH(J1967,J$1:J1966,0),1)),"")</f>
        <v/>
      </c>
      <c r="AE1967" s="2" t="str">
        <f>IFERROR(IF(INDEX(AE$1:AE1966,MATCH(J1967,J$1:J1966,0),1)=0,"",INDEX(AE$1:AE1966,MATCH(J1967,J$1:J1966,0),1)),"")</f>
        <v/>
      </c>
      <c r="BH1967" s="7" t="str">
        <f t="shared" ca="1" si="288"/>
        <v/>
      </c>
      <c r="BI1967" s="4" t="str">
        <f t="shared" si="292"/>
        <v/>
      </c>
      <c r="BJ1967" s="123"/>
      <c r="BK1967" s="140" t="str">
        <f t="shared" si="291"/>
        <v/>
      </c>
      <c r="BP1967" s="5"/>
      <c r="BR1967" s="4"/>
      <c r="BT1967" s="5"/>
      <c r="BU1967" s="5"/>
      <c r="BV1967" s="5" t="str">
        <f>IF(B1967="","",IF(BQ1967="",1+(MAX(BV$2:BV1966)),""))</f>
        <v/>
      </c>
      <c r="BW1967" s="5" t="str">
        <f t="shared" si="289"/>
        <v/>
      </c>
      <c r="BY1967" s="14" t="str">
        <f t="shared" si="290"/>
        <v/>
      </c>
      <c r="BZ1967" s="28"/>
      <c r="DD1967" s="5" t="e">
        <f>IF(REPORTE!AH$2="si",IF(C1967=VALUE(REPORTE!C$11),IF(SUM(DD1968:DD$1993),CONCATENATE(INT(B1967),", "),INT(B1967)),""),IF(C1967=VALUE(REPORTE!C$10),IF(SUM(DD1968:DD$1993),CONCATENATE(INT(B1967),", "),INT(B1967)),""))</f>
        <v>#VALUE!</v>
      </c>
      <c r="DH1967" s="5"/>
      <c r="DI1967" s="5"/>
      <c r="DJ1967" s="5"/>
      <c r="DK1967" s="5"/>
    </row>
    <row r="1968" spans="1:115">
      <c r="A1968" s="24"/>
      <c r="B1968" s="3"/>
      <c r="H1968" s="5" t="str">
        <f>IF(F1968="","",IFERROR(CONCATENATE("PEUA",VLOOKUP(ESTADO,REPORTE!AV1968:AW1999,2,0),CLAVE_DISTRITO,CLAVE_CADER,IFERROR(VLOOKUP(DAY(F1968),$BN$3:$BO$11,2,0),DAY(F1968)),IFERROR(VLOOKUP(MONTH(F1968),$BN$3:$BO$11,2,0),MONTH(F1968)),YEAR(F1968),G1968),""))</f>
        <v/>
      </c>
      <c r="AC1968" s="2" t="str">
        <f>IFERROR(IF(INDEX(AC$1:AC1967,MATCH(J1968,J$1:J1967,0),1)=0,"",INDEX(AC$1:AC1967,MATCH(J1968,J$1:J1967,0),1)),"")</f>
        <v/>
      </c>
      <c r="AD1968" s="2" t="str">
        <f>IFERROR(IF(INDEX(AD$1:AD1967,MATCH(J1968,J$1:J1967,0),1)=0,"",INDEX(AD$1:AD1967,MATCH(J1968,J$1:J1967,0),1)),"")</f>
        <v/>
      </c>
      <c r="AE1968" s="2" t="str">
        <f>IFERROR(IF(INDEX(AE$1:AE1967,MATCH(J1968,J$1:J1967,0),1)=0,"",INDEX(AE$1:AE1967,MATCH(J1968,J$1:J1967,0),1)),"")</f>
        <v/>
      </c>
      <c r="BH1968" s="7" t="str">
        <f t="shared" ca="1" si="288"/>
        <v/>
      </c>
      <c r="BI1968" s="4" t="str">
        <f t="shared" si="292"/>
        <v/>
      </c>
      <c r="BJ1968" s="123"/>
      <c r="BK1968" s="140" t="str">
        <f t="shared" si="291"/>
        <v/>
      </c>
      <c r="BP1968" s="5"/>
      <c r="BR1968" s="4"/>
      <c r="BT1968" s="5"/>
      <c r="BU1968" s="5"/>
      <c r="BV1968" s="5" t="str">
        <f>IF(B1968="","",IF(BQ1968="",1+(MAX(BV$2:BV1967)),""))</f>
        <v/>
      </c>
      <c r="BW1968" s="5" t="str">
        <f t="shared" si="289"/>
        <v/>
      </c>
      <c r="BY1968" s="14" t="str">
        <f t="shared" si="290"/>
        <v/>
      </c>
      <c r="BZ1968" s="28"/>
      <c r="DD1968" s="5" t="e">
        <f>IF(REPORTE!AH$2="si",IF(C1968=VALUE(REPORTE!C$11),IF(SUM(DD1969:DD$1993),CONCATENATE(INT(B1968),", "),INT(B1968)),""),IF(C1968=VALUE(REPORTE!C$10),IF(SUM(DD1969:DD$1993),CONCATENATE(INT(B1968),", "),INT(B1968)),""))</f>
        <v>#VALUE!</v>
      </c>
      <c r="DH1968" s="5"/>
      <c r="DI1968" s="5"/>
      <c r="DJ1968" s="5"/>
      <c r="DK1968" s="5"/>
    </row>
    <row r="1969" spans="1:115">
      <c r="A1969" s="24"/>
      <c r="B1969" s="3"/>
      <c r="H1969" s="5" t="str">
        <f>IF(F1969="","",IFERROR(CONCATENATE("PEUA",VLOOKUP(ESTADO,REPORTE!AV1969:AW2000,2,0),CLAVE_DISTRITO,CLAVE_CADER,IFERROR(VLOOKUP(DAY(F1969),$BN$3:$BO$11,2,0),DAY(F1969)),IFERROR(VLOOKUP(MONTH(F1969),$BN$3:$BO$11,2,0),MONTH(F1969)),YEAR(F1969),G1969),""))</f>
        <v/>
      </c>
      <c r="AC1969" s="2" t="str">
        <f>IFERROR(IF(INDEX(AC$1:AC1968,MATCH(J1969,J$1:J1968,0),1)=0,"",INDEX(AC$1:AC1968,MATCH(J1969,J$1:J1968,0),1)),"")</f>
        <v/>
      </c>
      <c r="AD1969" s="2" t="str">
        <f>IFERROR(IF(INDEX(AD$1:AD1968,MATCH(J1969,J$1:J1968,0),1)=0,"",INDEX(AD$1:AD1968,MATCH(J1969,J$1:J1968,0),1)),"")</f>
        <v/>
      </c>
      <c r="AE1969" s="2" t="str">
        <f>IFERROR(IF(INDEX(AE$1:AE1968,MATCH(J1969,J$1:J1968,0),1)=0,"",INDEX(AE$1:AE1968,MATCH(J1969,J$1:J1968,0),1)),"")</f>
        <v/>
      </c>
      <c r="BH1969" s="7" t="str">
        <f t="shared" ca="1" si="288"/>
        <v/>
      </c>
      <c r="BI1969" s="4" t="str">
        <f t="shared" si="292"/>
        <v/>
      </c>
      <c r="BJ1969" s="123"/>
      <c r="BK1969" s="140" t="str">
        <f t="shared" si="291"/>
        <v/>
      </c>
      <c r="BP1969" s="5"/>
      <c r="BR1969" s="4"/>
      <c r="BT1969" s="5"/>
      <c r="BU1969" s="5"/>
      <c r="BV1969" s="5" t="str">
        <f>IF(B1969="","",IF(BQ1969="",1+(MAX(BV$2:BV1968)),""))</f>
        <v/>
      </c>
      <c r="BW1969" s="5" t="str">
        <f t="shared" si="289"/>
        <v/>
      </c>
      <c r="BY1969" s="14" t="str">
        <f t="shared" si="290"/>
        <v/>
      </c>
      <c r="BZ1969" s="28"/>
      <c r="DD1969" s="5" t="e">
        <f>IF(REPORTE!AH$2="si",IF(C1969=VALUE(REPORTE!C$11),IF(SUM(DD1970:DD$1993),CONCATENATE(INT(B1969),", "),INT(B1969)),""),IF(C1969=VALUE(REPORTE!C$10),IF(SUM(DD1970:DD$1993),CONCATENATE(INT(B1969),", "),INT(B1969)),""))</f>
        <v>#VALUE!</v>
      </c>
      <c r="DH1969" s="5"/>
      <c r="DI1969" s="5"/>
      <c r="DJ1969" s="5"/>
      <c r="DK1969" s="5"/>
    </row>
    <row r="1970" spans="1:115">
      <c r="A1970" s="24"/>
      <c r="B1970" s="3"/>
      <c r="H1970" s="5" t="str">
        <f>IF(F1970="","",IFERROR(CONCATENATE("PEUA",VLOOKUP(ESTADO,REPORTE!AV1970:AW2001,2,0),CLAVE_DISTRITO,CLAVE_CADER,IFERROR(VLOOKUP(DAY(F1970),$BN$3:$BO$11,2,0),DAY(F1970)),IFERROR(VLOOKUP(MONTH(F1970),$BN$3:$BO$11,2,0),MONTH(F1970)),YEAR(F1970),G1970),""))</f>
        <v/>
      </c>
      <c r="AC1970" s="2" t="str">
        <f>IFERROR(IF(INDEX(AC$1:AC1969,MATCH(J1970,J$1:J1969,0),1)=0,"",INDEX(AC$1:AC1969,MATCH(J1970,J$1:J1969,0),1)),"")</f>
        <v/>
      </c>
      <c r="AD1970" s="2" t="str">
        <f>IFERROR(IF(INDEX(AD$1:AD1969,MATCH(J1970,J$1:J1969,0),1)=0,"",INDEX(AD$1:AD1969,MATCH(J1970,J$1:J1969,0),1)),"")</f>
        <v/>
      </c>
      <c r="AE1970" s="2" t="str">
        <f>IFERROR(IF(INDEX(AE$1:AE1969,MATCH(J1970,J$1:J1969,0),1)=0,"",INDEX(AE$1:AE1969,MATCH(J1970,J$1:J1969,0),1)),"")</f>
        <v/>
      </c>
      <c r="BH1970" s="7" t="str">
        <f t="shared" ca="1" si="288"/>
        <v/>
      </c>
      <c r="BI1970" s="4" t="str">
        <f t="shared" si="292"/>
        <v/>
      </c>
      <c r="BJ1970" s="123"/>
      <c r="BK1970" s="140" t="str">
        <f t="shared" si="291"/>
        <v/>
      </c>
      <c r="BP1970" s="5"/>
      <c r="BR1970" s="4"/>
      <c r="BT1970" s="5"/>
      <c r="BU1970" s="5"/>
      <c r="BV1970" s="5" t="str">
        <f>IF(B1970="","",IF(BQ1970="",1+(MAX(BV$2:BV1969)),""))</f>
        <v/>
      </c>
      <c r="BW1970" s="5" t="str">
        <f t="shared" si="289"/>
        <v/>
      </c>
      <c r="BY1970" s="14" t="str">
        <f t="shared" si="290"/>
        <v/>
      </c>
      <c r="BZ1970" s="28"/>
      <c r="DD1970" s="5" t="e">
        <f>IF(REPORTE!AH$2="si",IF(C1970=VALUE(REPORTE!C$11),IF(SUM(DD1971:DD$1993),CONCATENATE(INT(B1970),", "),INT(B1970)),""),IF(C1970=VALUE(REPORTE!C$10),IF(SUM(DD1971:DD$1993),CONCATENATE(INT(B1970),", "),INT(B1970)),""))</f>
        <v>#VALUE!</v>
      </c>
      <c r="DH1970" s="5"/>
      <c r="DI1970" s="5"/>
      <c r="DJ1970" s="5"/>
      <c r="DK1970" s="5"/>
    </row>
    <row r="1971" spans="1:115">
      <c r="A1971" s="24"/>
      <c r="B1971" s="3"/>
      <c r="H1971" s="5" t="str">
        <f>IF(F1971="","",IFERROR(CONCATENATE("PEUA",VLOOKUP(ESTADO,REPORTE!AV1971:AW2002,2,0),CLAVE_DISTRITO,CLAVE_CADER,IFERROR(VLOOKUP(DAY(F1971),$BN$3:$BO$11,2,0),DAY(F1971)),IFERROR(VLOOKUP(MONTH(F1971),$BN$3:$BO$11,2,0),MONTH(F1971)),YEAR(F1971),G1971),""))</f>
        <v/>
      </c>
      <c r="AC1971" s="2" t="str">
        <f>IFERROR(IF(INDEX(AC$1:AC1970,MATCH(J1971,J$1:J1970,0),1)=0,"",INDEX(AC$1:AC1970,MATCH(J1971,J$1:J1970,0),1)),"")</f>
        <v/>
      </c>
      <c r="AD1971" s="2" t="str">
        <f>IFERROR(IF(INDEX(AD$1:AD1970,MATCH(J1971,J$1:J1970,0),1)=0,"",INDEX(AD$1:AD1970,MATCH(J1971,J$1:J1970,0),1)),"")</f>
        <v/>
      </c>
      <c r="AE1971" s="2" t="str">
        <f>IFERROR(IF(INDEX(AE$1:AE1970,MATCH(J1971,J$1:J1970,0),1)=0,"",INDEX(AE$1:AE1970,MATCH(J1971,J$1:J1970,0),1)),"")</f>
        <v/>
      </c>
      <c r="BH1971" s="7" t="str">
        <f t="shared" ca="1" si="288"/>
        <v/>
      </c>
      <c r="BI1971" s="4" t="str">
        <f t="shared" si="292"/>
        <v/>
      </c>
      <c r="BJ1971" s="123"/>
      <c r="BK1971" s="140" t="str">
        <f t="shared" si="291"/>
        <v/>
      </c>
      <c r="BP1971" s="5"/>
      <c r="BR1971" s="4"/>
      <c r="BT1971" s="5"/>
      <c r="BU1971" s="5"/>
      <c r="BV1971" s="5" t="str">
        <f>IF(B1971="","",IF(BQ1971="",1+(MAX(BV$2:BV1970)),""))</f>
        <v/>
      </c>
      <c r="BW1971" s="5" t="str">
        <f t="shared" si="289"/>
        <v/>
      </c>
      <c r="BY1971" s="14" t="str">
        <f t="shared" si="290"/>
        <v/>
      </c>
      <c r="BZ1971" s="28"/>
      <c r="DD1971" s="5" t="e">
        <f>IF(REPORTE!AH$2="si",IF(C1971=VALUE(REPORTE!C$11),IF(SUM(DD1972:DD$1993),CONCATENATE(INT(B1971),", "),INT(B1971)),""),IF(C1971=VALUE(REPORTE!C$10),IF(SUM(DD1972:DD$1993),CONCATENATE(INT(B1971),", "),INT(B1971)),""))</f>
        <v>#VALUE!</v>
      </c>
      <c r="DH1971" s="5"/>
      <c r="DI1971" s="5"/>
      <c r="DJ1971" s="5"/>
      <c r="DK1971" s="5"/>
    </row>
    <row r="1972" spans="1:115">
      <c r="A1972" s="24"/>
      <c r="B1972" s="3"/>
      <c r="H1972" s="5" t="str">
        <f>IF(F1972="","",IFERROR(CONCATENATE("PEUA",VLOOKUP(ESTADO,REPORTE!AV1972:AW2003,2,0),CLAVE_DISTRITO,CLAVE_CADER,IFERROR(VLOOKUP(DAY(F1972),$BN$3:$BO$11,2,0),DAY(F1972)),IFERROR(VLOOKUP(MONTH(F1972),$BN$3:$BO$11,2,0),MONTH(F1972)),YEAR(F1972),G1972),""))</f>
        <v/>
      </c>
      <c r="AC1972" s="2" t="str">
        <f>IFERROR(IF(INDEX(AC$1:AC1971,MATCH(J1972,J$1:J1971,0),1)=0,"",INDEX(AC$1:AC1971,MATCH(J1972,J$1:J1971,0),1)),"")</f>
        <v/>
      </c>
      <c r="AD1972" s="2" t="str">
        <f>IFERROR(IF(INDEX(AD$1:AD1971,MATCH(J1972,J$1:J1971,0),1)=0,"",INDEX(AD$1:AD1971,MATCH(J1972,J$1:J1971,0),1)),"")</f>
        <v/>
      </c>
      <c r="AE1972" s="2" t="str">
        <f>IFERROR(IF(INDEX(AE$1:AE1971,MATCH(J1972,J$1:J1971,0),1)=0,"",INDEX(AE$1:AE1971,MATCH(J1972,J$1:J1971,0),1)),"")</f>
        <v/>
      </c>
      <c r="BH1972" s="7" t="str">
        <f t="shared" ca="1" si="288"/>
        <v/>
      </c>
      <c r="BI1972" s="4" t="str">
        <f t="shared" si="292"/>
        <v/>
      </c>
      <c r="BJ1972" s="123"/>
      <c r="BK1972" s="140" t="str">
        <f t="shared" si="291"/>
        <v/>
      </c>
      <c r="BP1972" s="5"/>
      <c r="BR1972" s="4"/>
      <c r="BT1972" s="5"/>
      <c r="BU1972" s="5"/>
      <c r="BV1972" s="5" t="str">
        <f>IF(B1972="","",IF(BQ1972="",1+(MAX(BV$2:BV1971)),""))</f>
        <v/>
      </c>
      <c r="BW1972" s="5" t="str">
        <f t="shared" si="289"/>
        <v/>
      </c>
      <c r="BY1972" s="14" t="str">
        <f t="shared" si="290"/>
        <v/>
      </c>
      <c r="BZ1972" s="28"/>
      <c r="DD1972" s="5" t="e">
        <f>IF(REPORTE!AH$2="si",IF(C1972=VALUE(REPORTE!C$11),IF(SUM(DD1973:DD$1993),CONCATENATE(INT(B1972),", "),INT(B1972)),""),IF(C1972=VALUE(REPORTE!C$10),IF(SUM(DD1973:DD$1993),CONCATENATE(INT(B1972),", "),INT(B1972)),""))</f>
        <v>#VALUE!</v>
      </c>
      <c r="DH1972" s="5"/>
      <c r="DI1972" s="5"/>
      <c r="DJ1972" s="5"/>
      <c r="DK1972" s="5"/>
    </row>
    <row r="1973" spans="1:115">
      <c r="A1973" s="24"/>
      <c r="B1973" s="3"/>
      <c r="H1973" s="5" t="str">
        <f>IF(F1973="","",IFERROR(CONCATENATE("PEUA",VLOOKUP(ESTADO,REPORTE!AV1973:AW2004,2,0),CLAVE_DISTRITO,CLAVE_CADER,IFERROR(VLOOKUP(DAY(F1973),$BN$3:$BO$11,2,0),DAY(F1973)),IFERROR(VLOOKUP(MONTH(F1973),$BN$3:$BO$11,2,0),MONTH(F1973)),YEAR(F1973),G1973),""))</f>
        <v/>
      </c>
      <c r="AC1973" s="2" t="str">
        <f>IFERROR(IF(INDEX(AC$1:AC1972,MATCH(J1973,J$1:J1972,0),1)=0,"",INDEX(AC$1:AC1972,MATCH(J1973,J$1:J1972,0),1)),"")</f>
        <v/>
      </c>
      <c r="AD1973" s="2" t="str">
        <f>IFERROR(IF(INDEX(AD$1:AD1972,MATCH(J1973,J$1:J1972,0),1)=0,"",INDEX(AD$1:AD1972,MATCH(J1973,J$1:J1972,0),1)),"")</f>
        <v/>
      </c>
      <c r="AE1973" s="2" t="str">
        <f>IFERROR(IF(INDEX(AE$1:AE1972,MATCH(J1973,J$1:J1972,0),1)=0,"",INDEX(AE$1:AE1972,MATCH(J1973,J$1:J1972,0),1)),"")</f>
        <v/>
      </c>
      <c r="BH1973" s="7" t="str">
        <f t="shared" ca="1" si="288"/>
        <v/>
      </c>
      <c r="BI1973" s="4" t="str">
        <f t="shared" si="292"/>
        <v/>
      </c>
      <c r="BJ1973" s="123"/>
      <c r="BK1973" s="140" t="str">
        <f t="shared" si="291"/>
        <v/>
      </c>
      <c r="BP1973" s="5"/>
      <c r="BR1973" s="4"/>
      <c r="BT1973" s="5"/>
      <c r="BU1973" s="5"/>
      <c r="BV1973" s="5" t="str">
        <f>IF(B1973="","",IF(BQ1973="",1+(MAX(BV$2:BV1972)),""))</f>
        <v/>
      </c>
      <c r="BW1973" s="5" t="str">
        <f t="shared" si="289"/>
        <v/>
      </c>
      <c r="BY1973" s="14" t="str">
        <f t="shared" si="290"/>
        <v/>
      </c>
      <c r="BZ1973" s="28"/>
      <c r="DD1973" s="5" t="e">
        <f>IF(REPORTE!AH$2="si",IF(C1973=VALUE(REPORTE!C$11),IF(SUM(DD1974:DD$1993),CONCATENATE(INT(B1973),", "),INT(B1973)),""),IF(C1973=VALUE(REPORTE!C$10),IF(SUM(DD1974:DD$1993),CONCATENATE(INT(B1973),", "),INT(B1973)),""))</f>
        <v>#VALUE!</v>
      </c>
      <c r="DH1973" s="5"/>
      <c r="DI1973" s="5"/>
      <c r="DJ1973" s="5"/>
      <c r="DK1973" s="5"/>
    </row>
    <row r="1974" spans="1:115">
      <c r="A1974" s="24"/>
      <c r="B1974" s="3"/>
      <c r="H1974" s="5" t="str">
        <f>IF(F1974="","",IFERROR(CONCATENATE("PEUA",VLOOKUP(ESTADO,REPORTE!AV1974:AW2005,2,0),CLAVE_DISTRITO,CLAVE_CADER,IFERROR(VLOOKUP(DAY(F1974),$BN$3:$BO$11,2,0),DAY(F1974)),IFERROR(VLOOKUP(MONTH(F1974),$BN$3:$BO$11,2,0),MONTH(F1974)),YEAR(F1974),G1974),""))</f>
        <v/>
      </c>
      <c r="AC1974" s="2" t="str">
        <f>IFERROR(IF(INDEX(AC$1:AC1973,MATCH(J1974,J$1:J1973,0),1)=0,"",INDEX(AC$1:AC1973,MATCH(J1974,J$1:J1973,0),1)),"")</f>
        <v/>
      </c>
      <c r="AD1974" s="2" t="str">
        <f>IFERROR(IF(INDEX(AD$1:AD1973,MATCH(J1974,J$1:J1973,0),1)=0,"",INDEX(AD$1:AD1973,MATCH(J1974,J$1:J1973,0),1)),"")</f>
        <v/>
      </c>
      <c r="AE1974" s="2" t="str">
        <f>IFERROR(IF(INDEX(AE$1:AE1973,MATCH(J1974,J$1:J1973,0),1)=0,"",INDEX(AE$1:AE1973,MATCH(J1974,J$1:J1973,0),1)),"")</f>
        <v/>
      </c>
      <c r="BH1974" s="7" t="str">
        <f t="shared" ca="1" si="288"/>
        <v/>
      </c>
      <c r="BI1974" s="4" t="str">
        <f t="shared" si="292"/>
        <v/>
      </c>
      <c r="BJ1974" s="123"/>
      <c r="BK1974" s="140" t="str">
        <f t="shared" si="291"/>
        <v/>
      </c>
      <c r="BP1974" s="5"/>
      <c r="BR1974" s="4"/>
      <c r="BT1974" s="5"/>
      <c r="BU1974" s="5"/>
      <c r="BV1974" s="5" t="str">
        <f>IF(B1974="","",IF(BQ1974="",1+(MAX(BV$2:BV1973)),""))</f>
        <v/>
      </c>
      <c r="BW1974" s="5" t="str">
        <f t="shared" si="289"/>
        <v/>
      </c>
      <c r="BY1974" s="14" t="str">
        <f t="shared" si="290"/>
        <v/>
      </c>
      <c r="BZ1974" s="28"/>
      <c r="DD1974" s="5" t="e">
        <f>IF(REPORTE!AH$2="si",IF(C1974=VALUE(REPORTE!C$11),IF(SUM(DD1975:DD$1993),CONCATENATE(INT(B1974),", "),INT(B1974)),""),IF(C1974=VALUE(REPORTE!C$10),IF(SUM(DD1975:DD$1993),CONCATENATE(INT(B1974),", "),INT(B1974)),""))</f>
        <v>#VALUE!</v>
      </c>
      <c r="DH1974" s="5"/>
      <c r="DI1974" s="5"/>
      <c r="DJ1974" s="5"/>
      <c r="DK1974" s="5"/>
    </row>
    <row r="1975" spans="1:115">
      <c r="A1975" s="24"/>
      <c r="B1975" s="3"/>
      <c r="H1975" s="5" t="str">
        <f>IF(F1975="","",IFERROR(CONCATENATE("PEUA",VLOOKUP(ESTADO,REPORTE!AV1975:AW2006,2,0),CLAVE_DISTRITO,CLAVE_CADER,IFERROR(VLOOKUP(DAY(F1975),$BN$3:$BO$11,2,0),DAY(F1975)),IFERROR(VLOOKUP(MONTH(F1975),$BN$3:$BO$11,2,0),MONTH(F1975)),YEAR(F1975),G1975),""))</f>
        <v/>
      </c>
      <c r="AC1975" s="2" t="str">
        <f>IFERROR(IF(INDEX(AC$1:AC1974,MATCH(J1975,J$1:J1974,0),1)=0,"",INDEX(AC$1:AC1974,MATCH(J1975,J$1:J1974,0),1)),"")</f>
        <v/>
      </c>
      <c r="AD1975" s="2" t="str">
        <f>IFERROR(IF(INDEX(AD$1:AD1974,MATCH(J1975,J$1:J1974,0),1)=0,"",INDEX(AD$1:AD1974,MATCH(J1975,J$1:J1974,0),1)),"")</f>
        <v/>
      </c>
      <c r="AE1975" s="2" t="str">
        <f>IFERROR(IF(INDEX(AE$1:AE1974,MATCH(J1975,J$1:J1974,0),1)=0,"",INDEX(AE$1:AE1974,MATCH(J1975,J$1:J1974,0),1)),"")</f>
        <v/>
      </c>
      <c r="BH1975" s="7" t="str">
        <f t="shared" ca="1" si="288"/>
        <v/>
      </c>
      <c r="BI1975" s="4" t="str">
        <f t="shared" si="292"/>
        <v/>
      </c>
      <c r="BJ1975" s="123"/>
      <c r="BK1975" s="140" t="str">
        <f t="shared" si="291"/>
        <v/>
      </c>
      <c r="BP1975" s="5"/>
      <c r="BR1975" s="4"/>
      <c r="BT1975" s="5"/>
      <c r="BU1975" s="5"/>
      <c r="BV1975" s="5" t="str">
        <f>IF(B1975="","",IF(BQ1975="",1+(MAX(BV$2:BV1974)),""))</f>
        <v/>
      </c>
      <c r="BW1975" s="5" t="str">
        <f t="shared" si="289"/>
        <v/>
      </c>
      <c r="BY1975" s="14" t="str">
        <f t="shared" si="290"/>
        <v/>
      </c>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c r="A1976" s="24"/>
      <c r="B1976" s="3"/>
      <c r="H1976" s="5" t="str">
        <f>IF(F1976="","",IFERROR(CONCATENATE("PEUA",VLOOKUP(ESTADO,REPORTE!AV1976:AW2007,2,0),CLAVE_DISTRITO,CLAVE_CADER,IFERROR(VLOOKUP(DAY(F1976),$BN$3:$BO$11,2,0),DAY(F1976)),IFERROR(VLOOKUP(MONTH(F1976),$BN$3:$BO$11,2,0),MONTH(F1976)),YEAR(F1976),G1976),""))</f>
        <v/>
      </c>
      <c r="AC1976" s="2" t="str">
        <f>IFERROR(IF(INDEX(AC$1:AC1975,MATCH(J1976,J$1:J1975,0),1)=0,"",INDEX(AC$1:AC1975,MATCH(J1976,J$1:J1975,0),1)),"")</f>
        <v/>
      </c>
      <c r="AD1976" s="2" t="str">
        <f>IFERROR(IF(INDEX(AD$1:AD1975,MATCH(J1976,J$1:J1975,0),1)=0,"",INDEX(AD$1:AD1975,MATCH(J1976,J$1:J1975,0),1)),"")</f>
        <v/>
      </c>
      <c r="AE1976" s="2" t="str">
        <f>IFERROR(IF(INDEX(AE$1:AE1975,MATCH(J1976,J$1:J1975,0),1)=0,"",INDEX(AE$1:AE1975,MATCH(J1976,J$1:J1975,0),1)),"")</f>
        <v/>
      </c>
      <c r="BH1976" s="7" t="str">
        <f t="shared" ca="1" si="288"/>
        <v/>
      </c>
      <c r="BI1976" s="4" t="str">
        <f t="shared" si="292"/>
        <v/>
      </c>
      <c r="BJ1976" s="123"/>
      <c r="BK1976" s="140" t="str">
        <f t="shared" si="291"/>
        <v/>
      </c>
      <c r="BP1976" s="5"/>
      <c r="BR1976" s="4"/>
      <c r="BT1976" s="5"/>
      <c r="BU1976" s="5"/>
      <c r="BV1976" s="5" t="str">
        <f>IF(B1976="","",IF(BQ1976="",1+(MAX(BV$2:BV1975)),""))</f>
        <v/>
      </c>
      <c r="BW1976" s="5" t="str">
        <f t="shared" si="289"/>
        <v/>
      </c>
      <c r="BY1976" s="14" t="str">
        <f t="shared" si="290"/>
        <v/>
      </c>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c r="A1977" s="24"/>
      <c r="B1977" s="3"/>
      <c r="H1977" s="5" t="str">
        <f>IF(F1977="","",IFERROR(CONCATENATE("PEUA",VLOOKUP(ESTADO,REPORTE!AV1977:AW2008,2,0),CLAVE_DISTRITO,CLAVE_CADER,IFERROR(VLOOKUP(DAY(F1977),$BN$3:$BO$11,2,0),DAY(F1977)),IFERROR(VLOOKUP(MONTH(F1977),$BN$3:$BO$11,2,0),MONTH(F1977)),YEAR(F1977),G1977),""))</f>
        <v/>
      </c>
      <c r="AC1977" s="2" t="str">
        <f>IFERROR(IF(INDEX(AC$1:AC1976,MATCH(J1977,J$1:J1976,0),1)=0,"",INDEX(AC$1:AC1976,MATCH(J1977,J$1:J1976,0),1)),"")</f>
        <v/>
      </c>
      <c r="AD1977" s="2" t="str">
        <f>IFERROR(IF(INDEX(AD$1:AD1976,MATCH(J1977,J$1:J1976,0),1)=0,"",INDEX(AD$1:AD1976,MATCH(J1977,J$1:J1976,0),1)),"")</f>
        <v/>
      </c>
      <c r="AE1977" s="2" t="str">
        <f>IFERROR(IF(INDEX(AE$1:AE1976,MATCH(J1977,J$1:J1976,0),1)=0,"",INDEX(AE$1:AE1976,MATCH(J1977,J$1:J1976,0),1)),"")</f>
        <v/>
      </c>
      <c r="BH1977" s="7" t="str">
        <f t="shared" ca="1" si="288"/>
        <v/>
      </c>
      <c r="BI1977" s="4" t="str">
        <f t="shared" si="292"/>
        <v/>
      </c>
      <c r="BJ1977" s="123"/>
      <c r="BK1977" s="140" t="str">
        <f t="shared" si="291"/>
        <v/>
      </c>
      <c r="BP1977" s="5"/>
      <c r="BR1977" s="4"/>
      <c r="BT1977" s="5"/>
      <c r="BU1977" s="5"/>
      <c r="BV1977" s="5" t="str">
        <f>IF(B1977="","",IF(BQ1977="",1+(MAX(BV$2:BV1976)),""))</f>
        <v/>
      </c>
      <c r="BW1977" s="5" t="str">
        <f t="shared" si="289"/>
        <v/>
      </c>
      <c r="BY1977" s="14" t="str">
        <f t="shared" si="290"/>
        <v/>
      </c>
      <c r="BZ1977" s="28"/>
      <c r="DD1977" s="5" t="e">
        <f>IF(REPORTE!AH$2="si",IF(C1977=VALUE(REPORTE!C$11),IF(SUM(DD1978:DD$1993),CONCATENATE(INT(B1977),", "),INT(B1977)),""),IF(C1977=VALUE(REPORTE!C$10),IF(SUM(DD1978:DD$1993),CONCATENATE(INT(B1977),", "),INT(B1977)),""))</f>
        <v>#VALUE!</v>
      </c>
      <c r="DH1977" s="5"/>
      <c r="DI1977" s="5"/>
      <c r="DJ1977" s="5"/>
      <c r="DK1977" s="5"/>
    </row>
    <row r="1978" spans="1:115">
      <c r="A1978" s="24"/>
      <c r="B1978" s="3"/>
      <c r="H1978" s="5" t="str">
        <f>IF(F1978="","",IFERROR(CONCATENATE("PEUA",VLOOKUP(ESTADO,REPORTE!AV1978:AW2009,2,0),CLAVE_DISTRITO,CLAVE_CADER,IFERROR(VLOOKUP(DAY(F1978),$BN$3:$BO$11,2,0),DAY(F1978)),IFERROR(VLOOKUP(MONTH(F1978),$BN$3:$BO$11,2,0),MONTH(F1978)),YEAR(F1978),G1978),""))</f>
        <v/>
      </c>
      <c r="AC1978" s="2" t="str">
        <f>IFERROR(IF(INDEX(AC$1:AC1977,MATCH(J1978,J$1:J1977,0),1)=0,"",INDEX(AC$1:AC1977,MATCH(J1978,J$1:J1977,0),1)),"")</f>
        <v/>
      </c>
      <c r="AD1978" s="2" t="str">
        <f>IFERROR(IF(INDEX(AD$1:AD1977,MATCH(J1978,J$1:J1977,0),1)=0,"",INDEX(AD$1:AD1977,MATCH(J1978,J$1:J1977,0),1)),"")</f>
        <v/>
      </c>
      <c r="AE1978" s="2" t="str">
        <f>IFERROR(IF(INDEX(AE$1:AE1977,MATCH(J1978,J$1:J1977,0),1)=0,"",INDEX(AE$1:AE1977,MATCH(J1978,J$1:J1977,0),1)),"")</f>
        <v/>
      </c>
      <c r="BH1978" s="7" t="str">
        <f t="shared" ca="1" si="288"/>
        <v/>
      </c>
      <c r="BI1978" s="4" t="str">
        <f t="shared" si="292"/>
        <v/>
      </c>
      <c r="BJ1978" s="123"/>
      <c r="BK1978" s="140" t="str">
        <f t="shared" si="291"/>
        <v/>
      </c>
      <c r="BP1978" s="5"/>
      <c r="BR1978" s="4"/>
      <c r="BT1978" s="5"/>
      <c r="BU1978" s="5"/>
      <c r="BV1978" s="5" t="str">
        <f>IF(B1978="","",IF(BQ1978="",1+(MAX(BV$2:BV1977)),""))</f>
        <v/>
      </c>
      <c r="BW1978" s="5" t="str">
        <f t="shared" si="289"/>
        <v/>
      </c>
      <c r="BY1978" s="14" t="str">
        <f t="shared" si="290"/>
        <v/>
      </c>
      <c r="BZ1978" s="28"/>
      <c r="DD1978" s="5" t="e">
        <f>IF(REPORTE!AH$2="si",IF(C1978=VALUE(REPORTE!C$11),IF(SUM(DD1979:DD$1993),CONCATENATE(INT(B1978),", "),INT(B1978)),""),IF(C1978=VALUE(REPORTE!C$10),IF(SUM(DD1979:DD$1993),CONCATENATE(INT(B1978),", "),INT(B1978)),""))</f>
        <v>#VALUE!</v>
      </c>
      <c r="DH1978" s="5"/>
      <c r="DI1978" s="5"/>
      <c r="DJ1978" s="5"/>
      <c r="DK1978" s="5"/>
    </row>
    <row r="1979" spans="1:115">
      <c r="A1979" s="24"/>
      <c r="B1979" s="3"/>
      <c r="H1979" s="5" t="str">
        <f>IF(F1979="","",IFERROR(CONCATENATE("PEUA",VLOOKUP(ESTADO,REPORTE!AV1979:AW2010,2,0),CLAVE_DISTRITO,CLAVE_CADER,IFERROR(VLOOKUP(DAY(F1979),$BN$3:$BO$11,2,0),DAY(F1979)),IFERROR(VLOOKUP(MONTH(F1979),$BN$3:$BO$11,2,0),MONTH(F1979)),YEAR(F1979),G1979),""))</f>
        <v/>
      </c>
      <c r="AC1979" s="2" t="str">
        <f>IFERROR(IF(INDEX(AC$1:AC1978,MATCH(J1979,J$1:J1978,0),1)=0,"",INDEX(AC$1:AC1978,MATCH(J1979,J$1:J1978,0),1)),"")</f>
        <v/>
      </c>
      <c r="AD1979" s="2" t="str">
        <f>IFERROR(IF(INDEX(AD$1:AD1978,MATCH(J1979,J$1:J1978,0),1)=0,"",INDEX(AD$1:AD1978,MATCH(J1979,J$1:J1978,0),1)),"")</f>
        <v/>
      </c>
      <c r="AE1979" s="2" t="str">
        <f>IFERROR(IF(INDEX(AE$1:AE1978,MATCH(J1979,J$1:J1978,0),1)=0,"",INDEX(AE$1:AE1978,MATCH(J1979,J$1:J1978,0),1)),"")</f>
        <v/>
      </c>
      <c r="BH1979" s="7" t="str">
        <f t="shared" ca="1" si="288"/>
        <v/>
      </c>
      <c r="BI1979" s="4" t="str">
        <f t="shared" si="292"/>
        <v/>
      </c>
      <c r="BJ1979" s="123"/>
      <c r="BK1979" s="140" t="str">
        <f t="shared" si="291"/>
        <v/>
      </c>
      <c r="BP1979" s="5"/>
      <c r="BR1979" s="4"/>
      <c r="BT1979" s="5"/>
      <c r="BU1979" s="5"/>
      <c r="BV1979" s="5" t="str">
        <f>IF(B1979="","",IF(BQ1979="",1+(MAX(BV$2:BV1978)),""))</f>
        <v/>
      </c>
      <c r="BW1979" s="5" t="str">
        <f t="shared" si="289"/>
        <v/>
      </c>
      <c r="BY1979" s="14" t="str">
        <f t="shared" si="290"/>
        <v/>
      </c>
      <c r="BZ1979" s="28"/>
      <c r="DD1979" s="5" t="e">
        <f>IF(REPORTE!AH$2="si",IF(C1979=VALUE(REPORTE!C$11),IF(SUM(DD1980:DD$1993),CONCATENATE(INT(B1979),", "),INT(B1979)),""),IF(C1979=VALUE(REPORTE!C$10),IF(SUM(DD1980:DD$1993),CONCATENATE(INT(B1979),", "),INT(B1979)),""))</f>
        <v>#VALUE!</v>
      </c>
      <c r="DH1979" s="5"/>
      <c r="DI1979" s="5"/>
      <c r="DJ1979" s="5"/>
      <c r="DK1979" s="5"/>
    </row>
    <row r="1980" spans="1:115">
      <c r="A1980" s="24"/>
      <c r="B1980" s="3"/>
      <c r="H1980" s="5" t="str">
        <f>IF(F1980="","",IFERROR(CONCATENATE("PEUA",VLOOKUP(ESTADO,REPORTE!AV1980:AW2011,2,0),CLAVE_DISTRITO,CLAVE_CADER,IFERROR(VLOOKUP(DAY(F1980),$BN$3:$BO$11,2,0),DAY(F1980)),IFERROR(VLOOKUP(MONTH(F1980),$BN$3:$BO$11,2,0),MONTH(F1980)),YEAR(F1980),G1980),""))</f>
        <v/>
      </c>
      <c r="AC1980" s="2" t="str">
        <f>IFERROR(IF(INDEX(AC$1:AC1979,MATCH(J1980,J$1:J1979,0),1)=0,"",INDEX(AC$1:AC1979,MATCH(J1980,J$1:J1979,0),1)),"")</f>
        <v/>
      </c>
      <c r="AD1980" s="2" t="str">
        <f>IFERROR(IF(INDEX(AD$1:AD1979,MATCH(J1980,J$1:J1979,0),1)=0,"",INDEX(AD$1:AD1979,MATCH(J1980,J$1:J1979,0),1)),"")</f>
        <v/>
      </c>
      <c r="AE1980" s="2" t="str">
        <f>IFERROR(IF(INDEX(AE$1:AE1979,MATCH(J1980,J$1:J1979,0),1)=0,"",INDEX(AE$1:AE1979,MATCH(J1980,J$1:J1979,0),1)),"")</f>
        <v/>
      </c>
      <c r="BH1980" s="7" t="str">
        <f t="shared" ca="1" si="288"/>
        <v/>
      </c>
      <c r="BI1980" s="4" t="str">
        <f t="shared" si="292"/>
        <v/>
      </c>
      <c r="BJ1980" s="123"/>
      <c r="BK1980" s="140" t="str">
        <f t="shared" si="291"/>
        <v/>
      </c>
      <c r="BP1980" s="5"/>
      <c r="BR1980" s="4"/>
      <c r="BT1980" s="5"/>
      <c r="BU1980" s="5"/>
      <c r="BV1980" s="5" t="str">
        <f>IF(B1980="","",IF(BQ1980="",1+(MAX(BV$2:BV1979)),""))</f>
        <v/>
      </c>
      <c r="BW1980" s="5" t="str">
        <f t="shared" si="289"/>
        <v/>
      </c>
      <c r="BY1980" s="14" t="str">
        <f t="shared" si="290"/>
        <v/>
      </c>
      <c r="BZ1980" s="28"/>
      <c r="DD1980" s="5" t="e">
        <f>IF(REPORTE!AH$2="si",IF(C1980=VALUE(REPORTE!C$11),IF(SUM(DD1981:DD$1993),CONCATENATE(INT(B1980),", "),INT(B1980)),""),IF(C1980=VALUE(REPORTE!C$10),IF(SUM(DD1981:DD$1993),CONCATENATE(INT(B1980),", "),INT(B1980)),""))</f>
        <v>#VALUE!</v>
      </c>
      <c r="DH1980" s="5"/>
      <c r="DI1980" s="5"/>
      <c r="DJ1980" s="5"/>
      <c r="DK1980" s="5"/>
    </row>
    <row r="1981" spans="1:115">
      <c r="A1981" s="24"/>
      <c r="B1981" s="3"/>
      <c r="H1981" s="5" t="str">
        <f>IF(F1981="","",IFERROR(CONCATENATE("PEUA",VLOOKUP(ESTADO,REPORTE!AV1981:AW2012,2,0),CLAVE_DISTRITO,CLAVE_CADER,IFERROR(VLOOKUP(DAY(F1981),$BN$3:$BO$11,2,0),DAY(F1981)),IFERROR(VLOOKUP(MONTH(F1981),$BN$3:$BO$11,2,0),MONTH(F1981)),YEAR(F1981),G1981),""))</f>
        <v/>
      </c>
      <c r="AC1981" s="2" t="str">
        <f>IFERROR(IF(INDEX(AC$1:AC1980,MATCH(J1981,J$1:J1980,0),1)=0,"",INDEX(AC$1:AC1980,MATCH(J1981,J$1:J1980,0),1)),"")</f>
        <v/>
      </c>
      <c r="AD1981" s="2" t="str">
        <f>IFERROR(IF(INDEX(AD$1:AD1980,MATCH(J1981,J$1:J1980,0),1)=0,"",INDEX(AD$1:AD1980,MATCH(J1981,J$1:J1980,0),1)),"")</f>
        <v/>
      </c>
      <c r="AE1981" s="2" t="str">
        <f>IFERROR(IF(INDEX(AE$1:AE1980,MATCH(J1981,J$1:J1980,0),1)=0,"",INDEX(AE$1:AE1980,MATCH(J1981,J$1:J1980,0),1)),"")</f>
        <v/>
      </c>
      <c r="BH1981" s="7" t="str">
        <f t="shared" ca="1" si="288"/>
        <v/>
      </c>
      <c r="BI1981" s="4" t="str">
        <f t="shared" si="292"/>
        <v/>
      </c>
      <c r="BJ1981" s="123"/>
      <c r="BK1981" s="140" t="str">
        <f t="shared" si="291"/>
        <v/>
      </c>
      <c r="BP1981" s="5"/>
      <c r="BR1981" s="4"/>
      <c r="BT1981" s="5"/>
      <c r="BU1981" s="5"/>
      <c r="BV1981" s="5" t="str">
        <f>IF(B1981="","",IF(BQ1981="",1+(MAX(BV$2:BV1980)),""))</f>
        <v/>
      </c>
      <c r="BW1981" s="5" t="str">
        <f t="shared" si="289"/>
        <v/>
      </c>
      <c r="BY1981" s="14" t="str">
        <f t="shared" si="290"/>
        <v/>
      </c>
      <c r="BZ1981" s="28"/>
      <c r="DD1981" s="5" t="e">
        <f>IF(REPORTE!AH$2="si",IF(C1981=VALUE(REPORTE!C$11),IF(SUM(DD1982:DD$1993),CONCATENATE(INT(B1981),", "),INT(B1981)),""),IF(C1981=VALUE(REPORTE!C$10),IF(SUM(DD1982:DD$1993),CONCATENATE(INT(B1981),", "),INT(B1981)),""))</f>
        <v>#VALUE!</v>
      </c>
      <c r="DH1981" s="5"/>
      <c r="DI1981" s="5"/>
      <c r="DJ1981" s="5"/>
      <c r="DK1981" s="5"/>
    </row>
    <row r="1982" spans="1:115">
      <c r="A1982" s="24"/>
      <c r="B1982" s="3"/>
      <c r="H1982" s="5" t="str">
        <f>IF(F1982="","",IFERROR(CONCATENATE("PEUA",VLOOKUP(ESTADO,REPORTE!AV1982:AW2013,2,0),CLAVE_DISTRITO,CLAVE_CADER,IFERROR(VLOOKUP(DAY(F1982),$BN$3:$BO$11,2,0),DAY(F1982)),IFERROR(VLOOKUP(MONTH(F1982),$BN$3:$BO$11,2,0),MONTH(F1982)),YEAR(F1982),G1982),""))</f>
        <v/>
      </c>
      <c r="AC1982" s="2" t="str">
        <f>IFERROR(IF(INDEX(AC$1:AC1981,MATCH(J1982,J$1:J1981,0),1)=0,"",INDEX(AC$1:AC1981,MATCH(J1982,J$1:J1981,0),1)),"")</f>
        <v/>
      </c>
      <c r="AD1982" s="2" t="str">
        <f>IFERROR(IF(INDEX(AD$1:AD1981,MATCH(J1982,J$1:J1981,0),1)=0,"",INDEX(AD$1:AD1981,MATCH(J1982,J$1:J1981,0),1)),"")</f>
        <v/>
      </c>
      <c r="AE1982" s="2" t="str">
        <f>IFERROR(IF(INDEX(AE$1:AE1981,MATCH(J1982,J$1:J1981,0),1)=0,"",INDEX(AE$1:AE1981,MATCH(J1982,J$1:J1981,0),1)),"")</f>
        <v/>
      </c>
      <c r="BH1982" s="7" t="str">
        <f t="shared" ca="1" si="288"/>
        <v/>
      </c>
      <c r="BI1982" s="4" t="str">
        <f t="shared" si="292"/>
        <v/>
      </c>
      <c r="BJ1982" s="123"/>
      <c r="BK1982" s="140" t="str">
        <f t="shared" si="291"/>
        <v/>
      </c>
      <c r="BP1982" s="5"/>
      <c r="BR1982" s="4"/>
      <c r="BT1982" s="5"/>
      <c r="BU1982" s="5"/>
      <c r="BV1982" s="5" t="str">
        <f>IF(B1982="","",IF(BQ1982="",1+(MAX(BV$2:BV1981)),""))</f>
        <v/>
      </c>
      <c r="BW1982" s="5" t="str">
        <f t="shared" si="289"/>
        <v/>
      </c>
      <c r="BY1982" s="14" t="str">
        <f t="shared" si="290"/>
        <v/>
      </c>
      <c r="BZ1982" s="28"/>
      <c r="DD1982" s="5" t="e">
        <f>IF(REPORTE!AH$2="si",IF(C1982=VALUE(REPORTE!C$11),IF(SUM(DD1983:DD$1993),CONCATENATE(INT(B1982),", "),INT(B1982)),""),IF(C1982=VALUE(REPORTE!C$10),IF(SUM(DD1983:DD$1993),CONCATENATE(INT(B1982),", "),INT(B1982)),""))</f>
        <v>#VALUE!</v>
      </c>
      <c r="DH1982" s="5"/>
      <c r="DI1982" s="5"/>
      <c r="DJ1982" s="5"/>
      <c r="DK1982" s="5"/>
    </row>
    <row r="1983" spans="1:115">
      <c r="A1983" s="24"/>
      <c r="B1983" s="3"/>
      <c r="H1983" s="5" t="str">
        <f>IF(F1983="","",IFERROR(CONCATENATE("PEUA",VLOOKUP(ESTADO,REPORTE!AV1983:AW2014,2,0),CLAVE_DISTRITO,CLAVE_CADER,IFERROR(VLOOKUP(DAY(F1983),$BN$3:$BO$11,2,0),DAY(F1983)),IFERROR(VLOOKUP(MONTH(F1983),$BN$3:$BO$11,2,0),MONTH(F1983)),YEAR(F1983),G1983),""))</f>
        <v/>
      </c>
      <c r="AC1983" s="2" t="str">
        <f>IFERROR(IF(INDEX(AC$1:AC1982,MATCH(J1983,J$1:J1982,0),1)=0,"",INDEX(AC$1:AC1982,MATCH(J1983,J$1:J1982,0),1)),"")</f>
        <v/>
      </c>
      <c r="AD1983" s="2" t="str">
        <f>IFERROR(IF(INDEX(AD$1:AD1982,MATCH(J1983,J$1:J1982,0),1)=0,"",INDEX(AD$1:AD1982,MATCH(J1983,J$1:J1982,0),1)),"")</f>
        <v/>
      </c>
      <c r="AE1983" s="2" t="str">
        <f>IFERROR(IF(INDEX(AE$1:AE1982,MATCH(J1983,J$1:J1982,0),1)=0,"",INDEX(AE$1:AE1982,MATCH(J1983,J$1:J1982,0),1)),"")</f>
        <v/>
      </c>
      <c r="BH1983" s="7" t="str">
        <f t="shared" ca="1" si="288"/>
        <v/>
      </c>
      <c r="BI1983" s="4" t="str">
        <f t="shared" si="292"/>
        <v/>
      </c>
      <c r="BJ1983" s="123"/>
      <c r="BK1983" s="140" t="str">
        <f t="shared" si="291"/>
        <v/>
      </c>
      <c r="BP1983" s="5"/>
      <c r="BR1983" s="4"/>
      <c r="BT1983" s="5"/>
      <c r="BU1983" s="5"/>
      <c r="BV1983" s="5" t="str">
        <f>IF(B1983="","",IF(BQ1983="",1+(MAX(BV$2:BV1982)),""))</f>
        <v/>
      </c>
      <c r="BW1983" s="5" t="str">
        <f t="shared" si="289"/>
        <v/>
      </c>
      <c r="BY1983" s="14" t="str">
        <f t="shared" si="290"/>
        <v/>
      </c>
      <c r="BZ1983" s="28"/>
      <c r="DD1983" s="5" t="e">
        <f>IF(REPORTE!AH$2="si",IF(C1983=VALUE(REPORTE!C$11),IF(SUM(DD1984:DD$1993),CONCATENATE(INT(B1983),", "),INT(B1983)),""),IF(C1983=VALUE(REPORTE!C$10),IF(SUM(DD1984:DD$1993),CONCATENATE(INT(B1983),", "),INT(B1983)),""))</f>
        <v>#VALUE!</v>
      </c>
      <c r="DH1983" s="5"/>
      <c r="DI1983" s="5"/>
      <c r="DJ1983" s="5"/>
      <c r="DK1983" s="5"/>
    </row>
    <row r="1984" spans="1:115">
      <c r="A1984" s="24"/>
      <c r="B1984" s="3"/>
      <c r="H1984" s="5" t="str">
        <f>IF(F1984="","",IFERROR(CONCATENATE("PEUA",VLOOKUP(ESTADO,REPORTE!AV1984:AW2015,2,0),CLAVE_DISTRITO,CLAVE_CADER,IFERROR(VLOOKUP(DAY(F1984),$BN$3:$BO$11,2,0),DAY(F1984)),IFERROR(VLOOKUP(MONTH(F1984),$BN$3:$BO$11,2,0),MONTH(F1984)),YEAR(F1984),G1984),""))</f>
        <v/>
      </c>
      <c r="AC1984" s="2" t="str">
        <f>IFERROR(IF(INDEX(AC$1:AC1983,MATCH(J1984,J$1:J1983,0),1)=0,"",INDEX(AC$1:AC1983,MATCH(J1984,J$1:J1983,0),1)),"")</f>
        <v/>
      </c>
      <c r="AD1984" s="2" t="str">
        <f>IFERROR(IF(INDEX(AD$1:AD1983,MATCH(J1984,J$1:J1983,0),1)=0,"",INDEX(AD$1:AD1983,MATCH(J1984,J$1:J1983,0),1)),"")</f>
        <v/>
      </c>
      <c r="AE1984" s="2" t="str">
        <f>IFERROR(IF(INDEX(AE$1:AE1983,MATCH(J1984,J$1:J1983,0),1)=0,"",INDEX(AE$1:AE1983,MATCH(J1984,J$1:J1983,0),1)),"")</f>
        <v/>
      </c>
      <c r="BH1984" s="7" t="str">
        <f t="shared" ca="1" si="288"/>
        <v/>
      </c>
      <c r="BI1984" s="4" t="str">
        <f t="shared" si="292"/>
        <v/>
      </c>
      <c r="BJ1984" s="123"/>
      <c r="BK1984" s="140" t="str">
        <f t="shared" si="291"/>
        <v/>
      </c>
      <c r="BP1984" s="5"/>
      <c r="BR1984" s="4"/>
      <c r="BT1984" s="5"/>
      <c r="BU1984" s="5"/>
      <c r="BV1984" s="5" t="str">
        <f>IF(B1984="","",IF(BQ1984="",1+(MAX(BV$2:BV1983)),""))</f>
        <v/>
      </c>
      <c r="BW1984" s="5" t="str">
        <f t="shared" si="289"/>
        <v/>
      </c>
      <c r="BY1984" s="14" t="str">
        <f t="shared" si="290"/>
        <v/>
      </c>
      <c r="BZ1984" s="28"/>
      <c r="DD1984" s="5" t="e">
        <f>IF(REPORTE!AH$2="si",IF(C1984=VALUE(REPORTE!C$11),IF(SUM(DD1985:DD$1993),CONCATENATE(INT(B1984),", "),INT(B1984)),""),IF(C1984=VALUE(REPORTE!C$10),IF(SUM(DD1985:DD$1993),CONCATENATE(INT(B1984),", "),INT(B1984)),""))</f>
        <v>#VALUE!</v>
      </c>
      <c r="DH1984" s="5"/>
      <c r="DI1984" s="5"/>
      <c r="DJ1984" s="5"/>
      <c r="DK1984" s="5"/>
    </row>
    <row r="1985" spans="1:115">
      <c r="A1985" s="24"/>
      <c r="B1985" s="3"/>
      <c r="H1985" s="5" t="str">
        <f>IF(F1985="","",IFERROR(CONCATENATE("PEUA",VLOOKUP(ESTADO,REPORTE!AV1985:AW2016,2,0),CLAVE_DISTRITO,CLAVE_CADER,IFERROR(VLOOKUP(DAY(F1985),$BN$3:$BO$11,2,0),DAY(F1985)),IFERROR(VLOOKUP(MONTH(F1985),$BN$3:$BO$11,2,0),MONTH(F1985)),YEAR(F1985),G1985),""))</f>
        <v/>
      </c>
      <c r="AC1985" s="2" t="str">
        <f>IFERROR(IF(INDEX(AC$1:AC1984,MATCH(J1985,J$1:J1984,0),1)=0,"",INDEX(AC$1:AC1984,MATCH(J1985,J$1:J1984,0),1)),"")</f>
        <v/>
      </c>
      <c r="AD1985" s="2" t="str">
        <f>IFERROR(IF(INDEX(AD$1:AD1984,MATCH(J1985,J$1:J1984,0),1)=0,"",INDEX(AD$1:AD1984,MATCH(J1985,J$1:J1984,0),1)),"")</f>
        <v/>
      </c>
      <c r="AE1985" s="2" t="str">
        <f>IFERROR(IF(INDEX(AE$1:AE1984,MATCH(J1985,J$1:J1984,0),1)=0,"",INDEX(AE$1:AE1984,MATCH(J1985,J$1:J1984,0),1)),"")</f>
        <v/>
      </c>
      <c r="BH1985" s="7" t="str">
        <f t="shared" ca="1" si="288"/>
        <v/>
      </c>
      <c r="BI1985" s="4" t="str">
        <f t="shared" si="292"/>
        <v/>
      </c>
      <c r="BJ1985" s="123"/>
      <c r="BK1985" s="140" t="str">
        <f t="shared" si="291"/>
        <v/>
      </c>
      <c r="BP1985" s="5"/>
      <c r="BR1985" s="4"/>
      <c r="BT1985" s="5"/>
      <c r="BU1985" s="5"/>
      <c r="BV1985" s="5" t="str">
        <f>IF(B1985="","",IF(BQ1985="",1+(MAX(BV$2:BV1984)),""))</f>
        <v/>
      </c>
      <c r="BW1985" s="5" t="str">
        <f t="shared" si="289"/>
        <v/>
      </c>
      <c r="BY1985" s="14" t="str">
        <f t="shared" si="290"/>
        <v/>
      </c>
      <c r="BZ1985" s="28"/>
      <c r="DD1985" s="5" t="e">
        <f>IF(REPORTE!AH$2="si",IF(C1985=VALUE(REPORTE!C$11),IF(SUM(DD1986:DD$1993),CONCATENATE(INT(B1985),", "),INT(B1985)),""),IF(C1985=VALUE(REPORTE!C$10),IF(SUM(DD1986:DD$1993),CONCATENATE(INT(B1985),", "),INT(B1985)),""))</f>
        <v>#VALUE!</v>
      </c>
      <c r="DH1985" s="5"/>
      <c r="DI1985" s="5"/>
      <c r="DJ1985" s="5"/>
      <c r="DK1985" s="5"/>
    </row>
    <row r="1986" spans="1:115">
      <c r="A1986" s="24"/>
      <c r="B1986" s="3"/>
      <c r="H1986" s="5" t="str">
        <f>IF(F1986="","",IFERROR(CONCATENATE("PEUA",VLOOKUP(ESTADO,REPORTE!AV1986:AW2017,2,0),CLAVE_DISTRITO,CLAVE_CADER,IFERROR(VLOOKUP(DAY(F1986),$BN$3:$BO$11,2,0),DAY(F1986)),IFERROR(VLOOKUP(MONTH(F1986),$BN$3:$BO$11,2,0),MONTH(F1986)),YEAR(F1986),G1986),""))</f>
        <v/>
      </c>
      <c r="AC1986" s="2" t="str">
        <f>IFERROR(IF(INDEX(AC$1:AC1985,MATCH(J1986,J$1:J1985,0),1)=0,"",INDEX(AC$1:AC1985,MATCH(J1986,J$1:J1985,0),1)),"")</f>
        <v/>
      </c>
      <c r="AD1986" s="2" t="str">
        <f>IFERROR(IF(INDEX(AD$1:AD1985,MATCH(J1986,J$1:J1985,0),1)=0,"",INDEX(AD$1:AD1985,MATCH(J1986,J$1:J1985,0),1)),"")</f>
        <v/>
      </c>
      <c r="AE1986" s="2" t="str">
        <f>IFERROR(IF(INDEX(AE$1:AE1985,MATCH(J1986,J$1:J1985,0),1)=0,"",INDEX(AE$1:AE1985,MATCH(J1986,J$1:J1985,0),1)),"")</f>
        <v/>
      </c>
      <c r="BH1986" s="7" t="str">
        <f t="shared" ref="BH1986:BH2000" ca="1" si="293">IFERROR(IF(BE1986="","",IF(BA1986=5,"",IF(BE1986-TODAY()&gt;0,"VIGENTE","VENCIDO"))),"")</f>
        <v/>
      </c>
      <c r="BI1986" s="4" t="str">
        <f t="shared" si="292"/>
        <v/>
      </c>
      <c r="BJ1986" s="123"/>
      <c r="BK1986" s="140" t="str">
        <f t="shared" si="291"/>
        <v/>
      </c>
      <c r="BP1986" s="5"/>
      <c r="BR1986" s="4"/>
      <c r="BT1986" s="5"/>
      <c r="BU1986" s="5"/>
      <c r="BV1986" s="5" t="str">
        <f>IF(B1986="","",IF(BQ1986="",1+(MAX(BV$2:BV1985)),""))</f>
        <v/>
      </c>
      <c r="BW1986" s="5" t="str">
        <f t="shared" ref="BW1986:BW2049" si="294">IF(BV1986="","",Z1986)</f>
        <v/>
      </c>
      <c r="BY1986" s="14" t="str">
        <f t="shared" ref="BY1986:BY2049" si="295">IF(BV1986="","",C1986)</f>
        <v/>
      </c>
      <c r="BZ1986" s="28"/>
      <c r="DD1986" s="5" t="e">
        <f>IF(REPORTE!AH$2="si",IF(C1986=VALUE(REPORTE!C$11),IF(SUM(DD1987:DD$1993),CONCATENATE(INT(B1986),", "),INT(B1986)),""),IF(C1986=VALUE(REPORTE!C$10),IF(SUM(DD1987:DD$1993),CONCATENATE(INT(B1986),", "),INT(B1986)),""))</f>
        <v>#VALUE!</v>
      </c>
      <c r="DH1986" s="5"/>
      <c r="DI1986" s="5"/>
      <c r="DJ1986" s="5"/>
      <c r="DK1986" s="5"/>
    </row>
    <row r="1987" spans="1:115">
      <c r="A1987" s="24"/>
      <c r="B1987" s="3"/>
      <c r="H1987" s="5" t="str">
        <f>IF(F1987="","",IFERROR(CONCATENATE("PEUA",VLOOKUP(ESTADO,REPORTE!AV1987:AW2018,2,0),CLAVE_DISTRITO,CLAVE_CADER,IFERROR(VLOOKUP(DAY(F1987),$BN$3:$BO$11,2,0),DAY(F1987)),IFERROR(VLOOKUP(MONTH(F1987),$BN$3:$BO$11,2,0),MONTH(F1987)),YEAR(F1987),G1987),""))</f>
        <v/>
      </c>
      <c r="AC1987" s="2" t="str">
        <f>IFERROR(IF(INDEX(AC$1:AC1986,MATCH(J1987,J$1:J1986,0),1)=0,"",INDEX(AC$1:AC1986,MATCH(J1987,J$1:J1986,0),1)),"")</f>
        <v/>
      </c>
      <c r="AD1987" s="2" t="str">
        <f>IFERROR(IF(INDEX(AD$1:AD1986,MATCH(J1987,J$1:J1986,0),1)=0,"",INDEX(AD$1:AD1986,MATCH(J1987,J$1:J1986,0),1)),"")</f>
        <v/>
      </c>
      <c r="AE1987" s="2" t="str">
        <f>IFERROR(IF(INDEX(AE$1:AE1986,MATCH(J1987,J$1:J1986,0),1)=0,"",INDEX(AE$1:AE1986,MATCH(J1987,J$1:J1986,0),1)),"")</f>
        <v/>
      </c>
      <c r="BH1987" s="7" t="str">
        <f t="shared" ca="1" si="293"/>
        <v/>
      </c>
      <c r="BI1987" s="4" t="str">
        <f t="shared" si="292"/>
        <v/>
      </c>
      <c r="BJ1987" s="123"/>
      <c r="BK1987" s="140" t="str">
        <f t="shared" ref="BK1987:BK2008" si="296">IFERROR(IF(AA1987/Z1987=0,"",AA1987/Z1987),"")</f>
        <v/>
      </c>
      <c r="BP1987" s="5"/>
      <c r="BR1987" s="4"/>
      <c r="BT1987" s="5"/>
      <c r="BU1987" s="5"/>
      <c r="BV1987" s="5" t="str">
        <f>IF(B1987="","",IF(BQ1987="",1+(MAX(BV$2:BV1986)),""))</f>
        <v/>
      </c>
      <c r="BW1987" s="5" t="str">
        <f t="shared" si="294"/>
        <v/>
      </c>
      <c r="BY1987" s="14" t="str">
        <f t="shared" si="295"/>
        <v/>
      </c>
      <c r="BZ1987" s="28"/>
      <c r="DD1987" s="5" t="e">
        <f>IF(REPORTE!AH$2="si",IF(C1987=VALUE(REPORTE!C$11),IF(SUM(DD1988:DD$1993),CONCATENATE(INT(B1987),", "),INT(B1987)),""),IF(C1987=VALUE(REPORTE!C$10),IF(SUM(DD1988:DD$1993),CONCATENATE(INT(B1987),", "),INT(B1987)),""))</f>
        <v>#VALUE!</v>
      </c>
      <c r="DH1987" s="5"/>
      <c r="DI1987" s="5"/>
      <c r="DJ1987" s="5"/>
      <c r="DK1987" s="5"/>
    </row>
    <row r="1988" spans="1:115">
      <c r="A1988" s="24"/>
      <c r="B1988" s="3"/>
      <c r="H1988" s="5" t="str">
        <f>IF(F1988="","",IFERROR(CONCATENATE("PEUA",VLOOKUP(ESTADO,REPORTE!AV1988:AW2019,2,0),CLAVE_DISTRITO,CLAVE_CADER,IFERROR(VLOOKUP(DAY(F1988),$BN$3:$BO$11,2,0),DAY(F1988)),IFERROR(VLOOKUP(MONTH(F1988),$BN$3:$BO$11,2,0),MONTH(F1988)),YEAR(F1988),G1988),""))</f>
        <v/>
      </c>
      <c r="AC1988" s="2" t="str">
        <f>IFERROR(IF(INDEX(AC$1:AC1987,MATCH(J1988,J$1:J1987,0),1)=0,"",INDEX(AC$1:AC1987,MATCH(J1988,J$1:J1987,0),1)),"")</f>
        <v/>
      </c>
      <c r="AD1988" s="2" t="str">
        <f>IFERROR(IF(INDEX(AD$1:AD1987,MATCH(J1988,J$1:J1987,0),1)=0,"",INDEX(AD$1:AD1987,MATCH(J1988,J$1:J1987,0),1)),"")</f>
        <v/>
      </c>
      <c r="AE1988" s="2" t="str">
        <f>IFERROR(IF(INDEX(AE$1:AE1987,MATCH(J1988,J$1:J1987,0),1)=0,"",INDEX(AE$1:AE1987,MATCH(J1988,J$1:J1987,0),1)),"")</f>
        <v/>
      </c>
      <c r="BH1988" s="7" t="str">
        <f t="shared" ca="1" si="293"/>
        <v/>
      </c>
      <c r="BI1988" s="4" t="str">
        <f t="shared" si="292"/>
        <v/>
      </c>
      <c r="BJ1988" s="123"/>
      <c r="BK1988" s="140" t="str">
        <f t="shared" si="296"/>
        <v/>
      </c>
      <c r="BP1988" s="5"/>
      <c r="BR1988" s="4"/>
      <c r="BT1988" s="5"/>
      <c r="BU1988" s="5"/>
      <c r="BV1988" s="5" t="str">
        <f>IF(B1988="","",IF(BQ1988="",1+(MAX(BV$2:BV1987)),""))</f>
        <v/>
      </c>
      <c r="BW1988" s="5" t="str">
        <f t="shared" si="294"/>
        <v/>
      </c>
      <c r="BY1988" s="14" t="str">
        <f t="shared" si="295"/>
        <v/>
      </c>
      <c r="BZ1988" s="28"/>
      <c r="DD1988" s="5" t="e">
        <f>IF(REPORTE!AH$2="si",IF(C1988=VALUE(REPORTE!C$11),IF(SUM(DD1989:DD$1993),CONCATENATE(INT(B1988),", "),INT(B1988)),""),IF(C1988=VALUE(REPORTE!C$10),IF(SUM(DD1989:DD$1993),CONCATENATE(INT(B1988),", "),INT(B1988)),""))</f>
        <v>#VALUE!</v>
      </c>
      <c r="DH1988" s="5"/>
      <c r="DI1988" s="5"/>
      <c r="DJ1988" s="5"/>
      <c r="DK1988" s="5"/>
    </row>
    <row r="1989" spans="1:115">
      <c r="A1989" s="24"/>
      <c r="B1989" s="3"/>
      <c r="H1989" s="5" t="str">
        <f>IF(F1989="","",IFERROR(CONCATENATE("PEUA",VLOOKUP(ESTADO,REPORTE!AV1989:AW2020,2,0),CLAVE_DISTRITO,CLAVE_CADER,IFERROR(VLOOKUP(DAY(F1989),$BN$3:$BO$11,2,0),DAY(F1989)),IFERROR(VLOOKUP(MONTH(F1989),$BN$3:$BO$11,2,0),MONTH(F1989)),YEAR(F1989),G1989),""))</f>
        <v/>
      </c>
      <c r="AC1989" s="2" t="str">
        <f>IFERROR(IF(INDEX(AC$1:AC1988,MATCH(J1989,J$1:J1988,0),1)=0,"",INDEX(AC$1:AC1988,MATCH(J1989,J$1:J1988,0),1)),"")</f>
        <v/>
      </c>
      <c r="AD1989" s="2" t="str">
        <f>IFERROR(IF(INDEX(AD$1:AD1988,MATCH(J1989,J$1:J1988,0),1)=0,"",INDEX(AD$1:AD1988,MATCH(J1989,J$1:J1988,0),1)),"")</f>
        <v/>
      </c>
      <c r="AE1989" s="2" t="str">
        <f>IFERROR(IF(INDEX(AE$1:AE1988,MATCH(J1989,J$1:J1988,0),1)=0,"",INDEX(AE$1:AE1988,MATCH(J1989,J$1:J1988,0),1)),"")</f>
        <v/>
      </c>
      <c r="BH1989" s="7" t="str">
        <f t="shared" ca="1" si="293"/>
        <v/>
      </c>
      <c r="BI1989" s="4" t="str">
        <f t="shared" si="292"/>
        <v/>
      </c>
      <c r="BJ1989" s="123"/>
      <c r="BK1989" s="140" t="str">
        <f t="shared" si="296"/>
        <v/>
      </c>
      <c r="BP1989" s="5"/>
      <c r="BR1989" s="4"/>
      <c r="BT1989" s="5"/>
      <c r="BU1989" s="5"/>
      <c r="BV1989" s="5" t="str">
        <f>IF(B1989="","",IF(BQ1989="",1+(MAX(BV$2:BV1988)),""))</f>
        <v/>
      </c>
      <c r="BW1989" s="5" t="str">
        <f t="shared" si="294"/>
        <v/>
      </c>
      <c r="BY1989" s="14" t="str">
        <f t="shared" si="295"/>
        <v/>
      </c>
      <c r="BZ1989" s="28"/>
      <c r="DD1989" s="5" t="e">
        <f>IF(REPORTE!AH$2="si",IF(C1989=VALUE(REPORTE!C$11),IF(SUM(DD1990:DD$1993),CONCATENATE(INT(B1989),", "),INT(B1989)),""),IF(C1989=VALUE(REPORTE!C$10),IF(SUM(DD1990:DD$1993),CONCATENATE(INT(B1989),", "),INT(B1989)),""))</f>
        <v>#VALUE!</v>
      </c>
      <c r="DH1989" s="5"/>
      <c r="DI1989" s="5"/>
      <c r="DJ1989" s="5"/>
      <c r="DK1989" s="5"/>
    </row>
    <row r="1990" spans="1:115">
      <c r="A1990" s="24"/>
      <c r="B1990" s="3"/>
      <c r="H1990" s="5" t="str">
        <f>IF(F1990="","",IFERROR(CONCATENATE("PEUA",VLOOKUP(ESTADO,REPORTE!AV1990:AW2021,2,0),CLAVE_DISTRITO,CLAVE_CADER,IFERROR(VLOOKUP(DAY(F1990),$BN$3:$BO$11,2,0),DAY(F1990)),IFERROR(VLOOKUP(MONTH(F1990),$BN$3:$BO$11,2,0),MONTH(F1990)),YEAR(F1990),G1990),""))</f>
        <v/>
      </c>
      <c r="AC1990" s="2" t="str">
        <f>IFERROR(IF(INDEX(AC$1:AC1989,MATCH(J1990,J$1:J1989,0),1)=0,"",INDEX(AC$1:AC1989,MATCH(J1990,J$1:J1989,0),1)),"")</f>
        <v/>
      </c>
      <c r="AD1990" s="2" t="str">
        <f>IFERROR(IF(INDEX(AD$1:AD1989,MATCH(J1990,J$1:J1989,0),1)=0,"",INDEX(AD$1:AD1989,MATCH(J1990,J$1:J1989,0),1)),"")</f>
        <v/>
      </c>
      <c r="AE1990" s="2" t="str">
        <f>IFERROR(IF(INDEX(AE$1:AE1989,MATCH(J1990,J$1:J1989,0),1)=0,"",INDEX(AE$1:AE1989,MATCH(J1990,J$1:J1989,0),1)),"")</f>
        <v/>
      </c>
      <c r="BH1990" s="7" t="str">
        <f t="shared" ca="1" si="293"/>
        <v/>
      </c>
      <c r="BI1990" s="4" t="str">
        <f t="shared" si="292"/>
        <v/>
      </c>
      <c r="BJ1990" s="123"/>
      <c r="BK1990" s="140" t="str">
        <f t="shared" si="296"/>
        <v/>
      </c>
      <c r="BP1990" s="5"/>
      <c r="BR1990" s="4"/>
      <c r="BT1990" s="5"/>
      <c r="BU1990" s="5"/>
      <c r="BV1990" s="5" t="str">
        <f>IF(B1990="","",IF(BQ1990="",1+(MAX(BV$2:BV1989)),""))</f>
        <v/>
      </c>
      <c r="BW1990" s="5" t="str">
        <f t="shared" si="294"/>
        <v/>
      </c>
      <c r="BY1990" s="14" t="str">
        <f t="shared" si="295"/>
        <v/>
      </c>
      <c r="BZ1990" s="28"/>
      <c r="DD1990" s="5" t="e">
        <f>IF(REPORTE!AH$2="si",IF(C1990=VALUE(REPORTE!C$11),IF(SUM(DD1991:DD$1993),CONCATENATE(INT(B1990),", "),INT(B1990)),""),IF(C1990=VALUE(REPORTE!C$10),IF(SUM(DD1991:DD$1993),CONCATENATE(INT(B1990),", "),INT(B1990)),""))</f>
        <v>#VALUE!</v>
      </c>
      <c r="DH1990" s="5"/>
      <c r="DI1990" s="5"/>
      <c r="DJ1990" s="5"/>
      <c r="DK1990" s="5"/>
    </row>
    <row r="1991" spans="1:115">
      <c r="A1991" s="24"/>
      <c r="B1991" s="3"/>
      <c r="H1991" s="5" t="str">
        <f>IF(F1991="","",IFERROR(CONCATENATE("PEUA",VLOOKUP(ESTADO,REPORTE!AV1991:AW2022,2,0),CLAVE_DISTRITO,CLAVE_CADER,IFERROR(VLOOKUP(DAY(F1991),$BN$3:$BO$11,2,0),DAY(F1991)),IFERROR(VLOOKUP(MONTH(F1991),$BN$3:$BO$11,2,0),MONTH(F1991)),YEAR(F1991),G1991),""))</f>
        <v/>
      </c>
      <c r="AC1991" s="2" t="str">
        <f>IFERROR(IF(INDEX(AC$1:AC1990,MATCH(J1991,J$1:J1990,0),1)=0,"",INDEX(AC$1:AC1990,MATCH(J1991,J$1:J1990,0),1)),"")</f>
        <v/>
      </c>
      <c r="AD1991" s="2" t="str">
        <f>IFERROR(IF(INDEX(AD$1:AD1990,MATCH(J1991,J$1:J1990,0),1)=0,"",INDEX(AD$1:AD1990,MATCH(J1991,J$1:J1990,0),1)),"")</f>
        <v/>
      </c>
      <c r="AE1991" s="2" t="str">
        <f>IFERROR(IF(INDEX(AE$1:AE1990,MATCH(J1991,J$1:J1990,0),1)=0,"",INDEX(AE$1:AE1990,MATCH(J1991,J$1:J1990,0),1)),"")</f>
        <v/>
      </c>
      <c r="BH1991" s="7" t="str">
        <f t="shared" ca="1" si="293"/>
        <v/>
      </c>
      <c r="BI1991" s="4" t="str">
        <f t="shared" si="292"/>
        <v/>
      </c>
      <c r="BJ1991" s="123"/>
      <c r="BK1991" s="140" t="str">
        <f t="shared" si="296"/>
        <v/>
      </c>
      <c r="BP1991" s="5"/>
      <c r="BR1991" s="4"/>
      <c r="BT1991" s="5"/>
      <c r="BU1991" s="5"/>
      <c r="BV1991" s="5" t="str">
        <f>IF(B1991="","",IF(BQ1991="",1+(MAX(BV$2:BV1990)),""))</f>
        <v/>
      </c>
      <c r="BW1991" s="5" t="str">
        <f t="shared" si="294"/>
        <v/>
      </c>
      <c r="BY1991" s="14" t="str">
        <f t="shared" si="295"/>
        <v/>
      </c>
      <c r="BZ1991" s="28"/>
      <c r="DD1991" s="5" t="e">
        <f>IF(REPORTE!AH$2="si",IF(C1991=VALUE(REPORTE!C$11),IF(SUM(DD1992:DD$1993),CONCATENATE(INT(B1991),", "),INT(B1991)),""),IF(C1991=VALUE(REPORTE!C$10),IF(SUM(DD1992:DD$1993),CONCATENATE(INT(B1991),", "),INT(B1991)),""))</f>
        <v>#VALUE!</v>
      </c>
      <c r="DH1991" s="5"/>
      <c r="DI1991" s="5"/>
      <c r="DJ1991" s="5"/>
      <c r="DK1991" s="5"/>
    </row>
    <row r="1992" spans="1:115">
      <c r="A1992" s="24"/>
      <c r="B1992" s="3"/>
      <c r="H1992" s="5" t="str">
        <f>IF(F1992="","",IFERROR(CONCATENATE("PEUA",VLOOKUP(ESTADO,REPORTE!AV1992:AW2023,2,0),CLAVE_DISTRITO,CLAVE_CADER,IFERROR(VLOOKUP(DAY(F1992),$BN$3:$BO$11,2,0),DAY(F1992)),IFERROR(VLOOKUP(MONTH(F1992),$BN$3:$BO$11,2,0),MONTH(F1992)),YEAR(F1992),G1992),""))</f>
        <v/>
      </c>
      <c r="AC1992" s="2" t="str">
        <f>IFERROR(IF(INDEX(AC$1:AC1991,MATCH(J1992,J$1:J1991,0),1)=0,"",INDEX(AC$1:AC1991,MATCH(J1992,J$1:J1991,0),1)),"")</f>
        <v/>
      </c>
      <c r="AD1992" s="2" t="str">
        <f>IFERROR(IF(INDEX(AD$1:AD1991,MATCH(J1992,J$1:J1991,0),1)=0,"",INDEX(AD$1:AD1991,MATCH(J1992,J$1:J1991,0),1)),"")</f>
        <v/>
      </c>
      <c r="AE1992" s="2" t="str">
        <f>IFERROR(IF(INDEX(AE$1:AE1991,MATCH(J1992,J$1:J1991,0),1)=0,"",INDEX(AE$1:AE1991,MATCH(J1992,J$1:J1991,0),1)),"")</f>
        <v/>
      </c>
      <c r="BH1992" s="7" t="str">
        <f t="shared" ca="1" si="293"/>
        <v/>
      </c>
      <c r="BI1992" s="4" t="str">
        <f t="shared" si="292"/>
        <v/>
      </c>
      <c r="BJ1992" s="123"/>
      <c r="BK1992" s="140" t="str">
        <f t="shared" si="296"/>
        <v/>
      </c>
      <c r="BP1992" s="5"/>
      <c r="BR1992" s="4"/>
      <c r="BT1992" s="5"/>
      <c r="BU1992" s="5"/>
      <c r="BV1992" s="5" t="str">
        <f>IF(B1992="","",IF(BQ1992="",1+(MAX(BV$2:BV1991)),""))</f>
        <v/>
      </c>
      <c r="BW1992" s="5" t="str">
        <f t="shared" si="294"/>
        <v/>
      </c>
      <c r="BY1992" s="14" t="str">
        <f t="shared" si="295"/>
        <v/>
      </c>
      <c r="BZ1992" s="28"/>
      <c r="DD1992" s="5" t="e">
        <f>IF(REPORTE!AH$2="si",IF(C1992=VALUE(REPORTE!C$11),IF(SUM(DD1993:DD$1993),CONCATENATE(INT(B1992),", "),INT(B1992)),""),IF(C1992=VALUE(REPORTE!C$10),IF(SUM(DD1993:DD$1993),CONCATENATE(INT(B1992),", "),INT(B1992)),""))</f>
        <v>#VALUE!</v>
      </c>
      <c r="DH1992" s="5"/>
      <c r="DI1992" s="5"/>
      <c r="DJ1992" s="5"/>
      <c r="DK1992" s="5"/>
    </row>
    <row r="1993" spans="1:115">
      <c r="A1993" s="24"/>
      <c r="B1993" s="3"/>
      <c r="H1993" s="5" t="str">
        <f>IF(F1993="","",IFERROR(CONCATENATE("PEUA",VLOOKUP(ESTADO,REPORTE!AV1993:AW2024,2,0),CLAVE_DISTRITO,CLAVE_CADER,IFERROR(VLOOKUP(DAY(F1993),$BN$3:$BO$11,2,0),DAY(F1993)),IFERROR(VLOOKUP(MONTH(F1993),$BN$3:$BO$11,2,0),MONTH(F1993)),YEAR(F1993),G1993),""))</f>
        <v/>
      </c>
      <c r="AC1993" s="2" t="str">
        <f>IFERROR(IF(INDEX(AC$1:AC1992,MATCH(J1993,J$1:J1992,0),1)=0,"",INDEX(AC$1:AC1992,MATCH(J1993,J$1:J1992,0),1)),"")</f>
        <v/>
      </c>
      <c r="AD1993" s="2" t="str">
        <f>IFERROR(IF(INDEX(AD$1:AD1992,MATCH(J1993,J$1:J1992,0),1)=0,"",INDEX(AD$1:AD1992,MATCH(J1993,J$1:J1992,0),1)),"")</f>
        <v/>
      </c>
      <c r="AE1993" s="2" t="str">
        <f>IFERROR(IF(INDEX(AE$1:AE1992,MATCH(J1993,J$1:J1992,0),1)=0,"",INDEX(AE$1:AE1992,MATCH(J1993,J$1:J1992,0),1)),"")</f>
        <v/>
      </c>
      <c r="BH1993" s="7" t="str">
        <f t="shared" ca="1" si="293"/>
        <v/>
      </c>
      <c r="BI1993" s="4" t="str">
        <f t="shared" si="292"/>
        <v/>
      </c>
      <c r="BJ1993" s="123"/>
      <c r="BK1993" s="140" t="str">
        <f t="shared" si="296"/>
        <v/>
      </c>
      <c r="BP1993" s="5"/>
      <c r="BR1993" s="4"/>
      <c r="BT1993" s="5"/>
      <c r="BU1993" s="5"/>
      <c r="BV1993" s="5" t="str">
        <f>IF(B1993="","",IF(BQ1993="",1+(MAX(BV$2:BV1992)),""))</f>
        <v/>
      </c>
      <c r="BW1993" s="5" t="str">
        <f t="shared" si="294"/>
        <v/>
      </c>
      <c r="BY1993" s="14" t="str">
        <f t="shared" si="295"/>
        <v/>
      </c>
      <c r="BZ1993" s="28"/>
      <c r="DD1993" s="5" t="e">
        <f>IF(REPORTE!AH$2="si",IF(C1993=VALUE(REPORTE!C$11),IF(SUM(DD$1993:DD1994),CONCATENATE(INT(B1993),", "),INT(B1993)),""),IF(C1993=VALUE(REPORTE!C$10),IF(SUM(DD$1993:DD1994),CONCATENATE(INT(B1993),", "),INT(B1993)),""))</f>
        <v>#VALUE!</v>
      </c>
      <c r="DH1993" s="5"/>
      <c r="DI1993" s="5"/>
      <c r="DJ1993" s="5"/>
      <c r="DK1993" s="5"/>
    </row>
    <row r="1994" spans="1:115">
      <c r="A1994" s="24"/>
      <c r="B1994" s="3"/>
      <c r="H1994" s="5" t="str">
        <f>IF(F1994="","",IFERROR(CONCATENATE("PEUA",VLOOKUP(ESTADO,REPORTE!AV1994:AW2025,2,0),CLAVE_DISTRITO,CLAVE_CADER,IFERROR(VLOOKUP(DAY(F1994),$BN$3:$BO$11,2,0),DAY(F1994)),IFERROR(VLOOKUP(MONTH(F1994),$BN$3:$BO$11,2,0),MONTH(F1994)),YEAR(F1994),G1994),""))</f>
        <v/>
      </c>
      <c r="AC1994" s="2" t="str">
        <f>IFERROR(IF(INDEX(AC$1:AC1993,MATCH(J1994,J$1:J1993,0),1)=0,"",INDEX(AC$1:AC1993,MATCH(J1994,J$1:J1993,0),1)),"")</f>
        <v/>
      </c>
      <c r="AD1994" s="2" t="str">
        <f>IFERROR(IF(INDEX(AD$1:AD1993,MATCH(J1994,J$1:J1993,0),1)=0,"",INDEX(AD$1:AD1993,MATCH(J1994,J$1:J1993,0),1)),"")</f>
        <v/>
      </c>
      <c r="AE1994" s="2" t="str">
        <f>IFERROR(IF(INDEX(AE$1:AE1993,MATCH(J1994,J$1:J1993,0),1)=0,"",INDEX(AE$1:AE1993,MATCH(J1994,J$1:J1993,0),1)),"")</f>
        <v/>
      </c>
      <c r="BH1994" s="7" t="str">
        <f t="shared" ca="1" si="293"/>
        <v/>
      </c>
      <c r="BI1994" s="4" t="str">
        <f t="shared" si="292"/>
        <v/>
      </c>
      <c r="BJ1994" s="123"/>
      <c r="BK1994" s="140" t="str">
        <f t="shared" si="296"/>
        <v/>
      </c>
      <c r="BP1994" s="5"/>
      <c r="BR1994" s="4"/>
      <c r="BT1994" s="5"/>
      <c r="BU1994" s="5"/>
      <c r="BV1994" s="5" t="str">
        <f>IF(B1994="","",IF(BQ1994="",1+(MAX(BV$2:BV1993)),""))</f>
        <v/>
      </c>
      <c r="BW1994" s="5" t="str">
        <f t="shared" si="294"/>
        <v/>
      </c>
      <c r="BY1994" s="14" t="str">
        <f t="shared" si="295"/>
        <v/>
      </c>
      <c r="BZ1994" s="28"/>
      <c r="DD1994" s="5" t="e">
        <f>IF(REPORTE!AH$2="si",IF(C1994=VALUE(REPORTE!C$11),IF(SUM(DD$1993:DD1995),CONCATENATE(INT(B1994),", "),INT(B1994)),""),IF(C1994=VALUE(REPORTE!C$10),IF(SUM(DD$1993:DD1995),CONCATENATE(INT(B1994),", "),INT(B1994)),""))</f>
        <v>#VALUE!</v>
      </c>
      <c r="DH1994" s="5"/>
      <c r="DI1994" s="5"/>
      <c r="DJ1994" s="5"/>
      <c r="DK1994" s="5"/>
    </row>
    <row r="1995" spans="1:115">
      <c r="A1995" s="24"/>
      <c r="B1995" s="3"/>
      <c r="H1995" s="5" t="str">
        <f>IF(F1995="","",IFERROR(CONCATENATE("PEUA",VLOOKUP(ESTADO,REPORTE!AV1995:AW2026,2,0),CLAVE_DISTRITO,CLAVE_CADER,IFERROR(VLOOKUP(DAY(F1995),$BN$3:$BO$11,2,0),DAY(F1995)),IFERROR(VLOOKUP(MONTH(F1995),$BN$3:$BO$11,2,0),MONTH(F1995)),YEAR(F1995),G1995),""))</f>
        <v/>
      </c>
      <c r="AC1995" s="2" t="str">
        <f>IFERROR(IF(INDEX(AC$1:AC1994,MATCH(J1995,J$1:J1994,0),1)=0,"",INDEX(AC$1:AC1994,MATCH(J1995,J$1:J1994,0),1)),"")</f>
        <v/>
      </c>
      <c r="AD1995" s="2" t="str">
        <f>IFERROR(IF(INDEX(AD$1:AD1994,MATCH(J1995,J$1:J1994,0),1)=0,"",INDEX(AD$1:AD1994,MATCH(J1995,J$1:J1994,0),1)),"")</f>
        <v/>
      </c>
      <c r="AE1995" s="2" t="str">
        <f>IFERROR(IF(INDEX(AE$1:AE1994,MATCH(J1995,J$1:J1994,0),1)=0,"",INDEX(AE$1:AE1994,MATCH(J1995,J$1:J1994,0),1)),"")</f>
        <v/>
      </c>
      <c r="BH1995" s="7" t="str">
        <f t="shared" ca="1" si="293"/>
        <v/>
      </c>
      <c r="BI1995" s="4" t="str">
        <f t="shared" si="292"/>
        <v/>
      </c>
      <c r="BJ1995" s="123"/>
      <c r="BK1995" s="140" t="str">
        <f t="shared" si="296"/>
        <v/>
      </c>
      <c r="BP1995" s="5"/>
      <c r="BR1995" s="4"/>
      <c r="BT1995" s="5"/>
      <c r="BU1995" s="5"/>
      <c r="BV1995" s="5" t="str">
        <f>IF(B1995="","",IF(BQ1995="",1+(MAX(BV$2:BV1994)),""))</f>
        <v/>
      </c>
      <c r="BW1995" s="5" t="str">
        <f t="shared" si="294"/>
        <v/>
      </c>
      <c r="BY1995" s="14" t="str">
        <f t="shared" si="295"/>
        <v/>
      </c>
      <c r="BZ1995" s="28"/>
      <c r="DD1995" s="5" t="e">
        <f>IF(REPORTE!AH$2="si",IF(C1995=VALUE(REPORTE!C$11),IF(SUM(DD$1993:DD1996),CONCATENATE(INT(B1995),", "),INT(B1995)),""),IF(C1995=VALUE(REPORTE!C$10),IF(SUM(DD$1993:DD1996),CONCATENATE(INT(B1995),", "),INT(B1995)),""))</f>
        <v>#VALUE!</v>
      </c>
      <c r="DH1995" s="5"/>
      <c r="DI1995" s="5"/>
      <c r="DJ1995" s="5"/>
      <c r="DK1995" s="5"/>
    </row>
    <row r="1996" spans="1:115">
      <c r="A1996" s="24"/>
      <c r="B1996" s="3"/>
      <c r="H1996" s="5" t="str">
        <f>IF(F1996="","",IFERROR(CONCATENATE("PEUA",VLOOKUP(ESTADO,REPORTE!AV1996:AW2027,2,0),CLAVE_DISTRITO,CLAVE_CADER,IFERROR(VLOOKUP(DAY(F1996),$BN$3:$BO$11,2,0),DAY(F1996)),IFERROR(VLOOKUP(MONTH(F1996),$BN$3:$BO$11,2,0),MONTH(F1996)),YEAR(F1996),G1996),""))</f>
        <v/>
      </c>
      <c r="AC1996" s="2" t="str">
        <f>IFERROR(IF(INDEX(AC$1:AC1995,MATCH(J1996,J$1:J1995,0),1)=0,"",INDEX(AC$1:AC1995,MATCH(J1996,J$1:J1995,0),1)),"")</f>
        <v/>
      </c>
      <c r="AD1996" s="2" t="str">
        <f>IFERROR(IF(INDEX(AD$1:AD1995,MATCH(J1996,J$1:J1995,0),1)=0,"",INDEX(AD$1:AD1995,MATCH(J1996,J$1:J1995,0),1)),"")</f>
        <v/>
      </c>
      <c r="AE1996" s="2" t="str">
        <f>IFERROR(IF(INDEX(AE$1:AE1995,MATCH(J1996,J$1:J1995,0),1)=0,"",INDEX(AE$1:AE1995,MATCH(J1996,J$1:J1995,0),1)),"")</f>
        <v/>
      </c>
      <c r="BH1996" s="7" t="str">
        <f t="shared" ca="1" si="293"/>
        <v/>
      </c>
      <c r="BI1996" s="4" t="str">
        <f t="shared" si="292"/>
        <v/>
      </c>
      <c r="BJ1996" s="123"/>
      <c r="BK1996" s="140" t="str">
        <f t="shared" si="296"/>
        <v/>
      </c>
      <c r="BP1996" s="5"/>
      <c r="BR1996" s="4"/>
      <c r="BT1996" s="5"/>
      <c r="BU1996" s="5"/>
      <c r="BV1996" s="5" t="str">
        <f>IF(B1996="","",IF(BQ1996="",1+(MAX(BV$2:BV1995)),""))</f>
        <v/>
      </c>
      <c r="BW1996" s="5" t="str">
        <f t="shared" si="294"/>
        <v/>
      </c>
      <c r="BY1996" s="14" t="str">
        <f t="shared" si="295"/>
        <v/>
      </c>
      <c r="BZ1996" s="28"/>
      <c r="DD1996" s="5" t="e">
        <f>IF(REPORTE!AH$2="si",IF(C1996=VALUE(REPORTE!C$11),IF(SUM(DD$1993:DD1997),CONCATENATE(INT(B1996),", "),INT(B1996)),""),IF(C1996=VALUE(REPORTE!C$10),IF(SUM(DD$1993:DD1997),CONCATENATE(INT(B1996),", "),INT(B1996)),""))</f>
        <v>#VALUE!</v>
      </c>
      <c r="DH1996" s="5"/>
      <c r="DI1996" s="5"/>
      <c r="DJ1996" s="5"/>
      <c r="DK1996" s="5"/>
    </row>
    <row r="1997" spans="1:115">
      <c r="A1997" s="24"/>
      <c r="B1997" s="3"/>
      <c r="H1997" s="5" t="str">
        <f>IF(F1997="","",IFERROR(CONCATENATE("PEUA",VLOOKUP(ESTADO,REPORTE!AV1997:AW2028,2,0),CLAVE_DISTRITO,CLAVE_CADER,IFERROR(VLOOKUP(DAY(F1997),$BN$3:$BO$11,2,0),DAY(F1997)),IFERROR(VLOOKUP(MONTH(F1997),$BN$3:$BO$11,2,0),MONTH(F1997)),YEAR(F1997),G1997),""))</f>
        <v/>
      </c>
      <c r="AC1997" s="2" t="str">
        <f>IFERROR(IF(INDEX(AC$1:AC1996,MATCH(J1997,J$1:J1996,0),1)=0,"",INDEX(AC$1:AC1996,MATCH(J1997,J$1:J1996,0),1)),"")</f>
        <v/>
      </c>
      <c r="AD1997" s="2" t="str">
        <f>IFERROR(IF(INDEX(AD$1:AD1996,MATCH(J1997,J$1:J1996,0),1)=0,"",INDEX(AD$1:AD1996,MATCH(J1997,J$1:J1996,0),1)),"")</f>
        <v/>
      </c>
      <c r="AE1997" s="2" t="str">
        <f>IFERROR(IF(INDEX(AE$1:AE1996,MATCH(J1997,J$1:J1996,0),1)=0,"",INDEX(AE$1:AE1996,MATCH(J1997,J$1:J1996,0),1)),"")</f>
        <v/>
      </c>
      <c r="BH1997" s="7" t="str">
        <f t="shared" ca="1" si="293"/>
        <v/>
      </c>
      <c r="BI1997" s="4" t="str">
        <f t="shared" si="292"/>
        <v/>
      </c>
      <c r="BJ1997" s="123"/>
      <c r="BK1997" s="140" t="str">
        <f t="shared" si="296"/>
        <v/>
      </c>
      <c r="BP1997" s="5"/>
      <c r="BR1997" s="4"/>
      <c r="BT1997" s="5"/>
      <c r="BU1997" s="5"/>
      <c r="BV1997" s="5" t="str">
        <f>IF(B1997="","",IF(BQ1997="",1+(MAX(BV$2:BV1996)),""))</f>
        <v/>
      </c>
      <c r="BW1997" s="5" t="str">
        <f t="shared" si="294"/>
        <v/>
      </c>
      <c r="BY1997" s="14" t="str">
        <f t="shared" si="295"/>
        <v/>
      </c>
      <c r="BZ1997" s="28"/>
      <c r="DD1997" s="5" t="e">
        <f>IF(REPORTE!AH$2="si",IF(C1997=VALUE(REPORTE!C$11),IF(SUM(DD$1993:DD1998),CONCATENATE(INT(B1997),", "),INT(B1997)),""),IF(C1997=VALUE(REPORTE!C$10),IF(SUM(DD$1993:DD1998),CONCATENATE(INT(B1997),", "),INT(B1997)),""))</f>
        <v>#VALUE!</v>
      </c>
      <c r="DH1997" s="5"/>
      <c r="DI1997" s="5"/>
      <c r="DJ1997" s="5"/>
      <c r="DK1997" s="5"/>
    </row>
    <row r="1998" spans="1:115">
      <c r="A1998" s="24"/>
      <c r="B1998" s="3"/>
      <c r="H1998" s="5" t="str">
        <f>IF(F1998="","",IFERROR(CONCATENATE("PEUA",VLOOKUP(ESTADO,REPORTE!AV1998:AW2029,2,0),CLAVE_DISTRITO,CLAVE_CADER,IFERROR(VLOOKUP(DAY(F1998),$BN$3:$BO$11,2,0),DAY(F1998)),IFERROR(VLOOKUP(MONTH(F1998),$BN$3:$BO$11,2,0),MONTH(F1998)),YEAR(F1998),G1998),""))</f>
        <v/>
      </c>
      <c r="AC1998" s="2" t="str">
        <f>IFERROR(IF(INDEX(AC$1:AC1997,MATCH(J1998,J$1:J1997,0),1)=0,"",INDEX(AC$1:AC1997,MATCH(J1998,J$1:J1997,0),1)),"")</f>
        <v/>
      </c>
      <c r="AD1998" s="2" t="str">
        <f>IFERROR(IF(INDEX(AD$1:AD1997,MATCH(J1998,J$1:J1997,0),1)=0,"",INDEX(AD$1:AD1997,MATCH(J1998,J$1:J1997,0),1)),"")</f>
        <v/>
      </c>
      <c r="AE1998" s="2" t="str">
        <f>IFERROR(IF(INDEX(AE$1:AE1997,MATCH(J1998,J$1:J1997,0),1)=0,"",INDEX(AE$1:AE1997,MATCH(J1998,J$1:J1997,0),1)),"")</f>
        <v/>
      </c>
      <c r="BH1998" s="7" t="str">
        <f t="shared" ca="1" si="293"/>
        <v/>
      </c>
      <c r="BI1998" s="4" t="str">
        <f t="shared" si="292"/>
        <v/>
      </c>
      <c r="BJ1998" s="123"/>
      <c r="BK1998" s="140" t="str">
        <f t="shared" si="296"/>
        <v/>
      </c>
      <c r="BP1998" s="5"/>
      <c r="BR1998" s="4"/>
      <c r="BT1998" s="5"/>
      <c r="BU1998" s="5"/>
      <c r="BV1998" s="5" t="str">
        <f>IF(B1998="","",IF(BQ1998="",1+(MAX(BV$2:BV1997)),""))</f>
        <v/>
      </c>
      <c r="BW1998" s="5" t="str">
        <f t="shared" si="294"/>
        <v/>
      </c>
      <c r="BY1998" s="14" t="str">
        <f t="shared" si="295"/>
        <v/>
      </c>
      <c r="BZ1998" s="28"/>
      <c r="DD1998" s="5" t="e">
        <f>IF(REPORTE!AH$2="si",IF(C1998=VALUE(REPORTE!C$11),IF(SUM(DD$1993:DD1999),CONCATENATE(INT(B1998),", "),INT(B1998)),""),IF(C1998=VALUE(REPORTE!C$10),IF(SUM(DD$1993:DD1999),CONCATENATE(INT(B1998),", "),INT(B1998)),""))</f>
        <v>#VALUE!</v>
      </c>
      <c r="DH1998" s="5"/>
      <c r="DI1998" s="5"/>
      <c r="DJ1998" s="5"/>
      <c r="DK1998" s="5"/>
    </row>
    <row r="1999" spans="1:115">
      <c r="A1999" s="24"/>
      <c r="B1999" s="3"/>
      <c r="H1999" s="5" t="str">
        <f>IF(F1999="","",IFERROR(CONCATENATE("PEUA",VLOOKUP(ESTADO,REPORTE!AV1999:AW2030,2,0),CLAVE_DISTRITO,CLAVE_CADER,IFERROR(VLOOKUP(DAY(F1999),$BN$3:$BO$11,2,0),DAY(F1999)),IFERROR(VLOOKUP(MONTH(F1999),$BN$3:$BO$11,2,0),MONTH(F1999)),YEAR(F1999),G1999),""))</f>
        <v/>
      </c>
      <c r="AC1999" s="2" t="str">
        <f>IFERROR(IF(INDEX(AC$1:AC1998,MATCH(J1999,J$1:J1998,0),1)=0,"",INDEX(AC$1:AC1998,MATCH(J1999,J$1:J1998,0),1)),"")</f>
        <v/>
      </c>
      <c r="AD1999" s="2" t="str">
        <f>IFERROR(IF(INDEX(AD$1:AD1998,MATCH(J1999,J$1:J1998,0),1)=0,"",INDEX(AD$1:AD1998,MATCH(J1999,J$1:J1998,0),1)),"")</f>
        <v/>
      </c>
      <c r="AE1999" s="2" t="str">
        <f>IFERROR(IF(INDEX(AE$1:AE1998,MATCH(J1999,J$1:J1998,0),1)=0,"",INDEX(AE$1:AE1998,MATCH(J1999,J$1:J1998,0),1)),"")</f>
        <v/>
      </c>
      <c r="BH1999" s="7" t="str">
        <f t="shared" ca="1" si="293"/>
        <v/>
      </c>
      <c r="BI1999" s="4" t="str">
        <f t="shared" si="292"/>
        <v/>
      </c>
      <c r="BJ1999" s="123"/>
      <c r="BK1999" s="140" t="str">
        <f t="shared" si="296"/>
        <v/>
      </c>
      <c r="BP1999" s="5"/>
      <c r="BR1999" s="4"/>
      <c r="BT1999" s="5"/>
      <c r="BU1999" s="5"/>
      <c r="BV1999" s="5" t="str">
        <f>IF(B1999="","",IF(BQ1999="",1+(MAX(BV$2:BV1998)),""))</f>
        <v/>
      </c>
      <c r="BW1999" s="5" t="str">
        <f t="shared" si="294"/>
        <v/>
      </c>
      <c r="BY1999" s="14" t="str">
        <f t="shared" si="295"/>
        <v/>
      </c>
      <c r="BZ1999" s="28"/>
      <c r="DD1999" s="5" t="e">
        <f>IF(REPORTE!AH$2="si",IF(C1999=VALUE(REPORTE!C$11),IF(SUM(DD$1993:DD2000),CONCATENATE(INT(B1999),", "),INT(B1999)),""),IF(C1999=VALUE(REPORTE!C$10),IF(SUM(DD$1993:DD2000),CONCATENATE(INT(B1999),", "),INT(B1999)),""))</f>
        <v>#VALUE!</v>
      </c>
      <c r="DH1999" s="5"/>
      <c r="DI1999" s="5"/>
      <c r="DJ1999" s="5"/>
      <c r="DK1999" s="5"/>
    </row>
    <row r="2000" spans="1:115">
      <c r="A2000" s="24"/>
      <c r="B2000" s="3"/>
      <c r="H2000" s="5" t="str">
        <f>IF(F2000="","",IFERROR(CONCATENATE("PEUA",VLOOKUP(ESTADO,REPORTE!AV2000:AW2031,2,0),CLAVE_DISTRITO,CLAVE_CADER,IFERROR(VLOOKUP(DAY(F2000),$BN$3:$BO$11,2,0),DAY(F2000)),IFERROR(VLOOKUP(MONTH(F2000),$BN$3:$BO$11,2,0),MONTH(F2000)),YEAR(F2000),G2000),""))</f>
        <v/>
      </c>
      <c r="AC2000" s="2" t="str">
        <f>IFERROR(IF(INDEX(AC$1:AC1999,MATCH(J2000,J$1:J1999,0),1)=0,"",INDEX(AC$1:AC1999,MATCH(J2000,J$1:J1999,0),1)),"")</f>
        <v/>
      </c>
      <c r="AD2000" s="2" t="str">
        <f>IFERROR(IF(INDEX(AD$1:AD1999,MATCH(J2000,J$1:J1999,0),1)=0,"",INDEX(AD$1:AD1999,MATCH(J2000,J$1:J1999,0),1)),"")</f>
        <v/>
      </c>
      <c r="AE2000" s="2" t="str">
        <f>IFERROR(IF(INDEX(AE$1:AE1999,MATCH(J2000,J$1:J1999,0),1)=0,"",INDEX(AE$1:AE1999,MATCH(J2000,J$1:J1999,0),1)),"")</f>
        <v/>
      </c>
      <c r="BH2000" s="7" t="str">
        <f t="shared" ca="1" si="293"/>
        <v/>
      </c>
      <c r="BI2000" s="4" t="str">
        <f t="shared" si="292"/>
        <v/>
      </c>
      <c r="BJ2000" s="123"/>
      <c r="BK2000" s="140" t="str">
        <f t="shared" si="296"/>
        <v/>
      </c>
      <c r="BP2000" s="5"/>
      <c r="BR2000" s="4"/>
      <c r="BT2000" s="5"/>
      <c r="BU2000" s="5"/>
      <c r="BV2000" s="5" t="str">
        <f>IF(B2000="","",IF(BQ2000="",1+(MAX(BV$2:BV1999)),""))</f>
        <v/>
      </c>
      <c r="BW2000" s="5" t="str">
        <f t="shared" si="294"/>
        <v/>
      </c>
      <c r="BY2000" s="14" t="str">
        <f t="shared" si="295"/>
        <v/>
      </c>
      <c r="BZ2000" s="28"/>
      <c r="DD2000" s="5" t="e">
        <f>IF(REPORTE!AH$2="si",IF(C2000=VALUE(REPORTE!C$11),IF(SUM(DD$1993:DD2001),CONCATENATE(INT(B2000),", "),INT(B2000)),""),IF(C2000=VALUE(REPORTE!C$10),IF(SUM(DD$1993:DD2001),CONCATENATE(INT(B2000),", "),INT(B2000)),""))</f>
        <v>#VALUE!</v>
      </c>
      <c r="DH2000" s="5"/>
      <c r="DI2000" s="5"/>
      <c r="DJ2000" s="5"/>
      <c r="DK2000" s="5"/>
    </row>
    <row r="2001" spans="1:115">
      <c r="A2001" s="24"/>
      <c r="B2001" s="3"/>
      <c r="H2001" s="5" t="str">
        <f>IF(F2001="","",IFERROR(CONCATENATE("PEUA",VLOOKUP(ESTADO,REPORTE!AV2001:AW2032,2,0),CLAVE_DISTRITO,CLAVE_CADER,IFERROR(VLOOKUP(DAY(F2001),$BN$3:$BO$11,2,0),DAY(F2001)),IFERROR(VLOOKUP(MONTH(F2001),$BN$3:$BO$11,2,0),MONTH(F2001)),YEAR(F2001),G2001),""))</f>
        <v/>
      </c>
      <c r="AC2001" s="2" t="str">
        <f>IFERROR(IF(INDEX(AC$1:AC2000,MATCH(J2001,J$1:J2000,0),1)=0,"",INDEX(AC$1:AC2000,MATCH(J2001,J$1:J2000,0),1)),"")</f>
        <v/>
      </c>
      <c r="AD2001" s="2" t="str">
        <f>IFERROR(IF(INDEX(AD$1:AD2000,MATCH(J2001,J$1:J2000,0),1)=0,"",INDEX(AD$1:AD2000,MATCH(J2001,J$1:J2000,0),1)),"")</f>
        <v/>
      </c>
      <c r="AE2001" s="2" t="str">
        <f>IFERROR(IF(INDEX(AE$1:AE2000,MATCH(J2001,J$1:J2000,0),1)=0,"",INDEX(AE$1:AE2000,MATCH(J2001,J$1:J2000,0),1)),"")</f>
        <v/>
      </c>
      <c r="BH2001" s="7" t="str">
        <f t="shared" ref="BH2001:BH2027" ca="1" si="297">IF(BE2001="","",IF(BA2000=5,"",IF(BE2001-TODAY()&gt;0,"VIGENTE","VENCIDO")))</f>
        <v/>
      </c>
      <c r="BI2001" s="4" t="str">
        <f t="shared" si="292"/>
        <v/>
      </c>
      <c r="BJ2001" s="123"/>
      <c r="BK2001" s="140" t="str">
        <f t="shared" si="296"/>
        <v/>
      </c>
      <c r="BP2001" s="5"/>
      <c r="BR2001" s="4"/>
      <c r="BT2001" s="5"/>
      <c r="BU2001" s="5"/>
      <c r="BV2001" s="5" t="str">
        <f>IF(B2001="","",IF(BQ2001="",1+(MAX(BV$2:BV2000)),""))</f>
        <v/>
      </c>
      <c r="BW2001" s="5" t="str">
        <f t="shared" si="294"/>
        <v/>
      </c>
      <c r="BY2001" s="14" t="str">
        <f t="shared" si="295"/>
        <v/>
      </c>
      <c r="BZ2001" s="28"/>
      <c r="DD2001" s="5" t="e">
        <f>IF(REPORTE!AH$2="si",IF(C2001=VALUE(REPORTE!C$11),IF(SUM(DD$1993:DD2002),CONCATENATE(INT(B2001),", "),INT(B2001)),""),IF(C2001=VALUE(REPORTE!C$10),IF(SUM(DD$1993:DD2002),CONCATENATE(INT(B2001),", "),INT(B2001)),""))</f>
        <v>#VALUE!</v>
      </c>
      <c r="DH2001" s="5"/>
      <c r="DI2001" s="5"/>
      <c r="DJ2001" s="5"/>
      <c r="DK2001" s="5"/>
    </row>
    <row r="2002" spans="1:115">
      <c r="A2002" s="24"/>
      <c r="B2002" s="3"/>
      <c r="H2002" s="5" t="str">
        <f>IF(F2002="","",IFERROR(CONCATENATE("PEUA",VLOOKUP(ESTADO,REPORTE!AV2002:AW2033,2,0),CLAVE_DISTRITO,CLAVE_CADER,IFERROR(VLOOKUP(DAY(F2002),$BN$3:$BO$11,2,0),DAY(F2002)),IFERROR(VLOOKUP(MONTH(F2002),$BN$3:$BO$11,2,0),MONTH(F2002)),YEAR(F2002),G2002),""))</f>
        <v/>
      </c>
      <c r="AC2002" s="2" t="str">
        <f>IFERROR(IF(INDEX(AC$1:AC2001,MATCH(J2002,J$1:J2001,0),1)=0,"",INDEX(AC$1:AC2001,MATCH(J2002,J$1:J2001,0),1)),"")</f>
        <v/>
      </c>
      <c r="AD2002" s="2" t="str">
        <f>IFERROR(IF(INDEX(AD$1:AD2001,MATCH(J2002,J$1:J2001,0),1)=0,"",INDEX(AD$1:AD2001,MATCH(J2002,J$1:J2001,0),1)),"")</f>
        <v/>
      </c>
      <c r="AE2002" s="2" t="str">
        <f>IFERROR(IF(INDEX(AE$1:AE2001,MATCH(J2002,J$1:J2001,0),1)=0,"",INDEX(AE$1:AE2001,MATCH(J2002,J$1:J2001,0),1)),"")</f>
        <v/>
      </c>
      <c r="BH2002" s="7" t="str">
        <f t="shared" ca="1" si="297"/>
        <v/>
      </c>
      <c r="BI2002" s="4" t="str">
        <f t="shared" si="292"/>
        <v/>
      </c>
      <c r="BJ2002" s="123"/>
      <c r="BK2002" s="140" t="str">
        <f t="shared" si="296"/>
        <v/>
      </c>
      <c r="BP2002" s="5"/>
      <c r="BR2002" s="4"/>
      <c r="BT2002" s="5"/>
      <c r="BU2002" s="5"/>
      <c r="BV2002" s="5" t="str">
        <f>IF(B2002="","",IF(BQ2002="",1+(MAX(BV$2:BV2001)),""))</f>
        <v/>
      </c>
      <c r="BW2002" s="5" t="str">
        <f t="shared" si="294"/>
        <v/>
      </c>
      <c r="BY2002" s="14" t="str">
        <f t="shared" si="295"/>
        <v/>
      </c>
      <c r="BZ2002" s="28"/>
      <c r="DD2002" s="5" t="e">
        <f>IF(REPORTE!AH$2="si",IF(C2002=VALUE(REPORTE!C$11),IF(SUM(DD$1993:DD2003),CONCATENATE(INT(B2002),", "),INT(B2002)),""),IF(C2002=VALUE(REPORTE!C$10),IF(SUM(DD$1993:DD2003),CONCATENATE(INT(B2002),", "),INT(B2002)),""))</f>
        <v>#VALUE!</v>
      </c>
      <c r="DH2002" s="5"/>
      <c r="DI2002" s="5"/>
      <c r="DJ2002" s="5"/>
      <c r="DK2002" s="5"/>
    </row>
    <row r="2003" spans="1:115">
      <c r="A2003" s="24"/>
      <c r="B2003" s="3"/>
      <c r="H2003" s="5" t="str">
        <f>IF(F2003="","",IFERROR(CONCATENATE("PEUA",VLOOKUP(ESTADO,REPORTE!AV2003:AW2034,2,0),CLAVE_DISTRITO,CLAVE_CADER,IFERROR(VLOOKUP(DAY(F2003),$BN$3:$BO$11,2,0),DAY(F2003)),IFERROR(VLOOKUP(MONTH(F2003),$BN$3:$BO$11,2,0),MONTH(F2003)),YEAR(F2003),G2003),""))</f>
        <v/>
      </c>
      <c r="AC2003" s="2" t="str">
        <f>IFERROR(IF(INDEX(AC$1:AC2002,MATCH(J2003,J$1:J2002,0),1)=0,"",INDEX(AC$1:AC2002,MATCH(J2003,J$1:J2002,0),1)),"")</f>
        <v/>
      </c>
      <c r="AD2003" s="2" t="str">
        <f>IFERROR(IF(INDEX(AD$1:AD2002,MATCH(J2003,J$1:J2002,0),1)=0,"",INDEX(AD$1:AD2002,MATCH(J2003,J$1:J2002,0),1)),"")</f>
        <v/>
      </c>
      <c r="AE2003" s="2" t="str">
        <f>IFERROR(IF(INDEX(AE$1:AE2002,MATCH(J2003,J$1:J2002,0),1)=0,"",INDEX(AE$1:AE2002,MATCH(J2003,J$1:J2002,0),1)),"")</f>
        <v/>
      </c>
      <c r="BH2003" s="7" t="str">
        <f t="shared" ca="1" si="297"/>
        <v/>
      </c>
      <c r="BI2003" s="4" t="str">
        <f t="shared" ref="BI2003:BI2026" si="298">IFERROR(IF(AA2003=0,"",AA2003/BB2003),"")</f>
        <v/>
      </c>
      <c r="BJ2003" s="123"/>
      <c r="BK2003" s="140" t="str">
        <f t="shared" si="296"/>
        <v/>
      </c>
      <c r="BP2003" s="5"/>
      <c r="BR2003" s="4"/>
      <c r="BT2003" s="5"/>
      <c r="BU2003" s="5"/>
      <c r="BV2003" s="5" t="str">
        <f>IF(B2003="","",IF(BQ2003="",1+(MAX(BV$2:BV2002)),""))</f>
        <v/>
      </c>
      <c r="BW2003" s="5" t="str">
        <f t="shared" si="294"/>
        <v/>
      </c>
      <c r="BY2003" s="14" t="str">
        <f t="shared" si="295"/>
        <v/>
      </c>
      <c r="BZ2003" s="28"/>
      <c r="DD2003" s="5" t="e">
        <f>IF(REPORTE!AH$2="si",IF(C2003=VALUE(REPORTE!C$11),IF(SUM(DD$1993:DD2004),CONCATENATE(INT(B2003),", "),INT(B2003)),""),IF(C2003=VALUE(REPORTE!C$10),IF(SUM(DD$1993:DD2004),CONCATENATE(INT(B2003),", "),INT(B2003)),""))</f>
        <v>#VALUE!</v>
      </c>
      <c r="DH2003" s="5"/>
      <c r="DI2003" s="5"/>
      <c r="DJ2003" s="5"/>
      <c r="DK2003" s="5"/>
    </row>
    <row r="2004" spans="1:115">
      <c r="A2004" s="24"/>
      <c r="B2004" s="3"/>
      <c r="H2004" s="5" t="str">
        <f>IF(F2004="","",IFERROR(CONCATENATE("PEUA",VLOOKUP(ESTADO,REPORTE!AV2004:AW2035,2,0),CLAVE_DISTRITO,CLAVE_CADER,IFERROR(VLOOKUP(DAY(F2004),$BN$3:$BO$11,2,0),DAY(F2004)),IFERROR(VLOOKUP(MONTH(F2004),$BN$3:$BO$11,2,0),MONTH(F2004)),YEAR(F2004),G2004),""))</f>
        <v/>
      </c>
      <c r="AC2004" s="2" t="str">
        <f>IFERROR(IF(INDEX(AC$1:AC2003,MATCH(J2004,J$1:J2003,0),1)=0,"",INDEX(AC$1:AC2003,MATCH(J2004,J$1:J2003,0),1)),"")</f>
        <v/>
      </c>
      <c r="AD2004" s="2" t="str">
        <f>IFERROR(IF(INDEX(AD$1:AD2003,MATCH(J2004,J$1:J2003,0),1)=0,"",INDEX(AD$1:AD2003,MATCH(J2004,J$1:J2003,0),1)),"")</f>
        <v/>
      </c>
      <c r="AE2004" s="2" t="str">
        <f>IFERROR(IF(INDEX(AE$1:AE2003,MATCH(J2004,J$1:J2003,0),1)=0,"",INDEX(AE$1:AE2003,MATCH(J2004,J$1:J2003,0),1)),"")</f>
        <v/>
      </c>
      <c r="BH2004" s="7" t="str">
        <f t="shared" ca="1" si="297"/>
        <v/>
      </c>
      <c r="BI2004" s="4" t="str">
        <f t="shared" si="298"/>
        <v/>
      </c>
      <c r="BJ2004" s="123"/>
      <c r="BK2004" s="140" t="str">
        <f t="shared" si="296"/>
        <v/>
      </c>
      <c r="BP2004" s="5"/>
      <c r="BR2004" s="4"/>
      <c r="BT2004" s="5"/>
      <c r="BU2004" s="5"/>
      <c r="BV2004" s="5" t="str">
        <f>IF(B2004="","",IF(BQ2004="",1+(MAX(BV$2:BV2003)),""))</f>
        <v/>
      </c>
      <c r="BW2004" s="5" t="str">
        <f t="shared" si="294"/>
        <v/>
      </c>
      <c r="BY2004" s="14" t="str">
        <f t="shared" si="295"/>
        <v/>
      </c>
      <c r="BZ2004" s="28"/>
      <c r="DD2004" s="5" t="e">
        <f>IF(REPORTE!AH$2="si",IF(C2004=VALUE(REPORTE!C$11),IF(SUM(DD$1993:DD2005),CONCATENATE(INT(B2004),", "),INT(B2004)),""),IF(C2004=VALUE(REPORTE!C$10),IF(SUM(DD$1993:DD2005),CONCATENATE(INT(B2004),", "),INT(B2004)),""))</f>
        <v>#VALUE!</v>
      </c>
      <c r="DH2004" s="5"/>
      <c r="DI2004" s="5"/>
      <c r="DJ2004" s="5"/>
      <c r="DK2004" s="5"/>
    </row>
    <row r="2005" spans="1:115">
      <c r="A2005" s="24"/>
      <c r="B2005" s="3"/>
      <c r="H2005" s="5" t="str">
        <f>IF(F2005="","",IFERROR(CONCATENATE("PEUA",VLOOKUP(ESTADO,REPORTE!AV2005:AW2036,2,0),CLAVE_DISTRITO,CLAVE_CADER,IFERROR(VLOOKUP(DAY(F2005),$BN$3:$BO$11,2,0),DAY(F2005)),IFERROR(VLOOKUP(MONTH(F2005),$BN$3:$BO$11,2,0),MONTH(F2005)),YEAR(F2005),G2005),""))</f>
        <v/>
      </c>
      <c r="AC2005" s="2" t="str">
        <f>IFERROR(IF(INDEX(AC$1:AC2004,MATCH(J2005,J$1:J2004,0),1)=0,"",INDEX(AC$1:AC2004,MATCH(J2005,J$1:J2004,0),1)),"")</f>
        <v/>
      </c>
      <c r="AD2005" s="2" t="str">
        <f>IFERROR(IF(INDEX(AD$1:AD2004,MATCH(J2005,J$1:J2004,0),1)=0,"",INDEX(AD$1:AD2004,MATCH(J2005,J$1:J2004,0),1)),"")</f>
        <v/>
      </c>
      <c r="AE2005" s="2" t="str">
        <f>IFERROR(IF(INDEX(AE$1:AE2004,MATCH(J2005,J$1:J2004,0),1)=0,"",INDEX(AE$1:AE2004,MATCH(J2005,J$1:J2004,0),1)),"")</f>
        <v/>
      </c>
      <c r="BH2005" s="7" t="str">
        <f t="shared" ca="1" si="297"/>
        <v/>
      </c>
      <c r="BI2005" s="4" t="str">
        <f t="shared" si="298"/>
        <v/>
      </c>
      <c r="BJ2005" s="123"/>
      <c r="BK2005" s="140" t="str">
        <f t="shared" si="296"/>
        <v/>
      </c>
      <c r="BP2005" s="5"/>
      <c r="BR2005" s="4"/>
      <c r="BT2005" s="5"/>
      <c r="BU2005" s="5"/>
      <c r="BV2005" s="5" t="str">
        <f>IF(B2005="","",IF(BQ2005="",1+(MAX(BV$2:BV2004)),""))</f>
        <v/>
      </c>
      <c r="BW2005" s="5" t="str">
        <f t="shared" si="294"/>
        <v/>
      </c>
      <c r="BY2005" s="14" t="str">
        <f t="shared" si="295"/>
        <v/>
      </c>
      <c r="BZ2005" s="28"/>
      <c r="DD2005" s="5" t="e">
        <f>IF(REPORTE!AH$2="si",IF(C2005=VALUE(REPORTE!C$11),IF(SUM(DD$1993:DD2006),CONCATENATE(INT(B2005),", "),INT(B2005)),""),IF(C2005=VALUE(REPORTE!C$10),IF(SUM(DD$1993:DD2006),CONCATENATE(INT(B2005),", "),INT(B2005)),""))</f>
        <v>#VALUE!</v>
      </c>
      <c r="DH2005" s="5"/>
      <c r="DI2005" s="5"/>
      <c r="DJ2005" s="5"/>
      <c r="DK2005" s="5"/>
    </row>
    <row r="2006" spans="1:115">
      <c r="A2006" s="24"/>
      <c r="B2006" s="3"/>
      <c r="H2006" s="5" t="str">
        <f>IF(F2006="","",IFERROR(CONCATENATE("PEUA",VLOOKUP(ESTADO,REPORTE!AV2006:AW2037,2,0),CLAVE_DISTRITO,CLAVE_CADER,IFERROR(VLOOKUP(DAY(F2006),$BN$3:$BO$11,2,0),DAY(F2006)),IFERROR(VLOOKUP(MONTH(F2006),$BN$3:$BO$11,2,0),MONTH(F2006)),YEAR(F2006),G2006),""))</f>
        <v/>
      </c>
      <c r="AC2006" s="2" t="str">
        <f>IFERROR(IF(INDEX(AC$1:AC2005,MATCH(J2006,J$1:J2005,0),1)=0,"",INDEX(AC$1:AC2005,MATCH(J2006,J$1:J2005,0),1)),"")</f>
        <v/>
      </c>
      <c r="AD2006" s="2" t="str">
        <f>IFERROR(IF(INDEX(AD$1:AD2005,MATCH(J2006,J$1:J2005,0),1)=0,"",INDEX(AD$1:AD2005,MATCH(J2006,J$1:J2005,0),1)),"")</f>
        <v/>
      </c>
      <c r="AE2006" s="2" t="str">
        <f>IFERROR(IF(INDEX(AE$1:AE2005,MATCH(J2006,J$1:J2005,0),1)=0,"",INDEX(AE$1:AE2005,MATCH(J2006,J$1:J2005,0),1)),"")</f>
        <v/>
      </c>
      <c r="BH2006" s="7" t="str">
        <f t="shared" ca="1" si="297"/>
        <v/>
      </c>
      <c r="BI2006" s="4" t="str">
        <f t="shared" si="298"/>
        <v/>
      </c>
      <c r="BJ2006" s="123"/>
      <c r="BK2006" s="140" t="str">
        <f t="shared" si="296"/>
        <v/>
      </c>
      <c r="BP2006" s="5"/>
      <c r="BR2006" s="4"/>
      <c r="BT2006" s="5"/>
      <c r="BU2006" s="5"/>
      <c r="BV2006" s="5" t="str">
        <f>IF(B2006="","",IF(BQ2006="",1+(MAX(BV$2:BV2005)),""))</f>
        <v/>
      </c>
      <c r="BW2006" s="5" t="str">
        <f t="shared" si="294"/>
        <v/>
      </c>
      <c r="BY2006" s="14" t="str">
        <f t="shared" si="295"/>
        <v/>
      </c>
      <c r="BZ2006" s="28"/>
      <c r="DD2006" s="5" t="e">
        <f>IF(REPORTE!AH$2="si",IF(C2006=VALUE(REPORTE!C$11),IF(SUM(DD$1993:DD2007),CONCATENATE(INT(B2006),", "),INT(B2006)),""),IF(C2006=VALUE(REPORTE!C$10),IF(SUM(DD$1993:DD2007),CONCATENATE(INT(B2006),", "),INT(B2006)),""))</f>
        <v>#VALUE!</v>
      </c>
      <c r="DH2006" s="5"/>
      <c r="DI2006" s="5"/>
      <c r="DJ2006" s="5"/>
      <c r="DK2006" s="5"/>
    </row>
    <row r="2007" spans="1:115">
      <c r="A2007" s="24"/>
      <c r="B2007" s="3"/>
      <c r="H2007" s="5" t="str">
        <f>IF(F2007="","",IFERROR(CONCATENATE("PEUA",VLOOKUP(ESTADO,REPORTE!AV2007:AW2038,2,0),CLAVE_DISTRITO,CLAVE_CADER,IFERROR(VLOOKUP(DAY(F2007),$BN$3:$BO$11,2,0),DAY(F2007)),IFERROR(VLOOKUP(MONTH(F2007),$BN$3:$BO$11,2,0),MONTH(F2007)),YEAR(F2007),G2007),""))</f>
        <v/>
      </c>
      <c r="AC2007" s="2" t="str">
        <f>IFERROR(IF(INDEX(AC$1:AC2006,MATCH(J2007,J$1:J2006,0),1)=0,"",INDEX(AC$1:AC2006,MATCH(J2007,J$1:J2006,0),1)),"")</f>
        <v/>
      </c>
      <c r="AD2007" s="2" t="str">
        <f>IFERROR(IF(INDEX(AD$1:AD2006,MATCH(J2007,J$1:J2006,0),1)=0,"",INDEX(AD$1:AD2006,MATCH(J2007,J$1:J2006,0),1)),"")</f>
        <v/>
      </c>
      <c r="AE2007" s="2" t="str">
        <f>IFERROR(IF(INDEX(AE$1:AE2006,MATCH(J2007,J$1:J2006,0),1)=0,"",INDEX(AE$1:AE2006,MATCH(J2007,J$1:J2006,0),1)),"")</f>
        <v/>
      </c>
      <c r="BH2007" s="7" t="str">
        <f t="shared" ca="1" si="297"/>
        <v/>
      </c>
      <c r="BI2007" s="4" t="str">
        <f t="shared" si="298"/>
        <v/>
      </c>
      <c r="BJ2007" s="123"/>
      <c r="BK2007" s="140" t="str">
        <f t="shared" si="296"/>
        <v/>
      </c>
      <c r="BP2007" s="5"/>
      <c r="BR2007" s="4"/>
      <c r="BT2007" s="5"/>
      <c r="BU2007" s="5"/>
      <c r="BV2007" s="5" t="str">
        <f>IF(B2007="","",IF(BQ2007="",1+(MAX(BV$2:BV2006)),""))</f>
        <v/>
      </c>
      <c r="BW2007" s="5" t="str">
        <f t="shared" si="294"/>
        <v/>
      </c>
      <c r="BY2007" s="14" t="str">
        <f t="shared" si="295"/>
        <v/>
      </c>
      <c r="BZ2007" s="28"/>
      <c r="DD2007" s="5" t="e">
        <f>IF(REPORTE!AH$2="si",IF(C2007=VALUE(REPORTE!C$11),IF(SUM(DD$1993:DD2008),CONCATENATE(INT(B2007),", "),INT(B2007)),""),IF(C2007=VALUE(REPORTE!C$10),IF(SUM(DD$1993:DD2008),CONCATENATE(INT(B2007),", "),INT(B2007)),""))</f>
        <v>#VALUE!</v>
      </c>
      <c r="DH2007" s="5"/>
      <c r="DI2007" s="5"/>
      <c r="DJ2007" s="5"/>
      <c r="DK2007" s="5"/>
    </row>
    <row r="2008" spans="1:115">
      <c r="A2008" s="24"/>
      <c r="B2008" s="3"/>
      <c r="H2008" s="5" t="str">
        <f>IF(F2008="","",IFERROR(CONCATENATE("PEUA",VLOOKUP(ESTADO,REPORTE!AV2008:AW2039,2,0),CLAVE_DISTRITO,CLAVE_CADER,IFERROR(VLOOKUP(DAY(F2008),$BN$3:$BO$11,2,0),DAY(F2008)),IFERROR(VLOOKUP(MONTH(F2008),$BN$3:$BO$11,2,0),MONTH(F2008)),YEAR(F2008),G2008),""))</f>
        <v/>
      </c>
      <c r="AC2008" s="2" t="str">
        <f>IFERROR(IF(INDEX(AC$1:AC2007,MATCH(J2008,J$1:J2007,0),1)=0,"",INDEX(AC$1:AC2007,MATCH(J2008,J$1:J2007,0),1)),"")</f>
        <v/>
      </c>
      <c r="AD2008" s="2" t="str">
        <f>IFERROR(IF(INDEX(AD$1:AD2007,MATCH(J2008,J$1:J2007,0),1)=0,"",INDEX(AD$1:AD2007,MATCH(J2008,J$1:J2007,0),1)),"")</f>
        <v/>
      </c>
      <c r="AE2008" s="2" t="str">
        <f>IFERROR(IF(INDEX(AE$1:AE2007,MATCH(J2008,J$1:J2007,0),1)=0,"",INDEX(AE$1:AE2007,MATCH(J2008,J$1:J2007,0),1)),"")</f>
        <v/>
      </c>
      <c r="BH2008" s="7" t="str">
        <f t="shared" ca="1" si="297"/>
        <v/>
      </c>
      <c r="BI2008" s="4" t="str">
        <f t="shared" si="298"/>
        <v/>
      </c>
      <c r="BJ2008" s="123"/>
      <c r="BK2008" s="140" t="str">
        <f t="shared" si="296"/>
        <v/>
      </c>
      <c r="BP2008" s="5"/>
      <c r="BR2008" s="4"/>
      <c r="BT2008" s="5"/>
      <c r="BU2008" s="5"/>
      <c r="BV2008" s="5" t="str">
        <f>IF(B2008="","",IF(BQ2008="",1+(MAX(BV$2:BV2007)),""))</f>
        <v/>
      </c>
      <c r="BW2008" s="5" t="str">
        <f t="shared" si="294"/>
        <v/>
      </c>
      <c r="BY2008" s="14" t="str">
        <f t="shared" si="295"/>
        <v/>
      </c>
      <c r="BZ2008" s="28"/>
      <c r="DD2008" s="5" t="e">
        <f>IF(REPORTE!AH$2="si",IF(C2008=VALUE(REPORTE!C$11),IF(SUM(DD$1993:DD2009),CONCATENATE(INT(B2008),", "),INT(B2008)),""),IF(C2008=VALUE(REPORTE!C$10),IF(SUM(DD$1993:DD2009),CONCATENATE(INT(B2008),", "),INT(B2008)),""))</f>
        <v>#VALUE!</v>
      </c>
      <c r="DH2008" s="5"/>
      <c r="DI2008" s="5"/>
      <c r="DJ2008" s="5"/>
      <c r="DK2008" s="5"/>
    </row>
    <row r="2009" spans="1:115">
      <c r="A2009" s="24"/>
      <c r="B2009" s="3"/>
      <c r="H2009" s="5" t="str">
        <f>IF(F2009="","",IFERROR(CONCATENATE("PEUA",VLOOKUP(ESTADO,REPORTE!AV2009:AW2040,2,0),CLAVE_DISTRITO,CLAVE_CADER,IFERROR(VLOOKUP(DAY(F2009),$BN$3:$BO$11,2,0),DAY(F2009)),IFERROR(VLOOKUP(MONTH(F2009),$BN$3:$BO$11,2,0),MONTH(F2009)),YEAR(F2009),G2009),""))</f>
        <v/>
      </c>
      <c r="AC2009" s="2" t="str">
        <f>IFERROR(IF(INDEX(AC$1:AC2008,MATCH(J2009,J$1:J2008,0),1)=0,"",INDEX(AC$1:AC2008,MATCH(J2009,J$1:J2008,0),1)),"")</f>
        <v/>
      </c>
      <c r="AD2009" s="2" t="str">
        <f>IFERROR(IF(INDEX(AD$1:AD2008,MATCH(J2009,J$1:J2008,0),1)=0,"",INDEX(AD$1:AD2008,MATCH(J2009,J$1:J2008,0),1)),"")</f>
        <v/>
      </c>
      <c r="AE2009" s="2" t="str">
        <f>IFERROR(IF(INDEX(AE$1:AE2008,MATCH(J2009,J$1:J2008,0),1)=0,"",INDEX(AE$1:AE2008,MATCH(J2009,J$1:J2008,0),1)),"")</f>
        <v/>
      </c>
      <c r="BH2009" s="7" t="str">
        <f t="shared" ca="1" si="297"/>
        <v/>
      </c>
      <c r="BI2009" s="4" t="str">
        <f t="shared" si="298"/>
        <v/>
      </c>
      <c r="BJ2009" s="123"/>
      <c r="BK2009" s="140" t="str">
        <f t="shared" ref="BK2009:BK2050" si="299">IFERROR(IF(AA2009/Y2009=0,"",AA2009/Y2009),"")</f>
        <v/>
      </c>
      <c r="BP2009" s="5"/>
      <c r="BR2009" s="4"/>
      <c r="BT2009" s="5"/>
      <c r="BU2009" s="5"/>
      <c r="BV2009" s="5" t="str">
        <f>IF(B2009="","",IF(BQ2009="",1+(MAX(BV$2:BV2008)),""))</f>
        <v/>
      </c>
      <c r="BW2009" s="5" t="str">
        <f t="shared" si="294"/>
        <v/>
      </c>
      <c r="BY2009" s="14" t="str">
        <f t="shared" si="295"/>
        <v/>
      </c>
      <c r="BZ2009" s="28"/>
      <c r="DD2009" s="5" t="e">
        <f>IF(REPORTE!AH$2="si",IF(C2009=VALUE(REPORTE!C$11),IF(SUM(DD$1993:DD2010),CONCATENATE(INT(B2009),", "),INT(B2009)),""),IF(C2009=VALUE(REPORTE!C$10),IF(SUM(DD$1993:DD2010),CONCATENATE(INT(B2009),", "),INT(B2009)),""))</f>
        <v>#VALUE!</v>
      </c>
      <c r="DH2009" s="5"/>
      <c r="DI2009" s="5"/>
      <c r="DJ2009" s="5"/>
      <c r="DK2009" s="5"/>
    </row>
    <row r="2010" spans="1:115">
      <c r="A2010" s="24"/>
      <c r="B2010" s="3"/>
      <c r="H2010" s="5" t="str">
        <f>IF(F2010="","",IFERROR(CONCATENATE("PEUA",VLOOKUP(ESTADO,REPORTE!AV2010:AW2041,2,0),CLAVE_DISTRITO,CLAVE_CADER,IFERROR(VLOOKUP(DAY(F2010),$BN$3:$BO$11,2,0),DAY(F2010)),IFERROR(VLOOKUP(MONTH(F2010),$BN$3:$BO$11,2,0),MONTH(F2010)),YEAR(F2010),G2010),""))</f>
        <v/>
      </c>
      <c r="AC2010" s="2" t="str">
        <f>IFERROR(IF(INDEX(AC$1:AC2009,MATCH(J2010,J$1:J2009,0),1)=0,"",INDEX(AC$1:AC2009,MATCH(J2010,J$1:J2009,0),1)),"")</f>
        <v/>
      </c>
      <c r="AD2010" s="2" t="str">
        <f>IFERROR(IF(INDEX(AD$1:AD2009,MATCH(J2010,J$1:J2009,0),1)=0,"",INDEX(AD$1:AD2009,MATCH(J2010,J$1:J2009,0),1)),"")</f>
        <v/>
      </c>
      <c r="AE2010" s="2" t="str">
        <f>IFERROR(IF(INDEX(AE$1:AE2009,MATCH(J2010,J$1:J2009,0),1)=0,"",INDEX(AE$1:AE2009,MATCH(J2010,J$1:J2009,0),1)),"")</f>
        <v/>
      </c>
      <c r="BH2010" s="7" t="str">
        <f t="shared" ca="1" si="297"/>
        <v/>
      </c>
      <c r="BI2010" s="4" t="str">
        <f t="shared" si="298"/>
        <v/>
      </c>
      <c r="BJ2010" s="123"/>
      <c r="BK2010" s="140" t="str">
        <f t="shared" si="299"/>
        <v/>
      </c>
      <c r="BP2010" s="5"/>
      <c r="BR2010" s="4"/>
      <c r="BT2010" s="5"/>
      <c r="BU2010" s="5"/>
      <c r="BV2010" s="5" t="str">
        <f>IF(B2010="","",IF(BQ2010="",1+(MAX(BV$2:BV2009)),""))</f>
        <v/>
      </c>
      <c r="BW2010" s="5" t="str">
        <f t="shared" si="294"/>
        <v/>
      </c>
      <c r="BY2010" s="14" t="str">
        <f t="shared" si="295"/>
        <v/>
      </c>
      <c r="BZ2010" s="28"/>
      <c r="DD2010" s="5" t="e">
        <f>IF(REPORTE!AH$2="si",IF(C2010=VALUE(REPORTE!C$11),IF(SUM(DD$1993:DD2011),CONCATENATE(INT(B2010),", "),INT(B2010)),""),IF(C2010=VALUE(REPORTE!C$10),IF(SUM(DD$1993:DD2011),CONCATENATE(INT(B2010),", "),INT(B2010)),""))</f>
        <v>#VALUE!</v>
      </c>
      <c r="DH2010" s="5"/>
      <c r="DI2010" s="5"/>
      <c r="DJ2010" s="5"/>
      <c r="DK2010" s="5"/>
    </row>
    <row r="2011" spans="1:115">
      <c r="A2011" s="24"/>
      <c r="B2011" s="3"/>
      <c r="H2011" s="5" t="str">
        <f>IF(F2011="","",IFERROR(CONCATENATE("PEUA",VLOOKUP(ESTADO,REPORTE!AV2011:AW2042,2,0),CLAVE_DISTRITO,CLAVE_CADER,IFERROR(VLOOKUP(DAY(F2011),$BN$3:$BO$11,2,0),DAY(F2011)),IFERROR(VLOOKUP(MONTH(F2011),$BN$3:$BO$11,2,0),MONTH(F2011)),YEAR(F2011),G2011),""))</f>
        <v/>
      </c>
      <c r="AC2011" s="2" t="str">
        <f>IFERROR(IF(INDEX(AC$1:AC2010,MATCH(J2011,J$1:J2010,0),1)=0,"",INDEX(AC$1:AC2010,MATCH(J2011,J$1:J2010,0),1)),"")</f>
        <v/>
      </c>
      <c r="AD2011" s="2" t="str">
        <f>IFERROR(IF(INDEX(AD$1:AD2010,MATCH(J2011,J$1:J2010,0),1)=0,"",INDEX(AD$1:AD2010,MATCH(J2011,J$1:J2010,0),1)),"")</f>
        <v/>
      </c>
      <c r="AE2011" s="2" t="str">
        <f>IFERROR(IF(INDEX(AE$1:AE2010,MATCH(J2011,J$1:J2010,0),1)=0,"",INDEX(AE$1:AE2010,MATCH(J2011,J$1:J2010,0),1)),"")</f>
        <v/>
      </c>
      <c r="BH2011" s="7" t="str">
        <f t="shared" ca="1" si="297"/>
        <v/>
      </c>
      <c r="BI2011" s="4" t="str">
        <f t="shared" si="298"/>
        <v/>
      </c>
      <c r="BJ2011" s="123"/>
      <c r="BK2011" s="140" t="str">
        <f t="shared" si="299"/>
        <v/>
      </c>
      <c r="BP2011" s="5"/>
      <c r="BR2011" s="4"/>
      <c r="BT2011" s="5"/>
      <c r="BU2011" s="5"/>
      <c r="BV2011" s="5" t="str">
        <f>IF(B2011="","",IF(BQ2011="",1+(MAX(BV$2:BV2010)),""))</f>
        <v/>
      </c>
      <c r="BW2011" s="5" t="str">
        <f t="shared" si="294"/>
        <v/>
      </c>
      <c r="BY2011" s="14" t="str">
        <f t="shared" si="295"/>
        <v/>
      </c>
      <c r="BZ2011" s="28"/>
      <c r="DD2011" s="5" t="e">
        <f>IF(REPORTE!AH$2="si",IF(C2011=VALUE(REPORTE!C$11),IF(SUM(DD$1993:DD2012),CONCATENATE(INT(B2011),", "),INT(B2011)),""),IF(C2011=VALUE(REPORTE!C$10),IF(SUM(DD$1993:DD2012),CONCATENATE(INT(B2011),", "),INT(B2011)),""))</f>
        <v>#VALUE!</v>
      </c>
      <c r="DH2011" s="5"/>
      <c r="DI2011" s="5"/>
      <c r="DJ2011" s="5"/>
      <c r="DK2011" s="5"/>
    </row>
    <row r="2012" spans="1:115">
      <c r="A2012" s="24"/>
      <c r="B2012" s="3"/>
      <c r="H2012" s="5" t="str">
        <f>IF(F2012="","",IFERROR(CONCATENATE("PEUA",VLOOKUP(ESTADO,REPORTE!AV2012:AW2043,2,0),CLAVE_DISTRITO,CLAVE_CADER,IFERROR(VLOOKUP(DAY(F2012),$BN$3:$BO$11,2,0),DAY(F2012)),IFERROR(VLOOKUP(MONTH(F2012),$BN$3:$BO$11,2,0),MONTH(F2012)),YEAR(F2012),G2012),""))</f>
        <v/>
      </c>
      <c r="AC2012" s="2" t="str">
        <f>IFERROR(IF(INDEX(AC$1:AC2011,MATCH(J2012,J$1:J2011,0),1)=0,"",INDEX(AC$1:AC2011,MATCH(J2012,J$1:J2011,0),1)),"")</f>
        <v/>
      </c>
      <c r="AD2012" s="2" t="str">
        <f>IFERROR(IF(INDEX(AD$1:AD2011,MATCH(J2012,J$1:J2011,0),1)=0,"",INDEX(AD$1:AD2011,MATCH(J2012,J$1:J2011,0),1)),"")</f>
        <v/>
      </c>
      <c r="AE2012" s="2" t="str">
        <f>IFERROR(IF(INDEX(AE$1:AE2011,MATCH(J2012,J$1:J2011,0),1)=0,"",INDEX(AE$1:AE2011,MATCH(J2012,J$1:J2011,0),1)),"")</f>
        <v/>
      </c>
      <c r="BH2012" s="7" t="str">
        <f t="shared" ca="1" si="297"/>
        <v/>
      </c>
      <c r="BI2012" s="4" t="str">
        <f t="shared" si="298"/>
        <v/>
      </c>
      <c r="BJ2012" s="123"/>
      <c r="BK2012" s="140" t="str">
        <f t="shared" si="299"/>
        <v/>
      </c>
      <c r="BP2012" s="5"/>
      <c r="BR2012" s="4"/>
      <c r="BT2012" s="5"/>
      <c r="BU2012" s="5"/>
      <c r="BV2012" s="5" t="str">
        <f>IF(B2012="","",IF(BQ2012="",1+(MAX(BV$2:BV2011)),""))</f>
        <v/>
      </c>
      <c r="BW2012" s="5" t="str">
        <f t="shared" si="294"/>
        <v/>
      </c>
      <c r="BY2012" s="14" t="str">
        <f t="shared" si="295"/>
        <v/>
      </c>
      <c r="BZ2012" s="28"/>
      <c r="DD2012" s="5" t="e">
        <f>IF(REPORTE!AH$2="si",IF(C2012=VALUE(REPORTE!C$11),IF(SUM(DD$1993:DD2013),CONCATENATE(INT(B2012),", "),INT(B2012)),""),IF(C2012=VALUE(REPORTE!C$10),IF(SUM(DD$1993:DD2013),CONCATENATE(INT(B2012),", "),INT(B2012)),""))</f>
        <v>#VALUE!</v>
      </c>
      <c r="DH2012" s="5"/>
      <c r="DI2012" s="5"/>
      <c r="DJ2012" s="5"/>
      <c r="DK2012" s="5"/>
    </row>
    <row r="2013" spans="1:115">
      <c r="A2013" s="24"/>
      <c r="B2013" s="3"/>
      <c r="H2013" s="5" t="str">
        <f>IF(F2013="","",IFERROR(CONCATENATE("PEUA",VLOOKUP(ESTADO,REPORTE!AV2013:AW2044,2,0),CLAVE_DISTRITO,CLAVE_CADER,IFERROR(VLOOKUP(DAY(F2013),$BN$3:$BO$11,2,0),DAY(F2013)),IFERROR(VLOOKUP(MONTH(F2013),$BN$3:$BO$11,2,0),MONTH(F2013)),YEAR(F2013),G2013),""))</f>
        <v/>
      </c>
      <c r="AC2013" s="2" t="str">
        <f>IFERROR(IF(INDEX(AC$1:AC2012,MATCH(J2013,J$1:J2012,0),1)=0,"",INDEX(AC$1:AC2012,MATCH(J2013,J$1:J2012,0),1)),"")</f>
        <v/>
      </c>
      <c r="AD2013" s="2" t="str">
        <f>IFERROR(IF(INDEX(AD$1:AD2012,MATCH(J2013,J$1:J2012,0),1)=0,"",INDEX(AD$1:AD2012,MATCH(J2013,J$1:J2012,0),1)),"")</f>
        <v/>
      </c>
      <c r="AE2013" s="2" t="str">
        <f>IFERROR(IF(INDEX(AE$1:AE2012,MATCH(J2013,J$1:J2012,0),1)=0,"",INDEX(AE$1:AE2012,MATCH(J2013,J$1:J2012,0),1)),"")</f>
        <v/>
      </c>
      <c r="BH2013" s="7" t="str">
        <f t="shared" ca="1" si="297"/>
        <v/>
      </c>
      <c r="BI2013" s="4" t="str">
        <f t="shared" si="298"/>
        <v/>
      </c>
      <c r="BJ2013" s="123"/>
      <c r="BK2013" s="140" t="str">
        <f t="shared" si="299"/>
        <v/>
      </c>
      <c r="BP2013" s="5"/>
      <c r="BR2013" s="4"/>
      <c r="BT2013" s="5"/>
      <c r="BU2013" s="5"/>
      <c r="BV2013" s="5" t="str">
        <f>IF(B2013="","",IF(BQ2013="",1+(MAX(BV$2:BV2012)),""))</f>
        <v/>
      </c>
      <c r="BW2013" s="5" t="str">
        <f t="shared" si="294"/>
        <v/>
      </c>
      <c r="BY2013" s="14" t="str">
        <f t="shared" si="295"/>
        <v/>
      </c>
      <c r="BZ2013" s="28"/>
      <c r="DD2013" s="5" t="e">
        <f>IF(REPORTE!AH$2="si",IF(C2013=VALUE(REPORTE!C$11),IF(SUM(DD$1993:DD2014),CONCATENATE(INT(B2013),", "),INT(B2013)),""),IF(C2013=VALUE(REPORTE!C$10),IF(SUM(DD$1993:DD2014),CONCATENATE(INT(B2013),", "),INT(B2013)),""))</f>
        <v>#VALUE!</v>
      </c>
      <c r="DH2013" s="5"/>
      <c r="DI2013" s="5"/>
      <c r="DJ2013" s="5"/>
      <c r="DK2013" s="5"/>
    </row>
    <row r="2014" spans="1:115">
      <c r="A2014" s="24"/>
      <c r="B2014" s="3"/>
      <c r="H2014" s="5" t="str">
        <f>IF(F2014="","",IFERROR(CONCATENATE("PEUA",VLOOKUP(ESTADO,REPORTE!AV2014:AW2045,2,0),CLAVE_DISTRITO,CLAVE_CADER,IFERROR(VLOOKUP(DAY(F2014),$BN$3:$BO$11,2,0),DAY(F2014)),IFERROR(VLOOKUP(MONTH(F2014),$BN$3:$BO$11,2,0),MONTH(F2014)),YEAR(F2014),G2014),""))</f>
        <v/>
      </c>
      <c r="AC2014" s="2" t="str">
        <f>IFERROR(IF(INDEX(AC$1:AC2013,MATCH(J2014,J$1:J2013,0),1)=0,"",INDEX(AC$1:AC2013,MATCH(J2014,J$1:J2013,0),1)),"")</f>
        <v/>
      </c>
      <c r="AD2014" s="2" t="str">
        <f>IFERROR(IF(INDEX(AD$1:AD2013,MATCH(J2014,J$1:J2013,0),1)=0,"",INDEX(AD$1:AD2013,MATCH(J2014,J$1:J2013,0),1)),"")</f>
        <v/>
      </c>
      <c r="AE2014" s="2" t="str">
        <f>IFERROR(IF(INDEX(AE$1:AE2013,MATCH(J2014,J$1:J2013,0),1)=0,"",INDEX(AE$1:AE2013,MATCH(J2014,J$1:J2013,0),1)),"")</f>
        <v/>
      </c>
      <c r="BH2014" s="7" t="str">
        <f t="shared" ca="1" si="297"/>
        <v/>
      </c>
      <c r="BI2014" s="4" t="str">
        <f t="shared" si="298"/>
        <v/>
      </c>
      <c r="BJ2014" s="123"/>
      <c r="BK2014" s="140" t="str">
        <f t="shared" si="299"/>
        <v/>
      </c>
      <c r="BP2014" s="5"/>
      <c r="BR2014" s="4"/>
      <c r="BT2014" s="5"/>
      <c r="BU2014" s="5"/>
      <c r="BV2014" s="5" t="str">
        <f>IF(B2014="","",IF(BQ2014="",1+(MAX(BV$2:BV2013)),""))</f>
        <v/>
      </c>
      <c r="BW2014" s="5" t="str">
        <f t="shared" si="294"/>
        <v/>
      </c>
      <c r="BY2014" s="14" t="str">
        <f t="shared" si="295"/>
        <v/>
      </c>
      <c r="BZ2014" s="28"/>
      <c r="DD2014" s="5" t="e">
        <f>IF(REPORTE!AH$2="si",IF(C2014=VALUE(REPORTE!C$11),IF(SUM(DD$1993:DD2015),CONCATENATE(INT(B2014),", "),INT(B2014)),""),IF(C2014=VALUE(REPORTE!C$10),IF(SUM(DD$1993:DD2015),CONCATENATE(INT(B2014),", "),INT(B2014)),""))</f>
        <v>#VALUE!</v>
      </c>
      <c r="DH2014" s="5"/>
      <c r="DI2014" s="5"/>
      <c r="DJ2014" s="5"/>
      <c r="DK2014" s="5"/>
    </row>
    <row r="2015" spans="1:115">
      <c r="A2015" s="24"/>
      <c r="B2015" s="3"/>
      <c r="H2015" s="5" t="str">
        <f>IF(F2015="","",IFERROR(CONCATENATE("PEUA",VLOOKUP(ESTADO,REPORTE!AV2015:AW2046,2,0),CLAVE_DISTRITO,CLAVE_CADER,IFERROR(VLOOKUP(DAY(F2015),$BN$3:$BO$11,2,0),DAY(F2015)),IFERROR(VLOOKUP(MONTH(F2015),$BN$3:$BO$11,2,0),MONTH(F2015)),YEAR(F2015),G2015),""))</f>
        <v/>
      </c>
      <c r="AC2015" s="2" t="str">
        <f>IFERROR(IF(INDEX(AC$1:AC2014,MATCH(J2015,J$1:J2014,0),1)=0,"",INDEX(AC$1:AC2014,MATCH(J2015,J$1:J2014,0),1)),"")</f>
        <v/>
      </c>
      <c r="AD2015" s="2" t="str">
        <f>IFERROR(IF(INDEX(AD$1:AD2014,MATCH(J2015,J$1:J2014,0),1)=0,"",INDEX(AD$1:AD2014,MATCH(J2015,J$1:J2014,0),1)),"")</f>
        <v/>
      </c>
      <c r="AE2015" s="2" t="str">
        <f>IFERROR(IF(INDEX(AE$1:AE2014,MATCH(J2015,J$1:J2014,0),1)=0,"",INDEX(AE$1:AE2014,MATCH(J2015,J$1:J2014,0),1)),"")</f>
        <v/>
      </c>
      <c r="BH2015" s="7" t="str">
        <f t="shared" ca="1" si="297"/>
        <v/>
      </c>
      <c r="BI2015" s="4" t="str">
        <f t="shared" si="298"/>
        <v/>
      </c>
      <c r="BJ2015" s="123"/>
      <c r="BK2015" s="140" t="str">
        <f t="shared" si="299"/>
        <v/>
      </c>
      <c r="BP2015" s="5"/>
      <c r="BR2015" s="4"/>
      <c r="BT2015" s="5"/>
      <c r="BU2015" s="5"/>
      <c r="BV2015" s="5" t="str">
        <f>IF(B2015="","",IF(BQ2015="",1+(MAX(BV$2:BV2014)),""))</f>
        <v/>
      </c>
      <c r="BW2015" s="5" t="str">
        <f t="shared" si="294"/>
        <v/>
      </c>
      <c r="BY2015" s="14" t="str">
        <f t="shared" si="295"/>
        <v/>
      </c>
      <c r="BZ2015" s="28"/>
      <c r="DD2015" s="5" t="e">
        <f>IF(REPORTE!AH$2="si",IF(C2015=VALUE(REPORTE!C$11),IF(SUM(DD$1993:DD2016),CONCATENATE(INT(B2015),", "),INT(B2015)),""),IF(C2015=VALUE(REPORTE!C$10),IF(SUM(DD$1993:DD2016),CONCATENATE(INT(B2015),", "),INT(B2015)),""))</f>
        <v>#VALUE!</v>
      </c>
      <c r="DH2015" s="5"/>
      <c r="DI2015" s="5"/>
      <c r="DJ2015" s="5"/>
      <c r="DK2015" s="5"/>
    </row>
    <row r="2016" spans="1:115">
      <c r="A2016" s="24"/>
      <c r="B2016" s="3"/>
      <c r="H2016" s="5" t="str">
        <f>IF(F2016="","",IFERROR(CONCATENATE("PEUA",VLOOKUP(ESTADO,REPORTE!AV2016:AW2047,2,0),CLAVE_DISTRITO,CLAVE_CADER,IFERROR(VLOOKUP(DAY(F2016),$BN$3:$BO$11,2,0),DAY(F2016)),IFERROR(VLOOKUP(MONTH(F2016),$BN$3:$BO$11,2,0),MONTH(F2016)),YEAR(F2016),G2016),""))</f>
        <v/>
      </c>
      <c r="AC2016" s="2" t="str">
        <f>IFERROR(IF(INDEX(AC$1:AC2015,MATCH(J2016,J$1:J2015,0),1)=0,"",INDEX(AC$1:AC2015,MATCH(J2016,J$1:J2015,0),1)),"")</f>
        <v/>
      </c>
      <c r="AD2016" s="2" t="str">
        <f>IFERROR(IF(INDEX(AD$1:AD2015,MATCH(J2016,J$1:J2015,0),1)=0,"",INDEX(AD$1:AD2015,MATCH(J2016,J$1:J2015,0),1)),"")</f>
        <v/>
      </c>
      <c r="AE2016" s="2" t="str">
        <f>IFERROR(IF(INDEX(AE$1:AE2015,MATCH(J2016,J$1:J2015,0),1)=0,"",INDEX(AE$1:AE2015,MATCH(J2016,J$1:J2015,0),1)),"")</f>
        <v/>
      </c>
      <c r="BH2016" s="7" t="str">
        <f t="shared" ca="1" si="297"/>
        <v/>
      </c>
      <c r="BI2016" s="4" t="str">
        <f t="shared" si="298"/>
        <v/>
      </c>
      <c r="BJ2016" s="123"/>
      <c r="BK2016" s="140" t="str">
        <f t="shared" si="299"/>
        <v/>
      </c>
      <c r="BP2016" s="5"/>
      <c r="BR2016" s="4"/>
      <c r="BT2016" s="5"/>
      <c r="BU2016" s="5"/>
      <c r="BV2016" s="5" t="str">
        <f>IF(B2016="","",IF(BQ2016="",1+(MAX(BV$2:BV2015)),""))</f>
        <v/>
      </c>
      <c r="BW2016" s="5" t="str">
        <f t="shared" si="294"/>
        <v/>
      </c>
      <c r="BY2016" s="14" t="str">
        <f t="shared" si="295"/>
        <v/>
      </c>
      <c r="BZ2016" s="28"/>
      <c r="DD2016" s="5" t="e">
        <f>IF(REPORTE!AH$2="si",IF(C2016=VALUE(REPORTE!C$11),IF(SUM(DD$1993:DD2017),CONCATENATE(INT(B2016),", "),INT(B2016)),""),IF(C2016=VALUE(REPORTE!C$10),IF(SUM(DD$1993:DD2017),CONCATENATE(INT(B2016),", "),INT(B2016)),""))</f>
        <v>#VALUE!</v>
      </c>
      <c r="DH2016" s="5"/>
      <c r="DI2016" s="5"/>
      <c r="DJ2016" s="5"/>
      <c r="DK2016" s="5"/>
    </row>
    <row r="2017" spans="1:115">
      <c r="A2017" s="24"/>
      <c r="B2017" s="3"/>
      <c r="H2017" s="5" t="str">
        <f>IF(F2017="","",IFERROR(CONCATENATE("PEUA",VLOOKUP(ESTADO,REPORTE!AV2017:AW2048,2,0),CLAVE_DISTRITO,CLAVE_CADER,IFERROR(VLOOKUP(DAY(F2017),$BN$3:$BO$11,2,0),DAY(F2017)),IFERROR(VLOOKUP(MONTH(F2017),$BN$3:$BO$11,2,0),MONTH(F2017)),YEAR(F2017),G2017),""))</f>
        <v/>
      </c>
      <c r="AC2017" s="2" t="str">
        <f>IFERROR(IF(INDEX(AC$1:AC2016,MATCH(J2017,J$1:J2016,0),1)=0,"",INDEX(AC$1:AC2016,MATCH(J2017,J$1:J2016,0),1)),"")</f>
        <v/>
      </c>
      <c r="AD2017" s="2" t="str">
        <f>IFERROR(IF(INDEX(AD$1:AD2016,MATCH(J2017,J$1:J2016,0),1)=0,"",INDEX(AD$1:AD2016,MATCH(J2017,J$1:J2016,0),1)),"")</f>
        <v/>
      </c>
      <c r="AE2017" s="2" t="str">
        <f>IFERROR(IF(INDEX(AE$1:AE2016,MATCH(J2017,J$1:J2016,0),1)=0,"",INDEX(AE$1:AE2016,MATCH(J2017,J$1:J2016,0),1)),"")</f>
        <v/>
      </c>
      <c r="BH2017" s="7" t="str">
        <f t="shared" ca="1" si="297"/>
        <v/>
      </c>
      <c r="BI2017" s="4" t="str">
        <f t="shared" si="298"/>
        <v/>
      </c>
      <c r="BJ2017" s="123"/>
      <c r="BK2017" s="140" t="str">
        <f t="shared" si="299"/>
        <v/>
      </c>
      <c r="BP2017" s="5"/>
      <c r="BR2017" s="4"/>
      <c r="BT2017" s="5"/>
      <c r="BU2017" s="5"/>
      <c r="BV2017" s="5" t="str">
        <f>IF(B2017="","",IF(BQ2017="",1+(MAX(BV$2:BV2016)),""))</f>
        <v/>
      </c>
      <c r="BW2017" s="5" t="str">
        <f t="shared" si="294"/>
        <v/>
      </c>
      <c r="BY2017" s="14" t="str">
        <f t="shared" si="295"/>
        <v/>
      </c>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c r="A2018" s="24"/>
      <c r="B2018" s="3"/>
      <c r="H2018" s="5" t="str">
        <f>IF(F2018="","",IFERROR(CONCATENATE("PEUA",VLOOKUP(ESTADO,REPORTE!AV2018:AW2049,2,0),CLAVE_DISTRITO,CLAVE_CADER,IFERROR(VLOOKUP(DAY(F2018),$BN$3:$BO$11,2,0),DAY(F2018)),IFERROR(VLOOKUP(MONTH(F2018),$BN$3:$BO$11,2,0),MONTH(F2018)),YEAR(F2018),G2018),""))</f>
        <v/>
      </c>
      <c r="AC2018" s="2" t="str">
        <f>IFERROR(IF(INDEX(AC$1:AC2017,MATCH(J2018,J$1:J2017,0),1)=0,"",INDEX(AC$1:AC2017,MATCH(J2018,J$1:J2017,0),1)),"")</f>
        <v/>
      </c>
      <c r="AD2018" s="2" t="str">
        <f>IFERROR(IF(INDEX(AD$1:AD2017,MATCH(J2018,J$1:J2017,0),1)=0,"",INDEX(AD$1:AD2017,MATCH(J2018,J$1:J2017,0),1)),"")</f>
        <v/>
      </c>
      <c r="AE2018" s="2" t="str">
        <f>IFERROR(IF(INDEX(AE$1:AE2017,MATCH(J2018,J$1:J2017,0),1)=0,"",INDEX(AE$1:AE2017,MATCH(J2018,J$1:J2017,0),1)),"")</f>
        <v/>
      </c>
      <c r="BH2018" s="7" t="str">
        <f t="shared" ca="1" si="297"/>
        <v/>
      </c>
      <c r="BI2018" s="4" t="str">
        <f t="shared" si="298"/>
        <v/>
      </c>
      <c r="BJ2018" s="123"/>
      <c r="BK2018" s="140" t="str">
        <f t="shared" si="299"/>
        <v/>
      </c>
      <c r="BP2018" s="5"/>
      <c r="BR2018" s="4"/>
      <c r="BT2018" s="5"/>
      <c r="BU2018" s="5"/>
      <c r="BV2018" s="5" t="str">
        <f>IF(B2018="","",IF(BQ2018="",1+(MAX(BV$2:BV2017)),""))</f>
        <v/>
      </c>
      <c r="BW2018" s="5" t="str">
        <f t="shared" si="294"/>
        <v/>
      </c>
      <c r="BY2018" s="14" t="str">
        <f t="shared" si="295"/>
        <v/>
      </c>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c r="A2019" s="24"/>
      <c r="B2019" s="3"/>
      <c r="H2019" s="5" t="str">
        <f>IF(F2019="","",IFERROR(CONCATENATE("PEUA",VLOOKUP(ESTADO,REPORTE!AV2019:AW2050,2,0),CLAVE_DISTRITO,CLAVE_CADER,IFERROR(VLOOKUP(DAY(F2019),$BN$3:$BO$11,2,0),DAY(F2019)),IFERROR(VLOOKUP(MONTH(F2019),$BN$3:$BO$11,2,0),MONTH(F2019)),YEAR(F2019),G2019),""))</f>
        <v/>
      </c>
      <c r="AC2019" s="2" t="str">
        <f>IFERROR(IF(INDEX(AC$1:AC2018,MATCH(J2019,J$1:J2018,0),1)=0,"",INDEX(AC$1:AC2018,MATCH(J2019,J$1:J2018,0),1)),"")</f>
        <v/>
      </c>
      <c r="AD2019" s="2" t="str">
        <f>IFERROR(IF(INDEX(AD$1:AD2018,MATCH(J2019,J$1:J2018,0),1)=0,"",INDEX(AD$1:AD2018,MATCH(J2019,J$1:J2018,0),1)),"")</f>
        <v/>
      </c>
      <c r="AE2019" s="2" t="str">
        <f>IFERROR(IF(INDEX(AE$1:AE2018,MATCH(J2019,J$1:J2018,0),1)=0,"",INDEX(AE$1:AE2018,MATCH(J2019,J$1:J2018,0),1)),"")</f>
        <v/>
      </c>
      <c r="BH2019" s="7" t="str">
        <f t="shared" ca="1" si="297"/>
        <v/>
      </c>
      <c r="BI2019" s="4" t="str">
        <f t="shared" si="298"/>
        <v/>
      </c>
      <c r="BJ2019" s="123"/>
      <c r="BK2019" s="140" t="str">
        <f t="shared" si="299"/>
        <v/>
      </c>
      <c r="BP2019" s="5"/>
      <c r="BR2019" s="4"/>
      <c r="BT2019" s="5"/>
      <c r="BU2019" s="5"/>
      <c r="BV2019" s="5" t="str">
        <f>IF(B2019="","",IF(BQ2019="",1+(MAX(BV$2:BV2018)),""))</f>
        <v/>
      </c>
      <c r="BW2019" s="5" t="str">
        <f t="shared" si="294"/>
        <v/>
      </c>
      <c r="BY2019" s="14" t="str">
        <f t="shared" si="295"/>
        <v/>
      </c>
      <c r="BZ2019" s="28"/>
      <c r="DD2019" s="5" t="e">
        <f>IF(REPORTE!AH$2="si",IF(C2019=VALUE(REPORTE!C$11),IF(SUM(DD$1993:DD2020),CONCATENATE(INT(B2019),", "),INT(B2019)),""),IF(C2019=VALUE(REPORTE!C$10),IF(SUM(DD$1993:DD2020),CONCATENATE(INT(B2019),", "),INT(B2019)),""))</f>
        <v>#VALUE!</v>
      </c>
      <c r="DH2019" s="5"/>
      <c r="DI2019" s="5"/>
      <c r="DJ2019" s="5"/>
      <c r="DK2019" s="5"/>
    </row>
    <row r="2020" spans="1:115">
      <c r="A2020" s="24"/>
      <c r="B2020" s="3"/>
      <c r="H2020" s="5" t="str">
        <f>IF(F2020="","",IFERROR(CONCATENATE("PEUA",VLOOKUP(ESTADO,REPORTE!AV2020:AW2051,2,0),CLAVE_DISTRITO,CLAVE_CADER,IFERROR(VLOOKUP(DAY(F2020),$BN$3:$BO$11,2,0),DAY(F2020)),IFERROR(VLOOKUP(MONTH(F2020),$BN$3:$BO$11,2,0),MONTH(F2020)),YEAR(F2020),G2020),""))</f>
        <v/>
      </c>
      <c r="AC2020" s="2" t="str">
        <f>IFERROR(IF(INDEX(AC$1:AC2019,MATCH(J2020,J$1:J2019,0),1)=0,"",INDEX(AC$1:AC2019,MATCH(J2020,J$1:J2019,0),1)),"")</f>
        <v/>
      </c>
      <c r="AD2020" s="2" t="str">
        <f>IFERROR(IF(INDEX(AD$1:AD2019,MATCH(J2020,J$1:J2019,0),1)=0,"",INDEX(AD$1:AD2019,MATCH(J2020,J$1:J2019,0),1)),"")</f>
        <v/>
      </c>
      <c r="AE2020" s="2" t="str">
        <f>IFERROR(IF(INDEX(AE$1:AE2019,MATCH(J2020,J$1:J2019,0),1)=0,"",INDEX(AE$1:AE2019,MATCH(J2020,J$1:J2019,0),1)),"")</f>
        <v/>
      </c>
      <c r="BH2020" s="7" t="str">
        <f t="shared" ca="1" si="297"/>
        <v/>
      </c>
      <c r="BI2020" s="4" t="str">
        <f t="shared" si="298"/>
        <v/>
      </c>
      <c r="BJ2020" s="123"/>
      <c r="BK2020" s="140" t="str">
        <f t="shared" si="299"/>
        <v/>
      </c>
      <c r="BP2020" s="5"/>
      <c r="BR2020" s="4"/>
      <c r="BT2020" s="5"/>
      <c r="BU2020" s="5"/>
      <c r="BV2020" s="5" t="str">
        <f>IF(B2020="","",IF(BQ2020="",1+(MAX(BV$2:BV2019)),""))</f>
        <v/>
      </c>
      <c r="BW2020" s="5" t="str">
        <f t="shared" si="294"/>
        <v/>
      </c>
      <c r="BY2020" s="14" t="str">
        <f t="shared" si="295"/>
        <v/>
      </c>
      <c r="BZ2020" s="28"/>
      <c r="DD2020" s="5" t="e">
        <f>IF(REPORTE!AH$2="si",IF(C2020=VALUE(REPORTE!C$11),IF(SUM(DD$1993:DD2021),CONCATENATE(INT(B2020),", "),INT(B2020)),""),IF(C2020=VALUE(REPORTE!C$10),IF(SUM(DD$1993:DD2021),CONCATENATE(INT(B2020),", "),INT(B2020)),""))</f>
        <v>#VALUE!</v>
      </c>
      <c r="DH2020" s="5"/>
      <c r="DI2020" s="5"/>
      <c r="DJ2020" s="5"/>
      <c r="DK2020" s="5"/>
    </row>
    <row r="2021" spans="1:115">
      <c r="A2021" s="24"/>
      <c r="B2021" s="3"/>
      <c r="H2021" s="5" t="str">
        <f>IF(F2021="","",IFERROR(CONCATENATE("PEUA",VLOOKUP(ESTADO,REPORTE!AV2021:AW2052,2,0),CLAVE_DISTRITO,CLAVE_CADER,IFERROR(VLOOKUP(DAY(F2021),$BN$3:$BO$11,2,0),DAY(F2021)),IFERROR(VLOOKUP(MONTH(F2021),$BN$3:$BO$11,2,0),MONTH(F2021)),YEAR(F2021),G2021),""))</f>
        <v/>
      </c>
      <c r="AC2021" s="2" t="str">
        <f>IFERROR(IF(INDEX(AC$1:AC2020,MATCH(J2021,J$1:J2020,0),1)=0,"",INDEX(AC$1:AC2020,MATCH(J2021,J$1:J2020,0),1)),"")</f>
        <v/>
      </c>
      <c r="AD2021" s="2" t="str">
        <f>IFERROR(IF(INDEX(AD$1:AD2020,MATCH(J2021,J$1:J2020,0),1)=0,"",INDEX(AD$1:AD2020,MATCH(J2021,J$1:J2020,0),1)),"")</f>
        <v/>
      </c>
      <c r="AE2021" s="2" t="str">
        <f>IFERROR(IF(INDEX(AE$1:AE2020,MATCH(J2021,J$1:J2020,0),1)=0,"",INDEX(AE$1:AE2020,MATCH(J2021,J$1:J2020,0),1)),"")</f>
        <v/>
      </c>
      <c r="BH2021" s="7" t="str">
        <f t="shared" ca="1" si="297"/>
        <v/>
      </c>
      <c r="BI2021" s="4" t="str">
        <f t="shared" si="298"/>
        <v/>
      </c>
      <c r="BJ2021" s="123"/>
      <c r="BK2021" s="140" t="str">
        <f t="shared" si="299"/>
        <v/>
      </c>
      <c r="BP2021" s="5"/>
      <c r="BR2021" s="4"/>
      <c r="BT2021" s="5"/>
      <c r="BU2021" s="5"/>
      <c r="BV2021" s="5" t="str">
        <f>IF(B2021="","",IF(BQ2021="",1+(MAX(BV$2:BV2020)),""))</f>
        <v/>
      </c>
      <c r="BW2021" s="5" t="str">
        <f t="shared" si="294"/>
        <v/>
      </c>
      <c r="BY2021" s="14" t="str">
        <f t="shared" si="295"/>
        <v/>
      </c>
      <c r="BZ2021" s="28"/>
      <c r="DD2021" s="5" t="e">
        <f>IF(REPORTE!AH$2="si",IF(C2021=VALUE(REPORTE!C$11),IF(SUM(DD$1993:DD2022),CONCATENATE(INT(B2021),", "),INT(B2021)),""),IF(C2021=VALUE(REPORTE!C$10),IF(SUM(DD$1993:DD2022),CONCATENATE(INT(B2021),", "),INT(B2021)),""))</f>
        <v>#VALUE!</v>
      </c>
      <c r="DH2021" s="5"/>
      <c r="DI2021" s="5"/>
      <c r="DJ2021" s="5"/>
      <c r="DK2021" s="5"/>
    </row>
    <row r="2022" spans="1:115">
      <c r="A2022" s="24"/>
      <c r="B2022" s="3"/>
      <c r="H2022" s="5" t="str">
        <f>IF(F2022="","",IFERROR(CONCATENATE("PEUA",VLOOKUP(ESTADO,REPORTE!AV2022:AW2053,2,0),CLAVE_DISTRITO,CLAVE_CADER,IFERROR(VLOOKUP(DAY(F2022),$BN$3:$BO$11,2,0),DAY(F2022)),IFERROR(VLOOKUP(MONTH(F2022),$BN$3:$BO$11,2,0),MONTH(F2022)),YEAR(F2022),G2022),""))</f>
        <v/>
      </c>
      <c r="AC2022" s="2" t="str">
        <f>IFERROR(IF(INDEX(AC$1:AC2021,MATCH(J2022,J$1:J2021,0),1)=0,"",INDEX(AC$1:AC2021,MATCH(J2022,J$1:J2021,0),1)),"")</f>
        <v/>
      </c>
      <c r="AD2022" s="2" t="str">
        <f>IFERROR(IF(INDEX(AD$1:AD2021,MATCH(J2022,J$1:J2021,0),1)=0,"",INDEX(AD$1:AD2021,MATCH(J2022,J$1:J2021,0),1)),"")</f>
        <v/>
      </c>
      <c r="AE2022" s="2" t="str">
        <f>IFERROR(IF(INDEX(AE$1:AE2021,MATCH(J2022,J$1:J2021,0),1)=0,"",INDEX(AE$1:AE2021,MATCH(J2022,J$1:J2021,0),1)),"")</f>
        <v/>
      </c>
      <c r="BH2022" s="7" t="str">
        <f t="shared" ca="1" si="297"/>
        <v/>
      </c>
      <c r="BI2022" s="4" t="str">
        <f t="shared" si="298"/>
        <v/>
      </c>
      <c r="BJ2022" s="123"/>
      <c r="BK2022" s="140" t="str">
        <f t="shared" si="299"/>
        <v/>
      </c>
      <c r="BP2022" s="5"/>
      <c r="BR2022" s="4"/>
      <c r="BT2022" s="5"/>
      <c r="BU2022" s="5"/>
      <c r="BV2022" s="5" t="str">
        <f>IF(B2022="","",IF(BQ2022="",1+(MAX(BV$2:BV2021)),""))</f>
        <v/>
      </c>
      <c r="BW2022" s="5" t="str">
        <f t="shared" si="294"/>
        <v/>
      </c>
      <c r="BY2022" s="14" t="str">
        <f t="shared" si="295"/>
        <v/>
      </c>
      <c r="BZ2022" s="28"/>
      <c r="DD2022" s="5" t="e">
        <f>IF(REPORTE!AH$2="si",IF(C2022=VALUE(REPORTE!C$11),IF(SUM(DD$1993:DD2023),CONCATENATE(INT(B2022),", "),INT(B2022)),""),IF(C2022=VALUE(REPORTE!C$10),IF(SUM(DD$1993:DD2023),CONCATENATE(INT(B2022),", "),INT(B2022)),""))</f>
        <v>#VALUE!</v>
      </c>
      <c r="DH2022" s="5"/>
      <c r="DI2022" s="5"/>
      <c r="DJ2022" s="5"/>
      <c r="DK2022" s="5"/>
    </row>
    <row r="2023" spans="1:115">
      <c r="A2023" s="24"/>
      <c r="B2023" s="3"/>
      <c r="H2023" s="5" t="str">
        <f>IF(F2023="","",IFERROR(CONCATENATE("PEUA",VLOOKUP(ESTADO,REPORTE!AV2023:AW2054,2,0),CLAVE_DISTRITO,CLAVE_CADER,IFERROR(VLOOKUP(DAY(F2023),$BN$3:$BO$11,2,0),DAY(F2023)),IFERROR(VLOOKUP(MONTH(F2023),$BN$3:$BO$11,2,0),MONTH(F2023)),YEAR(F2023),G2023),""))</f>
        <v/>
      </c>
      <c r="AC2023" s="2" t="str">
        <f>IFERROR(IF(INDEX(AC$1:AC2022,MATCH(J2023,J$1:J2022,0),1)=0,"",INDEX(AC$1:AC2022,MATCH(J2023,J$1:J2022,0),1)),"")</f>
        <v/>
      </c>
      <c r="AD2023" s="2" t="str">
        <f>IFERROR(IF(INDEX(AD$1:AD2022,MATCH(J2023,J$1:J2022,0),1)=0,"",INDEX(AD$1:AD2022,MATCH(J2023,J$1:J2022,0),1)),"")</f>
        <v/>
      </c>
      <c r="AE2023" s="2" t="str">
        <f>IFERROR(IF(INDEX(AE$1:AE2022,MATCH(J2023,J$1:J2022,0),1)=0,"",INDEX(AE$1:AE2022,MATCH(J2023,J$1:J2022,0),1)),"")</f>
        <v/>
      </c>
      <c r="BH2023" s="7" t="str">
        <f t="shared" ca="1" si="297"/>
        <v/>
      </c>
      <c r="BI2023" s="4" t="str">
        <f t="shared" si="298"/>
        <v/>
      </c>
      <c r="BJ2023" s="123"/>
      <c r="BK2023" s="140" t="str">
        <f t="shared" si="299"/>
        <v/>
      </c>
      <c r="BP2023" s="5"/>
      <c r="BR2023" s="4"/>
      <c r="BT2023" s="5"/>
      <c r="BU2023" s="5"/>
      <c r="BV2023" s="5" t="str">
        <f>IF(B2023="","",IF(BQ2023="",1+(MAX(BV$2:BV2022)),""))</f>
        <v/>
      </c>
      <c r="BW2023" s="5" t="str">
        <f t="shared" si="294"/>
        <v/>
      </c>
      <c r="BY2023" s="14" t="str">
        <f t="shared" si="295"/>
        <v/>
      </c>
      <c r="BZ2023" s="28"/>
      <c r="DD2023" s="5" t="e">
        <f>IF(REPORTE!AH$2="si",IF(C2023=VALUE(REPORTE!C$11),IF(SUM(DD$1993:DD2024),CONCATENATE(INT(B2023),", "),INT(B2023)),""),IF(C2023=VALUE(REPORTE!C$10),IF(SUM(DD$1993:DD2024),CONCATENATE(INT(B2023),", "),INT(B2023)),""))</f>
        <v>#VALUE!</v>
      </c>
      <c r="DH2023" s="5"/>
      <c r="DI2023" s="5"/>
      <c r="DJ2023" s="5"/>
      <c r="DK2023" s="5"/>
    </row>
    <row r="2024" spans="1:115">
      <c r="A2024" s="24"/>
      <c r="B2024" s="3"/>
      <c r="H2024" s="5" t="str">
        <f>IF(F2024="","",IFERROR(CONCATENATE("PEUA",VLOOKUP(ESTADO,REPORTE!AV2024:AW2055,2,0),CLAVE_DISTRITO,CLAVE_CADER,IFERROR(VLOOKUP(DAY(F2024),$BN$3:$BO$11,2,0),DAY(F2024)),IFERROR(VLOOKUP(MONTH(F2024),$BN$3:$BO$11,2,0),MONTH(F2024)),YEAR(F2024),G2024),""))</f>
        <v/>
      </c>
      <c r="AC2024" s="2" t="str">
        <f>IFERROR(IF(INDEX(AC$1:AC2023,MATCH(J2024,J$1:J2023,0),1)=0,"",INDEX(AC$1:AC2023,MATCH(J2024,J$1:J2023,0),1)),"")</f>
        <v/>
      </c>
      <c r="AD2024" s="2" t="str">
        <f>IFERROR(IF(INDEX(AD$1:AD2023,MATCH(J2024,J$1:J2023,0),1)=0,"",INDEX(AD$1:AD2023,MATCH(J2024,J$1:J2023,0),1)),"")</f>
        <v/>
      </c>
      <c r="AE2024" s="2" t="str">
        <f>IFERROR(IF(INDEX(AE$1:AE2023,MATCH(J2024,J$1:J2023,0),1)=0,"",INDEX(AE$1:AE2023,MATCH(J2024,J$1:J2023,0),1)),"")</f>
        <v/>
      </c>
      <c r="BH2024" s="7" t="str">
        <f t="shared" ca="1" si="297"/>
        <v/>
      </c>
      <c r="BI2024" s="4" t="str">
        <f t="shared" si="298"/>
        <v/>
      </c>
      <c r="BJ2024" s="123"/>
      <c r="BK2024" s="140" t="str">
        <f t="shared" si="299"/>
        <v/>
      </c>
      <c r="BP2024" s="5"/>
      <c r="BR2024" s="4"/>
      <c r="BT2024" s="5"/>
      <c r="BU2024" s="5"/>
      <c r="BV2024" s="5" t="str">
        <f>IF(B2024="","",IF(BQ2024="",1+(MAX(BV$2:BV2023)),""))</f>
        <v/>
      </c>
      <c r="BW2024" s="5" t="str">
        <f t="shared" si="294"/>
        <v/>
      </c>
      <c r="BY2024" s="14" t="str">
        <f t="shared" si="295"/>
        <v/>
      </c>
      <c r="BZ2024" s="28"/>
      <c r="DD2024" s="5" t="e">
        <f>IF(REPORTE!AH$2="si",IF(C2024=VALUE(REPORTE!C$11),IF(SUM(DD$1993:DD2025),CONCATENATE(INT(B2024),", "),INT(B2024)),""),IF(C2024=VALUE(REPORTE!C$10),IF(SUM(DD$1993:DD2025),CONCATENATE(INT(B2024),", "),INT(B2024)),""))</f>
        <v>#VALUE!</v>
      </c>
      <c r="DH2024" s="5"/>
      <c r="DI2024" s="5"/>
      <c r="DJ2024" s="5"/>
      <c r="DK2024" s="5"/>
    </row>
    <row r="2025" spans="1:115">
      <c r="A2025" s="24"/>
      <c r="B2025" s="3"/>
      <c r="H2025" s="5" t="str">
        <f>IF(F2025="","",IFERROR(CONCATENATE("PEUA",VLOOKUP(ESTADO,REPORTE!AV2025:AW2056,2,0),CLAVE_DISTRITO,CLAVE_CADER,IFERROR(VLOOKUP(DAY(F2025),$BN$3:$BO$11,2,0),DAY(F2025)),IFERROR(VLOOKUP(MONTH(F2025),$BN$3:$BO$11,2,0),MONTH(F2025)),YEAR(F2025),G2025),""))</f>
        <v/>
      </c>
      <c r="AC2025" s="2" t="str">
        <f>IFERROR(IF(INDEX(AC$1:AC2024,MATCH(J2025,J$1:J2024,0),1)=0,"",INDEX(AC$1:AC2024,MATCH(J2025,J$1:J2024,0),1)),"")</f>
        <v/>
      </c>
      <c r="AD2025" s="2" t="str">
        <f>IFERROR(IF(INDEX(AD$1:AD2024,MATCH(J2025,J$1:J2024,0),1)=0,"",INDEX(AD$1:AD2024,MATCH(J2025,J$1:J2024,0),1)),"")</f>
        <v/>
      </c>
      <c r="AE2025" s="2" t="str">
        <f>IFERROR(IF(INDEX(AE$1:AE2024,MATCH(J2025,J$1:J2024,0),1)=0,"",INDEX(AE$1:AE2024,MATCH(J2025,J$1:J2024,0),1)),"")</f>
        <v/>
      </c>
      <c r="BH2025" s="7" t="str">
        <f t="shared" ca="1" si="297"/>
        <v/>
      </c>
      <c r="BI2025" s="4" t="str">
        <f t="shared" si="298"/>
        <v/>
      </c>
      <c r="BJ2025" s="123"/>
      <c r="BK2025" s="140" t="str">
        <f t="shared" si="299"/>
        <v/>
      </c>
      <c r="BP2025" s="5"/>
      <c r="BR2025" s="4"/>
      <c r="BT2025" s="5"/>
      <c r="BU2025" s="5"/>
      <c r="BV2025" s="5" t="str">
        <f>IF(B2025="","",IF(BQ2025="",1+(MAX(BV$2:BV2024)),""))</f>
        <v/>
      </c>
      <c r="BW2025" s="5" t="str">
        <f t="shared" si="294"/>
        <v/>
      </c>
      <c r="BY2025" s="14" t="str">
        <f t="shared" si="295"/>
        <v/>
      </c>
      <c r="BZ2025" s="28"/>
      <c r="DD2025" s="5" t="e">
        <f>IF(REPORTE!AH$2="si",IF(C2025=VALUE(REPORTE!C$11),IF(SUM(DD$1993:DD2026),CONCATENATE(INT(B2025),", "),INT(B2025)),""),IF(C2025=VALUE(REPORTE!C$10),IF(SUM(DD$1993:DD2026),CONCATENATE(INT(B2025),", "),INT(B2025)),""))</f>
        <v>#VALUE!</v>
      </c>
      <c r="DH2025" s="5"/>
      <c r="DI2025" s="5"/>
      <c r="DJ2025" s="5"/>
      <c r="DK2025" s="5"/>
    </row>
    <row r="2026" spans="1:115">
      <c r="A2026" s="24"/>
      <c r="B2026" s="3"/>
      <c r="H2026" s="5" t="str">
        <f>IF(F2026="","",IFERROR(CONCATENATE("PEUA",VLOOKUP(ESTADO,REPORTE!AV2026:AW2057,2,0),CLAVE_DISTRITO,CLAVE_CADER,IFERROR(VLOOKUP(DAY(F2026),$BN$3:$BO$11,2,0),DAY(F2026)),IFERROR(VLOOKUP(MONTH(F2026),$BN$3:$BO$11,2,0),MONTH(F2026)),YEAR(F2026),G2026),""))</f>
        <v/>
      </c>
      <c r="AC2026" s="2" t="str">
        <f>IFERROR(IF(INDEX(AC$1:AC2025,MATCH(J2026,J$1:J2025,0),1)=0,"",INDEX(AC$1:AC2025,MATCH(J2026,J$1:J2025,0),1)),"")</f>
        <v/>
      </c>
      <c r="AD2026" s="2" t="str">
        <f>IFERROR(IF(INDEX(AD$1:AD2025,MATCH(J2026,J$1:J2025,0),1)=0,"",INDEX(AD$1:AD2025,MATCH(J2026,J$1:J2025,0),1)),"")</f>
        <v/>
      </c>
      <c r="AE2026" s="2" t="str">
        <f>IFERROR(IF(INDEX(AE$1:AE2025,MATCH(J2026,J$1:J2025,0),1)=0,"",INDEX(AE$1:AE2025,MATCH(J2026,J$1:J2025,0),1)),"")</f>
        <v/>
      </c>
      <c r="BH2026" s="7" t="str">
        <f t="shared" ca="1" si="297"/>
        <v/>
      </c>
      <c r="BI2026" s="4" t="str">
        <f t="shared" si="298"/>
        <v/>
      </c>
      <c r="BJ2026" s="123"/>
      <c r="BK2026" s="140" t="str">
        <f t="shared" si="299"/>
        <v/>
      </c>
      <c r="BP2026" s="5"/>
      <c r="BR2026" s="4"/>
      <c r="BT2026" s="5"/>
      <c r="BU2026" s="5"/>
      <c r="BV2026" s="5" t="str">
        <f>IF(B2026="","",IF(BQ2026="",1+(MAX(BV$2:BV2025)),""))</f>
        <v/>
      </c>
      <c r="BW2026" s="5" t="str">
        <f t="shared" si="294"/>
        <v/>
      </c>
      <c r="BY2026" s="14" t="str">
        <f t="shared" si="295"/>
        <v/>
      </c>
      <c r="BZ2026" s="28"/>
      <c r="DD2026" s="5" t="e">
        <f>IF(REPORTE!AH$2="si",IF(C2026=VALUE(REPORTE!C$11),IF(SUM(DD$1993:DD2027),CONCATENATE(INT(B2026),", "),INT(B2026)),""),IF(C2026=VALUE(REPORTE!C$10),IF(SUM(DD$1993:DD2027),CONCATENATE(INT(B2026),", "),INT(B2026)),""))</f>
        <v>#VALUE!</v>
      </c>
      <c r="DH2026" s="5"/>
      <c r="DI2026" s="5"/>
      <c r="DJ2026" s="5"/>
      <c r="DK2026" s="5"/>
    </row>
    <row r="2027" spans="1:115">
      <c r="A2027" s="24"/>
      <c r="B2027" s="3"/>
      <c r="H2027" s="5" t="str">
        <f>IF(F2027="","",IFERROR(CONCATENATE("PEUA",VLOOKUP(ESTADO,REPORTE!AV2027:AW2058,2,0),CLAVE_DISTRITO,CLAVE_CADER,IFERROR(VLOOKUP(DAY(F2027),$BN$3:$BO$11,2,0),DAY(F2027)),IFERROR(VLOOKUP(MONTH(F2027),$BN$3:$BO$11,2,0),MONTH(F2027)),YEAR(F2027),G2027),""))</f>
        <v/>
      </c>
      <c r="AC2027" s="2" t="str">
        <f>IFERROR(IF(INDEX(AC$1:AC2026,MATCH(J2027,J$1:J2026,0),1)=0,"",INDEX(AC$1:AC2026,MATCH(J2027,J$1:J2026,0),1)),"")</f>
        <v/>
      </c>
      <c r="AD2027" s="2" t="str">
        <f>IFERROR(IF(INDEX(AD$1:AD2026,MATCH(J2027,J$1:J2026,0),1)=0,"",INDEX(AD$1:AD2026,MATCH(J2027,J$1:J2026,0),1)),"")</f>
        <v/>
      </c>
      <c r="AE2027" s="2" t="str">
        <f>IFERROR(IF(INDEX(AE$1:AE2026,MATCH(J2027,J$1:J2026,0),1)=0,"",INDEX(AE$1:AE2026,MATCH(J2027,J$1:J2026,0),1)),"")</f>
        <v/>
      </c>
      <c r="BH2027" s="7" t="str">
        <f t="shared" ca="1" si="297"/>
        <v/>
      </c>
      <c r="BJ2027" s="123"/>
      <c r="BK2027" s="140" t="str">
        <f t="shared" si="299"/>
        <v/>
      </c>
      <c r="BP2027" s="5"/>
      <c r="BR2027" s="4"/>
      <c r="BT2027" s="5"/>
      <c r="BU2027" s="5"/>
      <c r="BV2027" s="5" t="str">
        <f>IF(B2027="","",IF(BQ2027="",1+(MAX(BV$2:BV2026)),""))</f>
        <v/>
      </c>
      <c r="BW2027" s="5" t="str">
        <f t="shared" si="294"/>
        <v/>
      </c>
      <c r="BY2027" s="14" t="str">
        <f t="shared" si="295"/>
        <v/>
      </c>
      <c r="BZ2027" s="28"/>
      <c r="DD2027" s="5" t="e">
        <f>IF(REPORTE!AH$2="si",IF(C2027=VALUE(REPORTE!C$11),IF(SUM(DD$1993:DD2028),CONCATENATE(INT(B2027),", "),INT(B2027)),""),IF(C2027=VALUE(REPORTE!C$10),IF(SUM(DD$1993:DD2028),CONCATENATE(INT(B2027),", "),INT(B2027)),""))</f>
        <v>#VALUE!</v>
      </c>
      <c r="DH2027" s="5"/>
      <c r="DI2027" s="5"/>
      <c r="DJ2027" s="5"/>
      <c r="DK2027" s="5"/>
    </row>
    <row r="2028" spans="1:115">
      <c r="A2028" s="24"/>
      <c r="B2028" s="3"/>
      <c r="H2028" s="5" t="str">
        <f>IF(F2028="","",IFERROR(CONCATENATE("PEUA",VLOOKUP(ESTADO,REPORTE!AV2028:AW2059,2,0),CLAVE_DISTRITO,CLAVE_CADER,IFERROR(VLOOKUP(DAY(F2028),$BN$3:$BO$11,2,0),DAY(F2028)),IFERROR(VLOOKUP(MONTH(F2028),$BN$3:$BO$11,2,0),MONTH(F2028)),YEAR(F2028),G2028),""))</f>
        <v/>
      </c>
      <c r="AC2028" s="2" t="str">
        <f>IFERROR(IF(INDEX(AC$1:AC2027,MATCH(J2028,J$1:J2027,0),1)=0,"",INDEX(AC$1:AC2027,MATCH(J2028,J$1:J2027,0),1)),"")</f>
        <v/>
      </c>
      <c r="AD2028" s="2" t="str">
        <f>IFERROR(IF(INDEX(AD$1:AD2027,MATCH(J2028,J$1:J2027,0),1)=0,"",INDEX(AD$1:AD2027,MATCH(J2028,J$1:J2027,0),1)),"")</f>
        <v/>
      </c>
      <c r="AE2028" s="2" t="str">
        <f>IFERROR(IF(INDEX(AE$1:AE2027,MATCH(J2028,J$1:J2027,0),1)=0,"",INDEX(AE$1:AE2027,MATCH(J2028,J$1:J2027,0),1)),"")</f>
        <v/>
      </c>
      <c r="BJ2028" s="123"/>
      <c r="BK2028" s="140" t="str">
        <f t="shared" si="299"/>
        <v/>
      </c>
      <c r="BP2028" s="5"/>
      <c r="BR2028" s="4"/>
      <c r="BT2028" s="5"/>
      <c r="BU2028" s="5"/>
      <c r="BV2028" s="5" t="str">
        <f>IF(B2028="","",IF(BQ2028="",1+(MAX(BV$2:BV2027)),""))</f>
        <v/>
      </c>
      <c r="BW2028" s="5" t="str">
        <f t="shared" si="294"/>
        <v/>
      </c>
      <c r="BY2028" s="14" t="str">
        <f t="shared" si="295"/>
        <v/>
      </c>
      <c r="BZ2028" s="28"/>
      <c r="DD2028" s="5" t="e">
        <f>IF(REPORTE!AH$2="si",IF(C2028=VALUE(REPORTE!C$11),IF(SUM(DD$1993:DD2029),CONCATENATE(INT(B2028),", "),INT(B2028)),""),IF(C2028=VALUE(REPORTE!C$10),IF(SUM(DD$1993:DD2029),CONCATENATE(INT(B2028),", "),INT(B2028)),""))</f>
        <v>#VALUE!</v>
      </c>
      <c r="DH2028" s="5"/>
      <c r="DI2028" s="5"/>
      <c r="DJ2028" s="5"/>
      <c r="DK2028" s="5"/>
    </row>
    <row r="2029" spans="1:115">
      <c r="A2029" s="24"/>
      <c r="B2029" s="3"/>
      <c r="H2029" s="5" t="str">
        <f>IF(F2029="","",IFERROR(CONCATENATE("PEUA",VLOOKUP(ESTADO,REPORTE!AV2029:AW2060,2,0),CLAVE_DISTRITO,CLAVE_CADER,IFERROR(VLOOKUP(DAY(F2029),$BN$3:$BO$11,2,0),DAY(F2029)),IFERROR(VLOOKUP(MONTH(F2029),$BN$3:$BO$11,2,0),MONTH(F2029)),YEAR(F2029),G2029),""))</f>
        <v/>
      </c>
      <c r="AC2029" s="2" t="str">
        <f>IFERROR(IF(INDEX(AC$1:AC2028,MATCH(J2029,J$1:J2028,0),1)=0,"",INDEX(AC$1:AC2028,MATCH(J2029,J$1:J2028,0),1)),"")</f>
        <v/>
      </c>
      <c r="AD2029" s="2" t="str">
        <f>IFERROR(IF(INDEX(AD$1:AD2028,MATCH(J2029,J$1:J2028,0),1)=0,"",INDEX(AD$1:AD2028,MATCH(J2029,J$1:J2028,0),1)),"")</f>
        <v/>
      </c>
      <c r="AE2029" s="2" t="str">
        <f>IFERROR(IF(INDEX(AE$1:AE2028,MATCH(J2029,J$1:J2028,0),1)=0,"",INDEX(AE$1:AE2028,MATCH(J2029,J$1:J2028,0),1)),"")</f>
        <v/>
      </c>
      <c r="BJ2029" s="123"/>
      <c r="BK2029" s="140" t="str">
        <f t="shared" si="299"/>
        <v/>
      </c>
      <c r="BP2029" s="5"/>
      <c r="BR2029" s="4"/>
      <c r="BT2029" s="5"/>
      <c r="BU2029" s="5"/>
      <c r="BV2029" s="5" t="str">
        <f>IF(B2029="","",IF(BQ2029="",1+(MAX(BV$2:BV2028)),""))</f>
        <v/>
      </c>
      <c r="BW2029" s="5" t="str">
        <f t="shared" si="294"/>
        <v/>
      </c>
      <c r="BY2029" s="14" t="str">
        <f t="shared" si="295"/>
        <v/>
      </c>
      <c r="BZ2029" s="28"/>
      <c r="DD2029" s="5" t="e">
        <f>IF(REPORTE!AH$2="si",IF(C2029=VALUE(REPORTE!C$11),IF(SUM(DD$1993:DD2030),CONCATENATE(INT(B2029),", "),INT(B2029)),""),IF(C2029=VALUE(REPORTE!C$10),IF(SUM(DD$1993:DD2030),CONCATENATE(INT(B2029),", "),INT(B2029)),""))</f>
        <v>#VALUE!</v>
      </c>
      <c r="DH2029" s="5"/>
      <c r="DI2029" s="5"/>
      <c r="DJ2029" s="5"/>
      <c r="DK2029" s="5"/>
    </row>
    <row r="2030" spans="1:115">
      <c r="A2030" s="24"/>
      <c r="B2030" s="3"/>
      <c r="H2030" s="5" t="str">
        <f>IF(F2030="","",IFERROR(CONCATENATE("PEUA",VLOOKUP(ESTADO,REPORTE!AV2030:AW2061,2,0),CLAVE_DISTRITO,CLAVE_CADER,IFERROR(VLOOKUP(DAY(F2030),$BN$3:$BO$11,2,0),DAY(F2030)),IFERROR(VLOOKUP(MONTH(F2030),$BN$3:$BO$11,2,0),MONTH(F2030)),YEAR(F2030),G2030),""))</f>
        <v/>
      </c>
      <c r="AC2030" s="2" t="str">
        <f>IFERROR(IF(INDEX(AC$1:AC2029,MATCH(J2030,J$1:J2029,0),1)=0,"",INDEX(AC$1:AC2029,MATCH(J2030,J$1:J2029,0),1)),"")</f>
        <v/>
      </c>
      <c r="AD2030" s="2" t="str">
        <f>IFERROR(IF(INDEX(AD$1:AD2029,MATCH(J2030,J$1:J2029,0),1)=0,"",INDEX(AD$1:AD2029,MATCH(J2030,J$1:J2029,0),1)),"")</f>
        <v/>
      </c>
      <c r="AE2030" s="2" t="str">
        <f>IFERROR(IF(INDEX(AE$1:AE2029,MATCH(J2030,J$1:J2029,0),1)=0,"",INDEX(AE$1:AE2029,MATCH(J2030,J$1:J2029,0),1)),"")</f>
        <v/>
      </c>
      <c r="BJ2030" s="123"/>
      <c r="BK2030" s="140" t="str">
        <f t="shared" si="299"/>
        <v/>
      </c>
      <c r="BP2030" s="5"/>
      <c r="BR2030" s="4"/>
      <c r="BT2030" s="5"/>
      <c r="BU2030" s="5"/>
      <c r="BV2030" s="5" t="str">
        <f>IF(B2030="","",IF(BQ2030="",1+(MAX(BV$2:BV2029)),""))</f>
        <v/>
      </c>
      <c r="BW2030" s="5" t="str">
        <f t="shared" si="294"/>
        <v/>
      </c>
      <c r="BY2030" s="14" t="str">
        <f t="shared" si="295"/>
        <v/>
      </c>
      <c r="BZ2030" s="28"/>
      <c r="DD2030" s="5" t="e">
        <f>IF(REPORTE!AH$2="si",IF(C2030=VALUE(REPORTE!C$11),IF(SUM(DD$1993:DD2031),CONCATENATE(INT(B2030),", "),INT(B2030)),""),IF(C2030=VALUE(REPORTE!C$10),IF(SUM(DD$1993:DD2031),CONCATENATE(INT(B2030),", "),INT(B2030)),""))</f>
        <v>#VALUE!</v>
      </c>
      <c r="DH2030" s="5"/>
      <c r="DI2030" s="5"/>
      <c r="DJ2030" s="5"/>
      <c r="DK2030" s="5"/>
    </row>
    <row r="2031" spans="1:115">
      <c r="A2031" s="24"/>
      <c r="B2031" s="3"/>
      <c r="H2031" s="5" t="str">
        <f>IF(F2031="","",IFERROR(CONCATENATE("PEUA",VLOOKUP(ESTADO,REPORTE!AV2031:AW2062,2,0),CLAVE_DISTRITO,CLAVE_CADER,IFERROR(VLOOKUP(DAY(F2031),$BN$3:$BO$11,2,0),DAY(F2031)),IFERROR(VLOOKUP(MONTH(F2031),$BN$3:$BO$11,2,0),MONTH(F2031)),YEAR(F2031),G2031),""))</f>
        <v/>
      </c>
      <c r="AC2031" s="2" t="str">
        <f>IFERROR(IF(INDEX(AC$1:AC2030,MATCH(J2031,J$1:J2030,0),1)=0,"",INDEX(AC$1:AC2030,MATCH(J2031,J$1:J2030,0),1)),"")</f>
        <v/>
      </c>
      <c r="AD2031" s="2" t="str">
        <f>IFERROR(IF(INDEX(AD$1:AD2030,MATCH(J2031,J$1:J2030,0),1)=0,"",INDEX(AD$1:AD2030,MATCH(J2031,J$1:J2030,0),1)),"")</f>
        <v/>
      </c>
      <c r="AE2031" s="2" t="str">
        <f>IFERROR(IF(INDEX(AE$1:AE2030,MATCH(J2031,J$1:J2030,0),1)=0,"",INDEX(AE$1:AE2030,MATCH(J2031,J$1:J2030,0),1)),"")</f>
        <v/>
      </c>
      <c r="BJ2031" s="123"/>
      <c r="BK2031" s="140" t="str">
        <f t="shared" si="299"/>
        <v/>
      </c>
      <c r="BP2031" s="5"/>
      <c r="BR2031" s="4"/>
      <c r="BT2031" s="5"/>
      <c r="BU2031" s="5"/>
      <c r="BV2031" s="5" t="str">
        <f>IF(B2031="","",IF(BQ2031="",1+(MAX(BV$2:BV2030)),""))</f>
        <v/>
      </c>
      <c r="BW2031" s="5" t="str">
        <f t="shared" si="294"/>
        <v/>
      </c>
      <c r="BY2031" s="14" t="str">
        <f t="shared" si="295"/>
        <v/>
      </c>
      <c r="BZ2031" s="28"/>
      <c r="DD2031" s="5" t="e">
        <f>IF(REPORTE!AH$2="si",IF(C2031=VALUE(REPORTE!C$11),IF(SUM(DD$1993:DD2032),CONCATENATE(INT(B2031),", "),INT(B2031)),""),IF(C2031=VALUE(REPORTE!C$10),IF(SUM(DD$1993:DD2032),CONCATENATE(INT(B2031),", "),INT(B2031)),""))</f>
        <v>#VALUE!</v>
      </c>
      <c r="DH2031" s="5"/>
      <c r="DI2031" s="5"/>
      <c r="DJ2031" s="5"/>
      <c r="DK2031" s="5"/>
    </row>
    <row r="2032" spans="1:115">
      <c r="A2032" s="24"/>
      <c r="B2032" s="3"/>
      <c r="H2032" s="5" t="str">
        <f>IF(F2032="","",IFERROR(CONCATENATE("PEUA",VLOOKUP(ESTADO,REPORTE!AV2032:AW2063,2,0),CLAVE_DISTRITO,CLAVE_CADER,IFERROR(VLOOKUP(DAY(F2032),$BN$3:$BO$11,2,0),DAY(F2032)),IFERROR(VLOOKUP(MONTH(F2032),$BN$3:$BO$11,2,0),MONTH(F2032)),YEAR(F2032),G2032),""))</f>
        <v/>
      </c>
      <c r="AC2032" s="2" t="str">
        <f>IFERROR(IF(INDEX(AC$1:AC2031,MATCH(J2032,J$1:J2031,0),1)=0,"",INDEX(AC$1:AC2031,MATCH(J2032,J$1:J2031,0),1)),"")</f>
        <v/>
      </c>
      <c r="AD2032" s="2" t="str">
        <f>IFERROR(IF(INDEX(AD$1:AD2031,MATCH(J2032,J$1:J2031,0),1)=0,"",INDEX(AD$1:AD2031,MATCH(J2032,J$1:J2031,0),1)),"")</f>
        <v/>
      </c>
      <c r="AE2032" s="2" t="str">
        <f>IFERROR(IF(INDEX(AE$1:AE2031,MATCH(J2032,J$1:J2031,0),1)=0,"",INDEX(AE$1:AE2031,MATCH(J2032,J$1:J2031,0),1)),"")</f>
        <v/>
      </c>
      <c r="BJ2032" s="123"/>
      <c r="BK2032" s="140" t="str">
        <f t="shared" si="299"/>
        <v/>
      </c>
      <c r="BP2032" s="5"/>
      <c r="BR2032" s="4"/>
      <c r="BT2032" s="5"/>
      <c r="BU2032" s="5"/>
      <c r="BV2032" s="5" t="str">
        <f>IF(B2032="","",IF(BQ2032="",1+(MAX(BV$2:BV2031)),""))</f>
        <v/>
      </c>
      <c r="BW2032" s="5" t="str">
        <f t="shared" si="294"/>
        <v/>
      </c>
      <c r="BY2032" s="14" t="str">
        <f t="shared" si="295"/>
        <v/>
      </c>
      <c r="BZ2032" s="28"/>
      <c r="DD2032" s="5" t="e">
        <f>IF(REPORTE!AH$2="si",IF(C2032=VALUE(REPORTE!C$11),IF(SUM(DD$1993:DD2033),CONCATENATE(INT(B2032),", "),INT(B2032)),""),IF(C2032=VALUE(REPORTE!C$10),IF(SUM(DD$1993:DD2033),CONCATENATE(INT(B2032),", "),INT(B2032)),""))</f>
        <v>#VALUE!</v>
      </c>
      <c r="DH2032" s="5"/>
      <c r="DI2032" s="5"/>
      <c r="DJ2032" s="5"/>
      <c r="DK2032" s="5"/>
    </row>
    <row r="2033" spans="1:115">
      <c r="A2033" s="24"/>
      <c r="B2033" s="3"/>
      <c r="H2033" s="5" t="str">
        <f>IF(F2033="","",IFERROR(CONCATENATE("PEUA",VLOOKUP(ESTADO,REPORTE!AV2033:AW2064,2,0),CLAVE_DISTRITO,CLAVE_CADER,IFERROR(VLOOKUP(DAY(F2033),$BN$3:$BO$11,2,0),DAY(F2033)),IFERROR(VLOOKUP(MONTH(F2033),$BN$3:$BO$11,2,0),MONTH(F2033)),YEAR(F2033),G2033),""))</f>
        <v/>
      </c>
      <c r="AC2033" s="2" t="str">
        <f>IFERROR(IF(INDEX(AC$1:AC2032,MATCH(J2033,J$1:J2032,0),1)=0,"",INDEX(AC$1:AC2032,MATCH(J2033,J$1:J2032,0),1)),"")</f>
        <v/>
      </c>
      <c r="AD2033" s="2" t="str">
        <f>IFERROR(IF(INDEX(AD$1:AD2032,MATCH(J2033,J$1:J2032,0),1)=0,"",INDEX(AD$1:AD2032,MATCH(J2033,J$1:J2032,0),1)),"")</f>
        <v/>
      </c>
      <c r="AE2033" s="2" t="str">
        <f>IFERROR(IF(INDEX(AE$1:AE2032,MATCH(J2033,J$1:J2032,0),1)=0,"",INDEX(AE$1:AE2032,MATCH(J2033,J$1:J2032,0),1)),"")</f>
        <v/>
      </c>
      <c r="BJ2033" s="123"/>
      <c r="BK2033" s="140" t="str">
        <f t="shared" si="299"/>
        <v/>
      </c>
      <c r="BP2033" s="5"/>
      <c r="BR2033" s="4"/>
      <c r="BT2033" s="5"/>
      <c r="BU2033" s="5"/>
      <c r="BV2033" s="5" t="str">
        <f>IF(B2033="","",IF(BQ2033="",1+(MAX(BV$2:BV2032)),""))</f>
        <v/>
      </c>
      <c r="BW2033" s="5" t="str">
        <f t="shared" si="294"/>
        <v/>
      </c>
      <c r="BY2033" s="14" t="str">
        <f t="shared" si="295"/>
        <v/>
      </c>
      <c r="BZ2033" s="28"/>
      <c r="DD2033" s="5" t="e">
        <f>IF(REPORTE!AH$2="si",IF(C2033=VALUE(REPORTE!C$11),IF(SUM(DD$1993:DD2034),CONCATENATE(INT(B2033),", "),INT(B2033)),""),IF(C2033=VALUE(REPORTE!C$10),IF(SUM(DD$1993:DD2034),CONCATENATE(INT(B2033),", "),INT(B2033)),""))</f>
        <v>#VALUE!</v>
      </c>
      <c r="DH2033" s="5"/>
      <c r="DI2033" s="5"/>
      <c r="DJ2033" s="5"/>
      <c r="DK2033" s="5"/>
    </row>
    <row r="2034" spans="1:115">
      <c r="A2034" s="24"/>
      <c r="B2034" s="3"/>
      <c r="H2034" s="5" t="str">
        <f>IF(F2034="","",IFERROR(CONCATENATE("PEUA",VLOOKUP(ESTADO,REPORTE!AV2034:AW2065,2,0),CLAVE_DISTRITO,CLAVE_CADER,IFERROR(VLOOKUP(DAY(F2034),$BN$3:$BO$11,2,0),DAY(F2034)),IFERROR(VLOOKUP(MONTH(F2034),$BN$3:$BO$11,2,0),MONTH(F2034)),YEAR(F2034),G2034),""))</f>
        <v/>
      </c>
      <c r="AC2034" s="2" t="str">
        <f>IFERROR(IF(INDEX(AC$1:AC2033,MATCH(J2034,J$1:J2033,0),1)=0,"",INDEX(AC$1:AC2033,MATCH(J2034,J$1:J2033,0),1)),"")</f>
        <v/>
      </c>
      <c r="AD2034" s="2" t="str">
        <f>IFERROR(IF(INDEX(AD$1:AD2033,MATCH(J2034,J$1:J2033,0),1)=0,"",INDEX(AD$1:AD2033,MATCH(J2034,J$1:J2033,0),1)),"")</f>
        <v/>
      </c>
      <c r="AE2034" s="2" t="str">
        <f>IFERROR(IF(INDEX(AE$1:AE2033,MATCH(J2034,J$1:J2033,0),1)=0,"",INDEX(AE$1:AE2033,MATCH(J2034,J$1:J2033,0),1)),"")</f>
        <v/>
      </c>
      <c r="BJ2034" s="123"/>
      <c r="BK2034" s="140" t="str">
        <f t="shared" si="299"/>
        <v/>
      </c>
      <c r="BP2034" s="5"/>
      <c r="BR2034" s="4"/>
      <c r="BT2034" s="5"/>
      <c r="BU2034" s="5"/>
      <c r="BV2034" s="5" t="str">
        <f>IF(B2034="","",IF(BQ2034="",1+(MAX(BV$2:BV2033)),""))</f>
        <v/>
      </c>
      <c r="BW2034" s="5" t="str">
        <f t="shared" si="294"/>
        <v/>
      </c>
      <c r="BY2034" s="14" t="str">
        <f t="shared" si="295"/>
        <v/>
      </c>
      <c r="BZ2034" s="28"/>
      <c r="DD2034" s="5" t="e">
        <f>IF(REPORTE!AH$2="si",IF(C2034=VALUE(REPORTE!C$11),IF(SUM(DD$1993:DD2035),CONCATENATE(INT(B2034),", "),INT(B2034)),""),IF(C2034=VALUE(REPORTE!C$10),IF(SUM(DD$1993:DD2035),CONCATENATE(INT(B2034),", "),INT(B2034)),""))</f>
        <v>#VALUE!</v>
      </c>
      <c r="DH2034" s="5"/>
      <c r="DI2034" s="5"/>
      <c r="DJ2034" s="5"/>
      <c r="DK2034" s="5"/>
    </row>
    <row r="2035" spans="1:115">
      <c r="A2035" s="24"/>
      <c r="B2035" s="3"/>
      <c r="H2035" s="5" t="str">
        <f>IF(F2035="","",IFERROR(CONCATENATE("PEUA",VLOOKUP(ESTADO,REPORTE!AV2035:AW2066,2,0),CLAVE_DISTRITO,CLAVE_CADER,IFERROR(VLOOKUP(DAY(F2035),$BN$3:$BO$11,2,0),DAY(F2035)),IFERROR(VLOOKUP(MONTH(F2035),$BN$3:$BO$11,2,0),MONTH(F2035)),YEAR(F2035),G2035),""))</f>
        <v/>
      </c>
      <c r="AC2035" s="2" t="str">
        <f>IFERROR(IF(INDEX(AC$1:AC2034,MATCH(J2035,J$1:J2034,0),1)=0,"",INDEX(AC$1:AC2034,MATCH(J2035,J$1:J2034,0),1)),"")</f>
        <v/>
      </c>
      <c r="AD2035" s="2" t="str">
        <f>IFERROR(IF(INDEX(AD$1:AD2034,MATCH(J2035,J$1:J2034,0),1)=0,"",INDEX(AD$1:AD2034,MATCH(J2035,J$1:J2034,0),1)),"")</f>
        <v/>
      </c>
      <c r="AE2035" s="2" t="str">
        <f>IFERROR(IF(INDEX(AE$1:AE2034,MATCH(J2035,J$1:J2034,0),1)=0,"",INDEX(AE$1:AE2034,MATCH(J2035,J$1:J2034,0),1)),"")</f>
        <v/>
      </c>
      <c r="BJ2035" s="123"/>
      <c r="BK2035" s="140" t="str">
        <f t="shared" si="299"/>
        <v/>
      </c>
      <c r="BP2035" s="5"/>
      <c r="BR2035" s="4"/>
      <c r="BT2035" s="5"/>
      <c r="BU2035" s="5"/>
      <c r="BV2035" s="5" t="str">
        <f>IF(B2035="","",IF(BQ2035="",1+(MAX(BV$2:BV2034)),""))</f>
        <v/>
      </c>
      <c r="BW2035" s="5" t="str">
        <f t="shared" si="294"/>
        <v/>
      </c>
      <c r="BY2035" s="14" t="str">
        <f t="shared" si="295"/>
        <v/>
      </c>
      <c r="BZ2035" s="28"/>
      <c r="DD2035" s="5" t="e">
        <f>IF(REPORTE!AH$2="si",IF(C2035=VALUE(REPORTE!C$11),IF(SUM(DD$1993:DD2036),CONCATENATE(INT(B2035),", "),INT(B2035)),""),IF(C2035=VALUE(REPORTE!C$10),IF(SUM(DD$1993:DD2036),CONCATENATE(INT(B2035),", "),INT(B2035)),""))</f>
        <v>#VALUE!</v>
      </c>
      <c r="DH2035" s="5"/>
      <c r="DI2035" s="5"/>
      <c r="DJ2035" s="5"/>
      <c r="DK2035" s="5"/>
    </row>
    <row r="2036" spans="1:115">
      <c r="A2036" s="24"/>
      <c r="B2036" s="3"/>
      <c r="H2036" s="5" t="str">
        <f>IF(F2036="","",IFERROR(CONCATENATE("PEUA",VLOOKUP(ESTADO,REPORTE!AV2036:AW2067,2,0),CLAVE_DISTRITO,CLAVE_CADER,IFERROR(VLOOKUP(DAY(F2036),$BN$3:$BO$11,2,0),DAY(F2036)),IFERROR(VLOOKUP(MONTH(F2036),$BN$3:$BO$11,2,0),MONTH(F2036)),YEAR(F2036),G2036),""))</f>
        <v/>
      </c>
      <c r="AC2036" s="2" t="str">
        <f>IFERROR(IF(INDEX(AC$1:AC2035,MATCH(J2036,J$1:J2035,0),1)=0,"",INDEX(AC$1:AC2035,MATCH(J2036,J$1:J2035,0),1)),"")</f>
        <v/>
      </c>
      <c r="AD2036" s="2" t="str">
        <f>IFERROR(IF(INDEX(AD$1:AD2035,MATCH(J2036,J$1:J2035,0),1)=0,"",INDEX(AD$1:AD2035,MATCH(J2036,J$1:J2035,0),1)),"")</f>
        <v/>
      </c>
      <c r="AE2036" s="2" t="str">
        <f>IFERROR(IF(INDEX(AE$1:AE2035,MATCH(J2036,J$1:J2035,0),1)=0,"",INDEX(AE$1:AE2035,MATCH(J2036,J$1:J2035,0),1)),"")</f>
        <v/>
      </c>
      <c r="BJ2036" s="123"/>
      <c r="BK2036" s="140" t="str">
        <f t="shared" si="299"/>
        <v/>
      </c>
      <c r="BP2036" s="5"/>
      <c r="BR2036" s="4"/>
      <c r="BT2036" s="5"/>
      <c r="BU2036" s="5"/>
      <c r="BV2036" s="5" t="str">
        <f>IF(B2036="","",IF(BQ2036="",1+(MAX(BV$2:BV2035)),""))</f>
        <v/>
      </c>
      <c r="BW2036" s="5" t="str">
        <f t="shared" si="294"/>
        <v/>
      </c>
      <c r="BY2036" s="14" t="str">
        <f t="shared" si="295"/>
        <v/>
      </c>
      <c r="BZ2036" s="28"/>
      <c r="DD2036" s="5" t="e">
        <f>IF(REPORTE!AH$2="si",IF(C2036=VALUE(REPORTE!C$11),IF(SUM(DD$1993:DD2037),CONCATENATE(INT(B2036),", "),INT(B2036)),""),IF(C2036=VALUE(REPORTE!C$10),IF(SUM(DD$1993:DD2037),CONCATENATE(INT(B2036),", "),INT(B2036)),""))</f>
        <v>#VALUE!</v>
      </c>
      <c r="DH2036" s="5"/>
      <c r="DI2036" s="5"/>
      <c r="DJ2036" s="5"/>
      <c r="DK2036" s="5"/>
    </row>
    <row r="2037" spans="1:115">
      <c r="A2037" s="24"/>
      <c r="B2037" s="3"/>
      <c r="H2037" s="5" t="str">
        <f>IF(F2037="","",IFERROR(CONCATENATE("PEUA",VLOOKUP(ESTADO,REPORTE!AV2037:AW2068,2,0),CLAVE_DISTRITO,CLAVE_CADER,IFERROR(VLOOKUP(DAY(F2037),$BN$3:$BO$11,2,0),DAY(F2037)),IFERROR(VLOOKUP(MONTH(F2037),$BN$3:$BO$11,2,0),MONTH(F2037)),YEAR(F2037),G2037),""))</f>
        <v/>
      </c>
      <c r="AC2037" s="2" t="str">
        <f>IFERROR(IF(INDEX(AC$1:AC2036,MATCH(J2037,J$1:J2036,0),1)=0,"",INDEX(AC$1:AC2036,MATCH(J2037,J$1:J2036,0),1)),"")</f>
        <v/>
      </c>
      <c r="AD2037" s="2" t="str">
        <f>IFERROR(IF(INDEX(AD$1:AD2036,MATCH(J2037,J$1:J2036,0),1)=0,"",INDEX(AD$1:AD2036,MATCH(J2037,J$1:J2036,0),1)),"")</f>
        <v/>
      </c>
      <c r="AE2037" s="2" t="str">
        <f>IFERROR(IF(INDEX(AE$1:AE2036,MATCH(J2037,J$1:J2036,0),1)=0,"",INDEX(AE$1:AE2036,MATCH(J2037,J$1:J2036,0),1)),"")</f>
        <v/>
      </c>
      <c r="BJ2037" s="123"/>
      <c r="BK2037" s="140" t="str">
        <f t="shared" si="299"/>
        <v/>
      </c>
      <c r="BP2037" s="5"/>
      <c r="BR2037" s="4"/>
      <c r="BT2037" s="5"/>
      <c r="BU2037" s="5"/>
      <c r="BV2037" s="5" t="str">
        <f>IF(B2037="","",IF(BQ2037="",1+(MAX(BV$2:BV2036)),""))</f>
        <v/>
      </c>
      <c r="BW2037" s="5" t="str">
        <f t="shared" si="294"/>
        <v/>
      </c>
      <c r="BY2037" s="14" t="str">
        <f t="shared" si="295"/>
        <v/>
      </c>
      <c r="BZ2037" s="28"/>
      <c r="DD2037" s="5" t="e">
        <f>IF(REPORTE!AH$2="si",IF(C2037=VALUE(REPORTE!C$11),IF(SUM(DD$1993:DD2038),CONCATENATE(INT(B2037),", "),INT(B2037)),""),IF(C2037=VALUE(REPORTE!C$10),IF(SUM(DD$1993:DD2038),CONCATENATE(INT(B2037),", "),INT(B2037)),""))</f>
        <v>#VALUE!</v>
      </c>
      <c r="DH2037" s="5"/>
      <c r="DI2037" s="5"/>
      <c r="DJ2037" s="5"/>
      <c r="DK2037" s="5"/>
    </row>
    <row r="2038" spans="1:115">
      <c r="A2038" s="24"/>
      <c r="B2038" s="3"/>
      <c r="H2038" s="5" t="str">
        <f>IF(F2038="","",IFERROR(CONCATENATE("PEUA",VLOOKUP(ESTADO,REPORTE!AV2038:AW2069,2,0),CLAVE_DISTRITO,CLAVE_CADER,IFERROR(VLOOKUP(DAY(F2038),$BN$3:$BO$11,2,0),DAY(F2038)),IFERROR(VLOOKUP(MONTH(F2038),$BN$3:$BO$11,2,0),MONTH(F2038)),YEAR(F2038),G2038),""))</f>
        <v/>
      </c>
      <c r="AC2038" s="2" t="str">
        <f>IFERROR(IF(INDEX(AC$1:AC2037,MATCH(J2038,J$1:J2037,0),1)=0,"",INDEX(AC$1:AC2037,MATCH(J2038,J$1:J2037,0),1)),"")</f>
        <v/>
      </c>
      <c r="AD2038" s="2" t="str">
        <f>IFERROR(IF(INDEX(AD$1:AD2037,MATCH(J2038,J$1:J2037,0),1)=0,"",INDEX(AD$1:AD2037,MATCH(J2038,J$1:J2037,0),1)),"")</f>
        <v/>
      </c>
      <c r="AE2038" s="2" t="str">
        <f>IFERROR(IF(INDEX(AE$1:AE2037,MATCH(J2038,J$1:J2037,0),1)=0,"",INDEX(AE$1:AE2037,MATCH(J2038,J$1:J2037,0),1)),"")</f>
        <v/>
      </c>
      <c r="BJ2038" s="123"/>
      <c r="BK2038" s="140" t="str">
        <f t="shared" si="299"/>
        <v/>
      </c>
      <c r="BP2038" s="5"/>
      <c r="BR2038" s="4"/>
      <c r="BT2038" s="5"/>
      <c r="BU2038" s="5"/>
      <c r="BV2038" s="5" t="str">
        <f>IF(B2038="","",IF(BQ2038="",1+(MAX(BV$2:BV2037)),""))</f>
        <v/>
      </c>
      <c r="BW2038" s="5" t="str">
        <f t="shared" si="294"/>
        <v/>
      </c>
      <c r="BY2038" s="14" t="str">
        <f t="shared" si="295"/>
        <v/>
      </c>
      <c r="BZ2038" s="28"/>
      <c r="DD2038" s="5" t="e">
        <f>IF(REPORTE!AH$2="si",IF(C2038=VALUE(REPORTE!C$11),IF(SUM(DD$1993:DD2039),CONCATENATE(INT(B2038),", "),INT(B2038)),""),IF(C2038=VALUE(REPORTE!C$10),IF(SUM(DD$1993:DD2039),CONCATENATE(INT(B2038),", "),INT(B2038)),""))</f>
        <v>#VALUE!</v>
      </c>
      <c r="DH2038" s="5"/>
      <c r="DI2038" s="5"/>
      <c r="DJ2038" s="5"/>
      <c r="DK2038" s="5"/>
    </row>
    <row r="2039" spans="1:115">
      <c r="A2039" s="24"/>
      <c r="B2039" s="3"/>
      <c r="H2039" s="5" t="str">
        <f>IF(F2039="","",IFERROR(CONCATENATE("PEUA",VLOOKUP(ESTADO,REPORTE!AV2039:AW2070,2,0),CLAVE_DISTRITO,CLAVE_CADER,IFERROR(VLOOKUP(DAY(F2039),$BN$3:$BO$11,2,0),DAY(F2039)),IFERROR(VLOOKUP(MONTH(F2039),$BN$3:$BO$11,2,0),MONTH(F2039)),YEAR(F2039),G2039),""))</f>
        <v/>
      </c>
      <c r="AC2039" s="2" t="str">
        <f>IFERROR(IF(INDEX(AC$1:AC2038,MATCH(J2039,J$1:J2038,0),1)=0,"",INDEX(AC$1:AC2038,MATCH(J2039,J$1:J2038,0),1)),"")</f>
        <v/>
      </c>
      <c r="AD2039" s="2" t="str">
        <f>IFERROR(IF(INDEX(AD$1:AD2038,MATCH(J2039,J$1:J2038,0),1)=0,"",INDEX(AD$1:AD2038,MATCH(J2039,J$1:J2038,0),1)),"")</f>
        <v/>
      </c>
      <c r="AE2039" s="2" t="str">
        <f>IFERROR(IF(INDEX(AE$1:AE2038,MATCH(J2039,J$1:J2038,0),1)=0,"",INDEX(AE$1:AE2038,MATCH(J2039,J$1:J2038,0),1)),"")</f>
        <v/>
      </c>
      <c r="BJ2039" s="123"/>
      <c r="BK2039" s="140" t="str">
        <f t="shared" si="299"/>
        <v/>
      </c>
      <c r="BP2039" s="5"/>
      <c r="BR2039" s="4"/>
      <c r="BT2039" s="5"/>
      <c r="BU2039" s="5"/>
      <c r="BV2039" s="5" t="str">
        <f>IF(B2039="","",IF(BQ2039="",1+(MAX(BV$2:BV2038)),""))</f>
        <v/>
      </c>
      <c r="BW2039" s="5" t="str">
        <f t="shared" si="294"/>
        <v/>
      </c>
      <c r="BY2039" s="14" t="str">
        <f t="shared" si="295"/>
        <v/>
      </c>
      <c r="BZ2039" s="28"/>
      <c r="DD2039" s="5" t="e">
        <f>IF(REPORTE!AH$2="si",IF(C2039=VALUE(REPORTE!C$11),IF(SUM(DD$1993:DD2040),CONCATENATE(INT(B2039),", "),INT(B2039)),""),IF(C2039=VALUE(REPORTE!C$10),IF(SUM(DD$1993:DD2040),CONCATENATE(INT(B2039),", "),INT(B2039)),""))</f>
        <v>#VALUE!</v>
      </c>
      <c r="DH2039" s="5"/>
      <c r="DI2039" s="5"/>
      <c r="DJ2039" s="5"/>
      <c r="DK2039" s="5"/>
    </row>
    <row r="2040" spans="1:115">
      <c r="A2040" s="24"/>
      <c r="B2040" s="3"/>
      <c r="H2040" s="5" t="str">
        <f>IF(F2040="","",IFERROR(CONCATENATE("PEUA",VLOOKUP(ESTADO,REPORTE!AV2040:AW2071,2,0),CLAVE_DISTRITO,CLAVE_CADER,IFERROR(VLOOKUP(DAY(F2040),$BN$3:$BO$11,2,0),DAY(F2040)),IFERROR(VLOOKUP(MONTH(F2040),$BN$3:$BO$11,2,0),MONTH(F2040)),YEAR(F2040),G2040),""))</f>
        <v/>
      </c>
      <c r="AC2040" s="2" t="str">
        <f>IFERROR(IF(INDEX(AC$1:AC2039,MATCH(J2040,J$1:J2039,0),1)=0,"",INDEX(AC$1:AC2039,MATCH(J2040,J$1:J2039,0),1)),"")</f>
        <v/>
      </c>
      <c r="AD2040" s="2" t="str">
        <f>IFERROR(IF(INDEX(AD$1:AD2039,MATCH(J2040,J$1:J2039,0),1)=0,"",INDEX(AD$1:AD2039,MATCH(J2040,J$1:J2039,0),1)),"")</f>
        <v/>
      </c>
      <c r="AE2040" s="2" t="str">
        <f>IFERROR(IF(INDEX(AE$1:AE2039,MATCH(J2040,J$1:J2039,0),1)=0,"",INDEX(AE$1:AE2039,MATCH(J2040,J$1:J2039,0),1)),"")</f>
        <v/>
      </c>
      <c r="BJ2040" s="123"/>
      <c r="BK2040" s="140" t="str">
        <f t="shared" si="299"/>
        <v/>
      </c>
      <c r="BP2040" s="5"/>
      <c r="BR2040" s="4"/>
      <c r="BT2040" s="5"/>
      <c r="BU2040" s="5"/>
      <c r="BV2040" s="5" t="str">
        <f>IF(B2040="","",IF(BQ2040="",1+(MAX(BV$2:BV2039)),""))</f>
        <v/>
      </c>
      <c r="BW2040" s="5" t="str">
        <f t="shared" si="294"/>
        <v/>
      </c>
      <c r="BY2040" s="14" t="str">
        <f t="shared" si="295"/>
        <v/>
      </c>
      <c r="BZ2040" s="28"/>
      <c r="DD2040" s="5" t="e">
        <f>IF(REPORTE!AH$2="si",IF(C2040=VALUE(REPORTE!C$11),IF(SUM(DD$1993:DD2041),CONCATENATE(INT(B2040),", "),INT(B2040)),""),IF(C2040=VALUE(REPORTE!C$10),IF(SUM(DD$1993:DD2041),CONCATENATE(INT(B2040),", "),INT(B2040)),""))</f>
        <v>#VALUE!</v>
      </c>
      <c r="DH2040" s="5"/>
      <c r="DI2040" s="5"/>
      <c r="DJ2040" s="5"/>
      <c r="DK2040" s="5"/>
    </row>
    <row r="2041" spans="1:115">
      <c r="A2041" s="24"/>
      <c r="B2041" s="3"/>
      <c r="H2041" s="5" t="str">
        <f>IF(F2041="","",IFERROR(CONCATENATE("PEUA",VLOOKUP(ESTADO,REPORTE!AV2041:AW2072,2,0),CLAVE_DISTRITO,CLAVE_CADER,IFERROR(VLOOKUP(DAY(F2041),$BN$3:$BO$11,2,0),DAY(F2041)),IFERROR(VLOOKUP(MONTH(F2041),$BN$3:$BO$11,2,0),MONTH(F2041)),YEAR(F2041),G2041),""))</f>
        <v/>
      </c>
      <c r="AC2041" s="2" t="str">
        <f>IFERROR(IF(INDEX(AC$1:AC2040,MATCH(J2041,J$1:J2040,0),1)=0,"",INDEX(AC$1:AC2040,MATCH(J2041,J$1:J2040,0),1)),"")</f>
        <v/>
      </c>
      <c r="AD2041" s="2" t="str">
        <f>IFERROR(IF(INDEX(AD$1:AD2040,MATCH(J2041,J$1:J2040,0),1)=0,"",INDEX(AD$1:AD2040,MATCH(J2041,J$1:J2040,0),1)),"")</f>
        <v/>
      </c>
      <c r="AE2041" s="2" t="str">
        <f>IFERROR(IF(INDEX(AE$1:AE2040,MATCH(J2041,J$1:J2040,0),1)=0,"",INDEX(AE$1:AE2040,MATCH(J2041,J$1:J2040,0),1)),"")</f>
        <v/>
      </c>
      <c r="BJ2041" s="123"/>
      <c r="BK2041" s="140" t="str">
        <f t="shared" si="299"/>
        <v/>
      </c>
      <c r="BP2041" s="5"/>
      <c r="BR2041" s="4"/>
      <c r="BT2041" s="5"/>
      <c r="BU2041" s="5"/>
      <c r="BV2041" s="5" t="str">
        <f>IF(B2041="","",IF(BQ2041="",1+(MAX(BV$2:BV2040)),""))</f>
        <v/>
      </c>
      <c r="BW2041" s="5" t="str">
        <f t="shared" si="294"/>
        <v/>
      </c>
      <c r="BY2041" s="14" t="str">
        <f t="shared" si="295"/>
        <v/>
      </c>
      <c r="BZ2041" s="28"/>
      <c r="DD2041" s="5" t="e">
        <f>IF(REPORTE!AH$2="si",IF(C2041=VALUE(REPORTE!C$11),IF(SUM(DD$1993:DD2042),CONCATENATE(INT(B2041),", "),INT(B2041)),""),IF(C2041=VALUE(REPORTE!C$10),IF(SUM(DD$1993:DD2042),CONCATENATE(INT(B2041),", "),INT(B2041)),""))</f>
        <v>#VALUE!</v>
      </c>
      <c r="DH2041" s="5"/>
      <c r="DI2041" s="5"/>
      <c r="DJ2041" s="5"/>
      <c r="DK2041" s="5"/>
    </row>
    <row r="2042" spans="1:115">
      <c r="A2042" s="24"/>
      <c r="B2042" s="3"/>
      <c r="H2042" s="5" t="str">
        <f>IF(F2042="","",IFERROR(CONCATENATE("PEUA",VLOOKUP(ESTADO,REPORTE!AV2042:AW2073,2,0),CLAVE_DISTRITO,CLAVE_CADER,IFERROR(VLOOKUP(DAY(F2042),$BN$3:$BO$11,2,0),DAY(F2042)),IFERROR(VLOOKUP(MONTH(F2042),$BN$3:$BO$11,2,0),MONTH(F2042)),YEAR(F2042),G2042),""))</f>
        <v/>
      </c>
      <c r="AC2042" s="2" t="str">
        <f>IFERROR(IF(INDEX(AC$1:AC2041,MATCH(J2042,J$1:J2041,0),1)=0,"",INDEX(AC$1:AC2041,MATCH(J2042,J$1:J2041,0),1)),"")</f>
        <v/>
      </c>
      <c r="AD2042" s="2" t="str">
        <f>IFERROR(IF(INDEX(AD$1:AD2041,MATCH(J2042,J$1:J2041,0),1)=0,"",INDEX(AD$1:AD2041,MATCH(J2042,J$1:J2041,0),1)),"")</f>
        <v/>
      </c>
      <c r="AE2042" s="2" t="str">
        <f>IFERROR(IF(INDEX(AE$1:AE2041,MATCH(J2042,J$1:J2041,0),1)=0,"",INDEX(AE$1:AE2041,MATCH(J2042,J$1:J2041,0),1)),"")</f>
        <v/>
      </c>
      <c r="BJ2042" s="123"/>
      <c r="BK2042" s="140" t="str">
        <f t="shared" si="299"/>
        <v/>
      </c>
      <c r="BP2042" s="5"/>
      <c r="BR2042" s="4"/>
      <c r="BT2042" s="5"/>
      <c r="BU2042" s="5"/>
      <c r="BV2042" s="5" t="str">
        <f>IF(B2042="","",IF(BQ2042="",1+(MAX(BV$2:BV2041)),""))</f>
        <v/>
      </c>
      <c r="BW2042" s="5" t="str">
        <f t="shared" si="294"/>
        <v/>
      </c>
      <c r="BY2042" s="14" t="str">
        <f t="shared" si="295"/>
        <v/>
      </c>
      <c r="BZ2042" s="28"/>
      <c r="DD2042" s="5" t="e">
        <f>IF(REPORTE!AH$2="si",IF(C2042=VALUE(REPORTE!C$11),IF(SUM(DD$1993:DD2043),CONCATENATE(INT(B2042),", "),INT(B2042)),""),IF(C2042=VALUE(REPORTE!C$10),IF(SUM(DD$1993:DD2043),CONCATENATE(INT(B2042),", "),INT(B2042)),""))</f>
        <v>#VALUE!</v>
      </c>
      <c r="DH2042" s="5"/>
      <c r="DI2042" s="5"/>
      <c r="DJ2042" s="5"/>
      <c r="DK2042" s="5"/>
    </row>
    <row r="2043" spans="1:115">
      <c r="A2043" s="24"/>
      <c r="B2043" s="3"/>
      <c r="H2043" s="5" t="str">
        <f>IF(F2043="","",IFERROR(CONCATENATE("PEUA",VLOOKUP(ESTADO,REPORTE!AV2043:AW2074,2,0),CLAVE_DISTRITO,CLAVE_CADER,IFERROR(VLOOKUP(DAY(F2043),$BN$3:$BO$11,2,0),DAY(F2043)),IFERROR(VLOOKUP(MONTH(F2043),$BN$3:$BO$11,2,0),MONTH(F2043)),YEAR(F2043),G2043),""))</f>
        <v/>
      </c>
      <c r="AC2043" s="2" t="str">
        <f>IFERROR(IF(INDEX(AC$1:AC2042,MATCH(J2043,J$1:J2042,0),1)=0,"",INDEX(AC$1:AC2042,MATCH(J2043,J$1:J2042,0),1)),"")</f>
        <v/>
      </c>
      <c r="AD2043" s="2" t="str">
        <f>IFERROR(IF(INDEX(AD$1:AD2042,MATCH(J2043,J$1:J2042,0),1)=0,"",INDEX(AD$1:AD2042,MATCH(J2043,J$1:J2042,0),1)),"")</f>
        <v/>
      </c>
      <c r="AE2043" s="2" t="str">
        <f>IFERROR(IF(INDEX(AE$1:AE2042,MATCH(J2043,J$1:J2042,0),1)=0,"",INDEX(AE$1:AE2042,MATCH(J2043,J$1:J2042,0),1)),"")</f>
        <v/>
      </c>
      <c r="BJ2043" s="123"/>
      <c r="BK2043" s="140" t="str">
        <f t="shared" si="299"/>
        <v/>
      </c>
      <c r="BP2043" s="5"/>
      <c r="BR2043" s="4"/>
      <c r="BT2043" s="5"/>
      <c r="BU2043" s="5"/>
      <c r="BV2043" s="5" t="str">
        <f>IF(B2043="","",IF(BQ2043="",1+(MAX(BV$2:BV2042)),""))</f>
        <v/>
      </c>
      <c r="BW2043" s="5" t="str">
        <f t="shared" si="294"/>
        <v/>
      </c>
      <c r="BY2043" s="14" t="str">
        <f t="shared" si="295"/>
        <v/>
      </c>
      <c r="BZ2043" s="28"/>
      <c r="DD2043" s="5" t="e">
        <f>IF(REPORTE!AH$2="si",IF(C2043=VALUE(REPORTE!C$11),IF(SUM(DD$1993:DD2044),CONCATENATE(INT(B2043),", "),INT(B2043)),""),IF(C2043=VALUE(REPORTE!C$10),IF(SUM(DD$1993:DD2044),CONCATENATE(INT(B2043),", "),INT(B2043)),""))</f>
        <v>#VALUE!</v>
      </c>
      <c r="DH2043" s="5"/>
      <c r="DI2043" s="5"/>
      <c r="DJ2043" s="5"/>
      <c r="DK2043" s="5"/>
    </row>
    <row r="2044" spans="1:115">
      <c r="A2044" s="24"/>
      <c r="B2044" s="3"/>
      <c r="H2044" s="5" t="str">
        <f>IF(F2044="","",IFERROR(CONCATENATE("PEUA",VLOOKUP(ESTADO,REPORTE!AV2044:AW2075,2,0),CLAVE_DISTRITO,CLAVE_CADER,IFERROR(VLOOKUP(DAY(F2044),$BN$3:$BO$11,2,0),DAY(F2044)),IFERROR(VLOOKUP(MONTH(F2044),$BN$3:$BO$11,2,0),MONTH(F2044)),YEAR(F2044),G2044),""))</f>
        <v/>
      </c>
      <c r="AC2044" s="2" t="str">
        <f>IFERROR(IF(INDEX(AC$1:AC2043,MATCH(J2044,J$1:J2043,0),1)=0,"",INDEX(AC$1:AC2043,MATCH(J2044,J$1:J2043,0),1)),"")</f>
        <v/>
      </c>
      <c r="AD2044" s="2" t="str">
        <f>IFERROR(IF(INDEX(AD$1:AD2043,MATCH(J2044,J$1:J2043,0),1)=0,"",INDEX(AD$1:AD2043,MATCH(J2044,J$1:J2043,0),1)),"")</f>
        <v/>
      </c>
      <c r="AE2044" s="2" t="str">
        <f>IFERROR(IF(INDEX(AE$1:AE2043,MATCH(J2044,J$1:J2043,0),1)=0,"",INDEX(AE$1:AE2043,MATCH(J2044,J$1:J2043,0),1)),"")</f>
        <v/>
      </c>
      <c r="BJ2044" s="123"/>
      <c r="BK2044" s="140" t="str">
        <f t="shared" si="299"/>
        <v/>
      </c>
      <c r="BP2044" s="5"/>
      <c r="BR2044" s="4"/>
      <c r="BT2044" s="5"/>
      <c r="BU2044" s="5"/>
      <c r="BV2044" s="5" t="str">
        <f>IF(B2044="","",IF(BQ2044="",1+(MAX(BV$2:BV2043)),""))</f>
        <v/>
      </c>
      <c r="BW2044" s="5" t="str">
        <f t="shared" si="294"/>
        <v/>
      </c>
      <c r="BY2044" s="14" t="str">
        <f t="shared" si="295"/>
        <v/>
      </c>
      <c r="BZ2044" s="28"/>
      <c r="DD2044" s="5" t="e">
        <f>IF(REPORTE!AH$2="si",IF(C2044=VALUE(REPORTE!C$11),IF(SUM(DD$1993:DD2045),CONCATENATE(INT(B2044),", "),INT(B2044)),""),IF(C2044=VALUE(REPORTE!C$10),IF(SUM(DD$1993:DD2045),CONCATENATE(INT(B2044),", "),INT(B2044)),""))</f>
        <v>#VALUE!</v>
      </c>
      <c r="DH2044" s="5"/>
      <c r="DI2044" s="5"/>
      <c r="DJ2044" s="5"/>
      <c r="DK2044" s="5"/>
    </row>
    <row r="2045" spans="1:115">
      <c r="A2045" s="24"/>
      <c r="B2045" s="3"/>
      <c r="H2045" s="5" t="str">
        <f>IF(F2045="","",IFERROR(CONCATENATE("PEUA",VLOOKUP(ESTADO,REPORTE!AV2045:AW2076,2,0),CLAVE_DISTRITO,CLAVE_CADER,IFERROR(VLOOKUP(DAY(F2045),$BN$3:$BO$11,2,0),DAY(F2045)),IFERROR(VLOOKUP(MONTH(F2045),$BN$3:$BO$11,2,0),MONTH(F2045)),YEAR(F2045),G2045),""))</f>
        <v/>
      </c>
      <c r="AC2045" s="2" t="str">
        <f>IFERROR(IF(INDEX(AC$1:AC2044,MATCH(J2045,J$1:J2044,0),1)=0,"",INDEX(AC$1:AC2044,MATCH(J2045,J$1:J2044,0),1)),"")</f>
        <v/>
      </c>
      <c r="AD2045" s="2" t="str">
        <f>IFERROR(IF(INDEX(AD$1:AD2044,MATCH(J2045,J$1:J2044,0),1)=0,"",INDEX(AD$1:AD2044,MATCH(J2045,J$1:J2044,0),1)),"")</f>
        <v/>
      </c>
      <c r="AE2045" s="2" t="str">
        <f>IFERROR(IF(INDEX(AE$1:AE2044,MATCH(J2045,J$1:J2044,0),1)=0,"",INDEX(AE$1:AE2044,MATCH(J2045,J$1:J2044,0),1)),"")</f>
        <v/>
      </c>
      <c r="BJ2045" s="123"/>
      <c r="BK2045" s="140" t="str">
        <f t="shared" si="299"/>
        <v/>
      </c>
      <c r="BP2045" s="5"/>
      <c r="BR2045" s="4"/>
      <c r="BT2045" s="5"/>
      <c r="BU2045" s="5"/>
      <c r="BV2045" s="5" t="str">
        <f>IF(B2045="","",IF(BQ2045="",1+(MAX(BV$2:BV2044)),""))</f>
        <v/>
      </c>
      <c r="BW2045" s="5" t="str">
        <f t="shared" si="294"/>
        <v/>
      </c>
      <c r="BY2045" s="14" t="str">
        <f t="shared" si="295"/>
        <v/>
      </c>
      <c r="BZ2045" s="28"/>
      <c r="DD2045" s="5" t="e">
        <f>IF(REPORTE!AH$2="si",IF(C2045=VALUE(REPORTE!C$11),IF(SUM(DD$1993:DD2046),CONCATENATE(INT(B2045),", "),INT(B2045)),""),IF(C2045=VALUE(REPORTE!C$10),IF(SUM(DD$1993:DD2046),CONCATENATE(INT(B2045),", "),INT(B2045)),""))</f>
        <v>#VALUE!</v>
      </c>
      <c r="DH2045" s="5"/>
      <c r="DI2045" s="5"/>
      <c r="DJ2045" s="5"/>
      <c r="DK2045" s="5"/>
    </row>
    <row r="2046" spans="1:115">
      <c r="A2046" s="24"/>
      <c r="B2046" s="3"/>
      <c r="H2046" s="5" t="str">
        <f>IF(F2046="","",IFERROR(CONCATENATE("PEUA",VLOOKUP(ESTADO,REPORTE!AV2046:AW2077,2,0),CLAVE_DISTRITO,CLAVE_CADER,IFERROR(VLOOKUP(DAY(F2046),$BN$3:$BO$11,2,0),DAY(F2046)),IFERROR(VLOOKUP(MONTH(F2046),$BN$3:$BO$11,2,0),MONTH(F2046)),YEAR(F2046),G2046),""))</f>
        <v/>
      </c>
      <c r="AC2046" s="2" t="str">
        <f>IFERROR(IF(INDEX(AC$1:AC2045,MATCH(J2046,J$1:J2045,0),1)=0,"",INDEX(AC$1:AC2045,MATCH(J2046,J$1:J2045,0),1)),"")</f>
        <v/>
      </c>
      <c r="AD2046" s="2" t="str">
        <f>IFERROR(IF(INDEX(AD$1:AD2045,MATCH(J2046,J$1:J2045,0),1)=0,"",INDEX(AD$1:AD2045,MATCH(J2046,J$1:J2045,0),1)),"")</f>
        <v/>
      </c>
      <c r="AE2046" s="2" t="str">
        <f>IFERROR(IF(INDEX(AE$1:AE2045,MATCH(J2046,J$1:J2045,0),1)=0,"",INDEX(AE$1:AE2045,MATCH(J2046,J$1:J2045,0),1)),"")</f>
        <v/>
      </c>
      <c r="BJ2046" s="123"/>
      <c r="BK2046" s="140" t="str">
        <f t="shared" si="299"/>
        <v/>
      </c>
      <c r="BP2046" s="5"/>
      <c r="BR2046" s="4"/>
      <c r="BT2046" s="5"/>
      <c r="BU2046" s="5"/>
      <c r="BV2046" s="5" t="str">
        <f>IF(B2046="","",IF(BQ2046="",1+(MAX(BV$2:BV2045)),""))</f>
        <v/>
      </c>
      <c r="BW2046" s="5" t="str">
        <f t="shared" si="294"/>
        <v/>
      </c>
      <c r="BY2046" s="14" t="str">
        <f t="shared" si="295"/>
        <v/>
      </c>
      <c r="BZ2046" s="28"/>
      <c r="DD2046" s="5" t="e">
        <f>IF(REPORTE!AH$2="si",IF(C2046=VALUE(REPORTE!C$11),IF(SUM(DD$1993:DD2047),CONCATENATE(INT(B2046),", "),INT(B2046)),""),IF(C2046=VALUE(REPORTE!C$10),IF(SUM(DD$1993:DD2047),CONCATENATE(INT(B2046),", "),INT(B2046)),""))</f>
        <v>#VALUE!</v>
      </c>
      <c r="DH2046" s="5"/>
      <c r="DI2046" s="5"/>
      <c r="DJ2046" s="5"/>
      <c r="DK2046" s="5"/>
    </row>
    <row r="2047" spans="1:115">
      <c r="A2047" s="24"/>
      <c r="B2047" s="3"/>
      <c r="H2047" s="5" t="str">
        <f>IF(F2047="","",IFERROR(CONCATENATE("PEUA",VLOOKUP(ESTADO,REPORTE!AV2047:AW2078,2,0),CLAVE_DISTRITO,CLAVE_CADER,IFERROR(VLOOKUP(DAY(F2047),$BN$3:$BO$11,2,0),DAY(F2047)),IFERROR(VLOOKUP(MONTH(F2047),$BN$3:$BO$11,2,0),MONTH(F2047)),YEAR(F2047),G2047),""))</f>
        <v/>
      </c>
      <c r="AC2047" s="2" t="str">
        <f>IFERROR(IF(INDEX(AC$1:AC2046,MATCH(J2047,J$1:J2046,0),1)=0,"",INDEX(AC$1:AC2046,MATCH(J2047,J$1:J2046,0),1)),"")</f>
        <v/>
      </c>
      <c r="AD2047" s="2" t="str">
        <f>IFERROR(IF(INDEX(AD$1:AD2046,MATCH(J2047,J$1:J2046,0),1)=0,"",INDEX(AD$1:AD2046,MATCH(J2047,J$1:J2046,0),1)),"")</f>
        <v/>
      </c>
      <c r="AE2047" s="2" t="str">
        <f>IFERROR(IF(INDEX(AE$1:AE2046,MATCH(J2047,J$1:J2046,0),1)=0,"",INDEX(AE$1:AE2046,MATCH(J2047,J$1:J2046,0),1)),"")</f>
        <v/>
      </c>
      <c r="BJ2047" s="123"/>
      <c r="BK2047" s="140" t="str">
        <f t="shared" si="299"/>
        <v/>
      </c>
      <c r="BP2047" s="5"/>
      <c r="BR2047" s="4"/>
      <c r="BT2047" s="5"/>
      <c r="BU2047" s="5"/>
      <c r="BV2047" s="5" t="str">
        <f>IF(B2047="","",IF(BQ2047="",1+(MAX(BV$2:BV2046)),""))</f>
        <v/>
      </c>
      <c r="BW2047" s="5" t="str">
        <f t="shared" si="294"/>
        <v/>
      </c>
      <c r="BY2047" s="14" t="str">
        <f t="shared" si="295"/>
        <v/>
      </c>
      <c r="BZ2047" s="28"/>
      <c r="DD2047" s="5" t="e">
        <f>IF(REPORTE!AH$2="si",IF(C2047=VALUE(REPORTE!C$11),IF(SUM(DD$1993:DD2048),CONCATENATE(INT(B2047),", "),INT(B2047)),""),IF(C2047=VALUE(REPORTE!C$10),IF(SUM(DD$1993:DD2048),CONCATENATE(INT(B2047),", "),INT(B2047)),""))</f>
        <v>#VALUE!</v>
      </c>
      <c r="DH2047" s="5"/>
      <c r="DI2047" s="5"/>
      <c r="DJ2047" s="5"/>
      <c r="DK2047" s="5"/>
    </row>
    <row r="2048" spans="1:115">
      <c r="A2048" s="24"/>
      <c r="B2048" s="3"/>
      <c r="H2048" s="5" t="str">
        <f>IF(F2048="","",IFERROR(CONCATENATE("PEUA",VLOOKUP(ESTADO,REPORTE!AV2048:AW2079,2,0),CLAVE_DISTRITO,CLAVE_CADER,IFERROR(VLOOKUP(DAY(F2048),$BN$3:$BO$11,2,0),DAY(F2048)),IFERROR(VLOOKUP(MONTH(F2048),$BN$3:$BO$11,2,0),MONTH(F2048)),YEAR(F2048),G2048),""))</f>
        <v/>
      </c>
      <c r="AC2048" s="2" t="str">
        <f>IFERROR(IF(INDEX(AC$1:AC2047,MATCH(J2048,J$1:J2047,0),1)=0,"",INDEX(AC$1:AC2047,MATCH(J2048,J$1:J2047,0),1)),"")</f>
        <v/>
      </c>
      <c r="AD2048" s="2" t="str">
        <f>IFERROR(IF(INDEX(AD$1:AD2047,MATCH(J2048,J$1:J2047,0),1)=0,"",INDEX(AD$1:AD2047,MATCH(J2048,J$1:J2047,0),1)),"")</f>
        <v/>
      </c>
      <c r="AE2048" s="2" t="str">
        <f>IFERROR(IF(INDEX(AE$1:AE2047,MATCH(J2048,J$1:J2047,0),1)=0,"",INDEX(AE$1:AE2047,MATCH(J2048,J$1:J2047,0),1)),"")</f>
        <v/>
      </c>
      <c r="BJ2048" s="123"/>
      <c r="BK2048" s="140" t="str">
        <f t="shared" si="299"/>
        <v/>
      </c>
      <c r="BP2048" s="5"/>
      <c r="BR2048" s="4"/>
      <c r="BT2048" s="5"/>
      <c r="BU2048" s="5"/>
      <c r="BV2048" s="5" t="str">
        <f>IF(B2048="","",IF(BQ2048="",1+(MAX(BV$2:BV2047)),""))</f>
        <v/>
      </c>
      <c r="BW2048" s="5" t="str">
        <f t="shared" si="294"/>
        <v/>
      </c>
      <c r="BY2048" s="14" t="str">
        <f t="shared" si="295"/>
        <v/>
      </c>
      <c r="BZ2048" s="28"/>
      <c r="DD2048" s="5" t="e">
        <f>IF(REPORTE!AH$2="si",IF(C2048=VALUE(REPORTE!C$11),IF(SUM(DD$1993:DD2049),CONCATENATE(INT(B2048),", "),INT(B2048)),""),IF(C2048=VALUE(REPORTE!C$10),IF(SUM(DD$1993:DD2049),CONCATENATE(INT(B2048),", "),INT(B2048)),""))</f>
        <v>#VALUE!</v>
      </c>
      <c r="DH2048" s="5"/>
      <c r="DI2048" s="5"/>
      <c r="DJ2048" s="5"/>
      <c r="DK2048" s="5"/>
    </row>
    <row r="2049" spans="1:115">
      <c r="A2049" s="24"/>
      <c r="B2049" s="3"/>
      <c r="H2049" s="5" t="str">
        <f>IF(F2049="","",IFERROR(CONCATENATE("PEUA",VLOOKUP(ESTADO,REPORTE!AV2049:AW2080,2,0),CLAVE_DISTRITO,CLAVE_CADER,IFERROR(VLOOKUP(DAY(F2049),$BN$3:$BO$11,2,0),DAY(F2049)),IFERROR(VLOOKUP(MONTH(F2049),$BN$3:$BO$11,2,0),MONTH(F2049)),YEAR(F2049),G2049),""))</f>
        <v/>
      </c>
      <c r="AC2049" s="2" t="str">
        <f>IFERROR(IF(INDEX(AC$1:AC2048,MATCH(J2049,J$1:J2048,0),1)=0,"",INDEX(AC$1:AC2048,MATCH(J2049,J$1:J2048,0),1)),"")</f>
        <v/>
      </c>
      <c r="AD2049" s="2" t="str">
        <f>IFERROR(IF(INDEX(AD$1:AD2048,MATCH(J2049,J$1:J2048,0),1)=0,"",INDEX(AD$1:AD2048,MATCH(J2049,J$1:J2048,0),1)),"")</f>
        <v/>
      </c>
      <c r="AE2049" s="2" t="str">
        <f>IFERROR(IF(INDEX(AE$1:AE2048,MATCH(J2049,J$1:J2048,0),1)=0,"",INDEX(AE$1:AE2048,MATCH(J2049,J$1:J2048,0),1)),"")</f>
        <v/>
      </c>
      <c r="BJ2049" s="123"/>
      <c r="BK2049" s="140" t="str">
        <f t="shared" si="299"/>
        <v/>
      </c>
      <c r="BP2049" s="5"/>
      <c r="BR2049" s="4"/>
      <c r="BT2049" s="5"/>
      <c r="BU2049" s="5"/>
      <c r="BV2049" s="5" t="str">
        <f>IF(B2049="","",IF(BQ2049="",1+(MAX(BV$2:BV2048)),""))</f>
        <v/>
      </c>
      <c r="BW2049" s="5" t="str">
        <f t="shared" si="294"/>
        <v/>
      </c>
      <c r="BY2049" s="14" t="str">
        <f t="shared" si="295"/>
        <v/>
      </c>
      <c r="BZ2049" s="28"/>
      <c r="DD2049" s="5" t="e">
        <f>IF(REPORTE!AH$2="si",IF(C2049=VALUE(REPORTE!C$11),IF(SUM(DD$1993:DD2050),CONCATENATE(INT(B2049),", "),INT(B2049)),""),IF(C2049=VALUE(REPORTE!C$10),IF(SUM(DD$1993:DD2050),CONCATENATE(INT(B2049),", "),INT(B2049)),""))</f>
        <v>#VALUE!</v>
      </c>
      <c r="DH2049" s="5"/>
      <c r="DI2049" s="5"/>
      <c r="DJ2049" s="5"/>
      <c r="DK2049" s="5"/>
    </row>
    <row r="2050" spans="1:115">
      <c r="A2050" s="24"/>
      <c r="B2050" s="3"/>
      <c r="H2050" s="5" t="str">
        <f>IF(F2050="","",IFERROR(CONCATENATE("PEUA",VLOOKUP(ESTADO,REPORTE!AV2050:AW2081,2,0),CLAVE_DISTRITO,CLAVE_CADER,IFERROR(VLOOKUP(DAY(F2050),$BN$3:$BO$11,2,0),DAY(F2050)),IFERROR(VLOOKUP(MONTH(F2050),$BN$3:$BO$11,2,0),MONTH(F2050)),YEAR(F2050),G2050),""))</f>
        <v/>
      </c>
      <c r="AC2050" s="2" t="str">
        <f>IFERROR(IF(INDEX(AC$1:AC2049,MATCH(J2050,J$1:J2049,0),1)=0,"",INDEX(AC$1:AC2049,MATCH(J2050,J$1:J2049,0),1)),"")</f>
        <v/>
      </c>
      <c r="AD2050" s="2" t="str">
        <f>IFERROR(IF(INDEX(AD$1:AD2049,MATCH(J2050,J$1:J2049,0),1)=0,"",INDEX(AD$1:AD2049,MATCH(J2050,J$1:J2049,0),1)),"")</f>
        <v/>
      </c>
      <c r="AE2050" s="2" t="str">
        <f>IFERROR(IF(INDEX(AE$1:AE2049,MATCH(J2050,J$1:J2049,0),1)=0,"",INDEX(AE$1:AE2049,MATCH(J2050,J$1:J2049,0),1)),"")</f>
        <v/>
      </c>
      <c r="BJ2050" s="123"/>
      <c r="BK2050" s="140" t="str">
        <f t="shared" si="299"/>
        <v/>
      </c>
      <c r="BP2050" s="5"/>
      <c r="BR2050" s="4"/>
      <c r="BT2050" s="5"/>
      <c r="BU2050" s="5"/>
      <c r="BV2050" s="5" t="str">
        <f>IF(B2050="","",IF(BQ2050="",1+(MAX(BV$2:BV2049)),""))</f>
        <v/>
      </c>
      <c r="BW2050" s="5" t="str">
        <f t="shared" ref="BW2050:BW2053" si="300">IF(BV2050="","",Z2050)</f>
        <v/>
      </c>
      <c r="BY2050" s="14" t="str">
        <f t="shared" ref="BY2050:BY2117" si="301">IF(BV2050="","",C2050)</f>
        <v/>
      </c>
      <c r="BZ2050" s="28"/>
      <c r="DD2050" s="5" t="e">
        <f>IF(REPORTE!AH$2="si",IF(C2050=VALUE(REPORTE!C$11),IF(SUM(DD$1993:DD2051),CONCATENATE(INT(B2050),", "),INT(B2050)),""),IF(C2050=VALUE(REPORTE!C$10),IF(SUM(DD$1993:DD2051),CONCATENATE(INT(B2050),", "),INT(B2050)),""))</f>
        <v>#VALUE!</v>
      </c>
      <c r="DH2050" s="5"/>
      <c r="DI2050" s="5"/>
      <c r="DJ2050" s="5"/>
      <c r="DK2050" s="5"/>
    </row>
    <row r="2051" spans="1:115">
      <c r="A2051" s="24"/>
      <c r="B2051" s="3"/>
      <c r="H2051" s="5" t="str">
        <f>IF(F2051="","",IFERROR(CONCATENATE("PEUA",VLOOKUP(ESTADO,REPORTE!AV2051:AW2082,2,0),CLAVE_DISTRITO,CLAVE_CADER,IFERROR(VLOOKUP(DAY(F2051),$BN$3:$BO$11,2,0),DAY(F2051)),IFERROR(VLOOKUP(MONTH(F2051),$BN$3:$BO$11,2,0),MONTH(F2051)),YEAR(F2051),G2051),""))</f>
        <v/>
      </c>
      <c r="AC2051" s="2" t="str">
        <f>IFERROR(IF(INDEX(AC$1:AC2050,MATCH(J2051,J$1:J2050,0),1)=0,"",INDEX(AC$1:AC2050,MATCH(J2051,J$1:J2050,0),1)),"")</f>
        <v/>
      </c>
      <c r="AD2051" s="2" t="str">
        <f>IFERROR(IF(INDEX(AD$1:AD2050,MATCH(J2051,J$1:J2050,0),1)=0,"",INDEX(AD$1:AD2050,MATCH(J2051,J$1:J2050,0),1)),"")</f>
        <v/>
      </c>
      <c r="AE2051" s="2" t="str">
        <f>IFERROR(IF(INDEX(AE$1:AE2050,MATCH(J2051,J$1:J2050,0),1)=0,"",INDEX(AE$1:AE2050,MATCH(J2051,J$1:J2050,0),1)),"")</f>
        <v/>
      </c>
      <c r="BJ2051" s="123"/>
      <c r="BK2051" s="140" t="str">
        <f t="shared" ref="BK2051:BK2057" si="302">IFERROR(IF(AA2051/Y2051=0,"",AA2051/Y2051),"")</f>
        <v/>
      </c>
      <c r="BP2051" s="5"/>
      <c r="BR2051" s="4"/>
      <c r="BT2051" s="5"/>
      <c r="BU2051" s="5"/>
      <c r="BV2051" s="5" t="str">
        <f>IF(B2051="","",IF(BQ2051="",1+(MAX(BV$2:BV2050)),""))</f>
        <v/>
      </c>
      <c r="BW2051" s="5" t="str">
        <f t="shared" si="300"/>
        <v/>
      </c>
      <c r="BY2051" s="14" t="str">
        <f t="shared" si="301"/>
        <v/>
      </c>
      <c r="BZ2051" s="28"/>
      <c r="DD2051" s="5" t="e">
        <f>IF(REPORTE!AH$2="si",IF(C2051=VALUE(REPORTE!C$11),IF(SUM(DD$1993:DD2052),CONCATENATE(INT(B2051),", "),INT(B2051)),""),IF(C2051=VALUE(REPORTE!C$10),IF(SUM(DD$1993:DD2052),CONCATENATE(INT(B2051),", "),INT(B2051)),""))</f>
        <v>#VALUE!</v>
      </c>
      <c r="DH2051" s="5"/>
      <c r="DI2051" s="5"/>
      <c r="DJ2051" s="5"/>
      <c r="DK2051" s="5"/>
    </row>
    <row r="2052" spans="1:115">
      <c r="A2052" s="24"/>
      <c r="B2052" s="3"/>
      <c r="H2052" s="5" t="str">
        <f>IF(F2052="","",IFERROR(CONCATENATE("PEUA",VLOOKUP(ESTADO,REPORTE!AV2052:AW2083,2,0),CLAVE_DISTRITO,CLAVE_CADER,IFERROR(VLOOKUP(DAY(F2052),$BN$3:$BO$11,2,0),DAY(F2052)),IFERROR(VLOOKUP(MONTH(F2052),$BN$3:$BO$11,2,0),MONTH(F2052)),YEAR(F2052),G2052),""))</f>
        <v/>
      </c>
      <c r="AC2052" s="2" t="str">
        <f>IFERROR(IF(INDEX(AC$1:AC2051,MATCH(J2052,J$1:J2051,0),1)=0,"",INDEX(AC$1:AC2051,MATCH(J2052,J$1:J2051,0),1)),"")</f>
        <v/>
      </c>
      <c r="AD2052" s="2" t="str">
        <f>IFERROR(IF(INDEX(AD$1:AD2051,MATCH(J2052,J$1:J2051,0),1)=0,"",INDEX(AD$1:AD2051,MATCH(J2052,J$1:J2051,0),1)),"")</f>
        <v/>
      </c>
      <c r="AE2052" s="2" t="str">
        <f>IFERROR(IF(INDEX(AE$1:AE2051,MATCH(J2052,J$1:J2051,0),1)=0,"",INDEX(AE$1:AE2051,MATCH(J2052,J$1:J2051,0),1)),"")</f>
        <v/>
      </c>
      <c r="BJ2052" s="123"/>
      <c r="BK2052" s="140" t="str">
        <f t="shared" si="302"/>
        <v/>
      </c>
      <c r="BP2052" s="5"/>
      <c r="BR2052" s="4"/>
      <c r="BT2052" s="5"/>
      <c r="BU2052" s="5"/>
      <c r="BV2052" s="5" t="str">
        <f>IF(B2052="","",IF(BQ2052="",1+(MAX(BV$2:BV2051)),""))</f>
        <v/>
      </c>
      <c r="BW2052" s="5" t="str">
        <f t="shared" si="300"/>
        <v/>
      </c>
      <c r="BY2052" s="14" t="str">
        <f t="shared" si="301"/>
        <v/>
      </c>
      <c r="BZ2052" s="28"/>
      <c r="DD2052" s="5" t="e">
        <f>IF(REPORTE!AH$2="si",IF(C2052=VALUE(REPORTE!C$11),IF(SUM(DD$1993:DD2053),CONCATENATE(INT(B2052),", "),INT(B2052)),""),IF(C2052=VALUE(REPORTE!C$10),IF(SUM(DD$1993:DD2053),CONCATENATE(INT(B2052),", "),INT(B2052)),""))</f>
        <v>#VALUE!</v>
      </c>
      <c r="DH2052" s="5"/>
      <c r="DI2052" s="5"/>
      <c r="DJ2052" s="5"/>
      <c r="DK2052" s="5"/>
    </row>
    <row r="2053" spans="1:115">
      <c r="A2053" s="24"/>
      <c r="B2053" s="3"/>
      <c r="H2053" s="5" t="str">
        <f>IF(F2053="","",IFERROR(CONCATENATE("PEUA",VLOOKUP(ESTADO,REPORTE!AV2053:AW2084,2,0),CLAVE_DISTRITO,CLAVE_CADER,IFERROR(VLOOKUP(DAY(F2053),$BN$3:$BO$11,2,0),DAY(F2053)),IFERROR(VLOOKUP(MONTH(F2053),$BN$3:$BO$11,2,0),MONTH(F2053)),YEAR(F2053),G2053),""))</f>
        <v/>
      </c>
      <c r="AC2053" s="2" t="str">
        <f>IFERROR(IF(INDEX(AC$1:AC2052,MATCH(J2053,J$1:J2052,0),1)=0,"",INDEX(AC$1:AC2052,MATCH(J2053,J$1:J2052,0),1)),"")</f>
        <v/>
      </c>
      <c r="AD2053" s="2" t="str">
        <f>IFERROR(IF(INDEX(AD$1:AD2052,MATCH(J2053,J$1:J2052,0),1)=0,"",INDEX(AD$1:AD2052,MATCH(J2053,J$1:J2052,0),1)),"")</f>
        <v/>
      </c>
      <c r="AE2053" s="2" t="str">
        <f>IFERROR(IF(INDEX(AE$1:AE2052,MATCH(J2053,J$1:J2052,0),1)=0,"",INDEX(AE$1:AE2052,MATCH(J2053,J$1:J2052,0),1)),"")</f>
        <v/>
      </c>
      <c r="BJ2053" s="123"/>
      <c r="BK2053" s="140" t="str">
        <f t="shared" si="302"/>
        <v/>
      </c>
      <c r="BP2053" s="5"/>
      <c r="BR2053" s="4"/>
      <c r="BT2053" s="5"/>
      <c r="BU2053" s="5"/>
      <c r="BV2053" s="5" t="str">
        <f>IF(B2053="","",IF(BQ2053="",1+(MAX(BV$2:BV2052)),""))</f>
        <v/>
      </c>
      <c r="BW2053" s="5" t="str">
        <f t="shared" si="300"/>
        <v/>
      </c>
      <c r="BY2053" s="14" t="str">
        <f t="shared" si="301"/>
        <v/>
      </c>
      <c r="BZ2053" s="28"/>
      <c r="DD2053" s="5" t="e">
        <f>IF(REPORTE!AH$2="si",IF(C2053=VALUE(REPORTE!C$11),IF(SUM(DD$1993:DD2054),CONCATENATE(INT(B2053),", "),INT(B2053)),""),IF(C2053=VALUE(REPORTE!C$10),IF(SUM(DD$1993:DD2054),CONCATENATE(INT(B2053),", "),INT(B2053)),""))</f>
        <v>#VALUE!</v>
      </c>
      <c r="DH2053" s="5"/>
      <c r="DI2053" s="5"/>
      <c r="DJ2053" s="5"/>
      <c r="DK2053" s="5"/>
    </row>
    <row r="2054" spans="1:115">
      <c r="A2054" s="24"/>
      <c r="B2054" s="3"/>
      <c r="H2054" s="5" t="str">
        <f>IF(F2054="","",IFERROR(CONCATENATE("PEUA",VLOOKUP(ESTADO,REPORTE!AV2054:AW2085,2,0),CLAVE_DISTRITO,CLAVE_CADER,IFERROR(VLOOKUP(DAY(F2054),$BN$3:$BO$11,2,0),DAY(F2054)),IFERROR(VLOOKUP(MONTH(F2054),$BN$3:$BO$11,2,0),MONTH(F2054)),YEAR(F2054),G2054),""))</f>
        <v/>
      </c>
      <c r="AC2054" s="2" t="str">
        <f>IFERROR(IF(INDEX(AC$1:AC2053,MATCH(J2054,J$1:J2053,0),1)=0,"",INDEX(AC$1:AC2053,MATCH(J2054,J$1:J2053,0),1)),"")</f>
        <v/>
      </c>
      <c r="AD2054" s="2" t="str">
        <f>IFERROR(IF(INDEX(AD$1:AD2053,MATCH(J2054,J$1:J2053,0),1)=0,"",INDEX(AD$1:AD2053,MATCH(J2054,J$1:J2053,0),1)),"")</f>
        <v/>
      </c>
      <c r="AE2054" s="2" t="str">
        <f>IFERROR(IF(INDEX(AE$1:AE2053,MATCH(J2054,J$1:J2053,0),1)=0,"",INDEX(AE$1:AE2053,MATCH(J2054,J$1:J2053,0),1)),"")</f>
        <v/>
      </c>
      <c r="BJ2054" s="123"/>
      <c r="BK2054" s="140" t="str">
        <f t="shared" si="302"/>
        <v/>
      </c>
      <c r="BP2054" s="5"/>
      <c r="BR2054" s="4"/>
      <c r="BT2054" s="5"/>
      <c r="BU2054" s="5"/>
      <c r="BV2054" s="5" t="str">
        <f>IF(B2054="","",IF(BQ2054="",1+(MAX(BV$2:BV2053)),""))</f>
        <v/>
      </c>
      <c r="BY2054" s="14" t="str">
        <f t="shared" si="301"/>
        <v/>
      </c>
      <c r="BZ2054" s="28"/>
      <c r="DD2054" s="5" t="e">
        <f>IF(REPORTE!AH$2="si",IF(C2054=VALUE(REPORTE!C$11),IF(SUM(DD$1993:DD2055),CONCATENATE(INT(B2054),", "),INT(B2054)),""),IF(C2054=VALUE(REPORTE!C$10),IF(SUM(DD$1993:DD2055),CONCATENATE(INT(B2054),", "),INT(B2054)),""))</f>
        <v>#VALUE!</v>
      </c>
      <c r="DH2054" s="5"/>
      <c r="DI2054" s="5"/>
      <c r="DJ2054" s="5"/>
      <c r="DK2054" s="5"/>
    </row>
    <row r="2055" spans="1:115">
      <c r="A2055" s="24"/>
      <c r="B2055" s="3"/>
      <c r="H2055" s="5" t="str">
        <f>IF(F2055="","",IFERROR(CONCATENATE("PEUA",VLOOKUP(ESTADO,REPORTE!AV2055:AW2086,2,0),CLAVE_DISTRITO,CLAVE_CADER,IFERROR(VLOOKUP(DAY(F2055),$BN$3:$BO$11,2,0),DAY(F2055)),IFERROR(VLOOKUP(MONTH(F2055),$BN$3:$BO$11,2,0),MONTH(F2055)),YEAR(F2055),G2055),""))</f>
        <v/>
      </c>
      <c r="AC2055" s="2" t="str">
        <f>IFERROR(IF(INDEX(AC$1:AC2054,MATCH(J2055,J$1:J2054,0),1)=0,"",INDEX(AC$1:AC2054,MATCH(J2055,J$1:J2054,0),1)),"")</f>
        <v/>
      </c>
      <c r="AD2055" s="2" t="str">
        <f>IFERROR(IF(INDEX(AD$1:AD2054,MATCH(J2055,J$1:J2054,0),1)=0,"",INDEX(AD$1:AD2054,MATCH(J2055,J$1:J2054,0),1)),"")</f>
        <v/>
      </c>
      <c r="AE2055" s="2" t="str">
        <f>IFERROR(IF(INDEX(AE$1:AE2054,MATCH(J2055,J$1:J2054,0),1)=0,"",INDEX(AE$1:AE2054,MATCH(J2055,J$1:J2054,0),1)),"")</f>
        <v/>
      </c>
      <c r="BJ2055" s="123"/>
      <c r="BK2055" s="140" t="str">
        <f t="shared" si="302"/>
        <v/>
      </c>
      <c r="BP2055" s="5"/>
      <c r="BR2055" s="4"/>
      <c r="BT2055" s="5"/>
      <c r="BU2055" s="5"/>
      <c r="BV2055" s="5" t="str">
        <f>IF(B2055="","",IF(BQ2055="",1+(MAX(BV$2:BV2054)),""))</f>
        <v/>
      </c>
      <c r="BY2055" s="14" t="str">
        <f t="shared" si="301"/>
        <v/>
      </c>
      <c r="BZ2055" s="28"/>
      <c r="DD2055" s="5" t="e">
        <f>IF(REPORTE!AH$2="si",IF(C2055=VALUE(REPORTE!C$11),IF(SUM(DD$1993:DD2056),CONCATENATE(INT(B2055),", "),INT(B2055)),""),IF(C2055=VALUE(REPORTE!C$10),IF(SUM(DD$1993:DD2056),CONCATENATE(INT(B2055),", "),INT(B2055)),""))</f>
        <v>#VALUE!</v>
      </c>
      <c r="DH2055" s="5"/>
      <c r="DI2055" s="5"/>
      <c r="DJ2055" s="5"/>
      <c r="DK2055" s="5"/>
    </row>
    <row r="2056" spans="1:115">
      <c r="A2056" s="24"/>
      <c r="B2056" s="3"/>
      <c r="H2056" s="5" t="str">
        <f>IF(F2056="","",IFERROR(CONCATENATE("PEUA",VLOOKUP(ESTADO,REPORTE!AV2056:AW2087,2,0),CLAVE_DISTRITO,CLAVE_CADER,IFERROR(VLOOKUP(DAY(F2056),$BN$3:$BO$11,2,0),DAY(F2056)),IFERROR(VLOOKUP(MONTH(F2056),$BN$3:$BO$11,2,0),MONTH(F2056)),YEAR(F2056),G2056),""))</f>
        <v/>
      </c>
      <c r="AC2056" s="2" t="str">
        <f>IFERROR(IF(INDEX(AC$1:AC2055,MATCH(J2056,J$1:J2055,0),1)=0,"",INDEX(AC$1:AC2055,MATCH(J2056,J$1:J2055,0),1)),"")</f>
        <v/>
      </c>
      <c r="AD2056" s="2" t="str">
        <f>IFERROR(IF(INDEX(AD$1:AD2055,MATCH(J2056,J$1:J2055,0),1)=0,"",INDEX(AD$1:AD2055,MATCH(J2056,J$1:J2055,0),1)),"")</f>
        <v/>
      </c>
      <c r="AE2056" s="2" t="str">
        <f>IFERROR(IF(INDEX(AE$1:AE2055,MATCH(J2056,J$1:J2055,0),1)=0,"",INDEX(AE$1:AE2055,MATCH(J2056,J$1:J2055,0),1)),"")</f>
        <v/>
      </c>
      <c r="BJ2056" s="123"/>
      <c r="BK2056" s="140" t="str">
        <f t="shared" si="302"/>
        <v/>
      </c>
      <c r="BP2056" s="5"/>
      <c r="BR2056" s="4"/>
      <c r="BT2056" s="5"/>
      <c r="BU2056" s="5"/>
      <c r="BV2056" s="5" t="str">
        <f>IF(B2056="","",IF(BQ2056="",1+(MAX(BV$2:BV2055)),""))</f>
        <v/>
      </c>
      <c r="BY2056" s="14" t="str">
        <f t="shared" si="301"/>
        <v/>
      </c>
      <c r="BZ2056" s="28"/>
      <c r="DD2056" s="5" t="e">
        <f>IF(REPORTE!AH$2="si",IF(C2056=VALUE(REPORTE!C$11),IF(SUM(DD$1993:DD2057),CONCATENATE(INT(B2056),", "),INT(B2056)),""),IF(C2056=VALUE(REPORTE!C$10),IF(SUM(DD$1993:DD2057),CONCATENATE(INT(B2056),", "),INT(B2056)),""))</f>
        <v>#VALUE!</v>
      </c>
      <c r="DH2056" s="5"/>
      <c r="DI2056" s="5"/>
      <c r="DJ2056" s="5"/>
      <c r="DK2056" s="5"/>
    </row>
    <row r="2057" spans="1:115">
      <c r="A2057" s="24"/>
      <c r="B2057" s="3"/>
      <c r="H2057" s="5" t="str">
        <f>IF(F2057="","",IFERROR(CONCATENATE("PEUA",VLOOKUP(ESTADO,REPORTE!AV2057:AW2088,2,0),CLAVE_DISTRITO,CLAVE_CADER,IFERROR(VLOOKUP(DAY(F2057),$BN$3:$BO$11,2,0),DAY(F2057)),IFERROR(VLOOKUP(MONTH(F2057),$BN$3:$BO$11,2,0),MONTH(F2057)),YEAR(F2057),G2057),""))</f>
        <v/>
      </c>
      <c r="AC2057" s="2" t="str">
        <f>IFERROR(IF(INDEX(AC$1:AC2056,MATCH(J2057,J$1:J2056,0),1)=0,"",INDEX(AC$1:AC2056,MATCH(J2057,J$1:J2056,0),1)),"")</f>
        <v/>
      </c>
      <c r="AD2057" s="2" t="str">
        <f>IFERROR(IF(INDEX(AD$1:AD2056,MATCH(J2057,J$1:J2056,0),1)=0,"",INDEX(AD$1:AD2056,MATCH(J2057,J$1:J2056,0),1)),"")</f>
        <v/>
      </c>
      <c r="AE2057" s="2" t="str">
        <f>IFERROR(IF(INDEX(AE$1:AE2056,MATCH(J2057,J$1:J2056,0),1)=0,"",INDEX(AE$1:AE2056,MATCH(J2057,J$1:J2056,0),1)),"")</f>
        <v/>
      </c>
      <c r="BJ2057" s="123"/>
      <c r="BK2057" s="140" t="str">
        <f t="shared" si="302"/>
        <v/>
      </c>
      <c r="BP2057" s="5"/>
      <c r="BR2057" s="4"/>
      <c r="BT2057" s="5"/>
      <c r="BU2057" s="5"/>
      <c r="BV2057" s="5" t="str">
        <f>IF(B2057="","",IF(BQ2057="",1+(MAX(BV$2:BV2056)),""))</f>
        <v/>
      </c>
      <c r="BY2057" s="14" t="str">
        <f t="shared" si="301"/>
        <v/>
      </c>
      <c r="BZ2057" s="28"/>
      <c r="DD2057" s="5" t="e">
        <f>IF(REPORTE!AH$2="si",IF(C2057=VALUE(REPORTE!C$11),IF(SUM(DD$1993:DD2058),CONCATENATE(INT(B2057),", "),INT(B2057)),""),IF(C2057=VALUE(REPORTE!C$10),IF(SUM(DD$1993:DD2058),CONCATENATE(INT(B2057),", "),INT(B2057)),""))</f>
        <v>#VALUE!</v>
      </c>
      <c r="DH2057" s="5"/>
      <c r="DI2057" s="5"/>
      <c r="DJ2057" s="5"/>
      <c r="DK2057" s="5"/>
    </row>
    <row r="2058" spans="1:115">
      <c r="A2058" s="24"/>
      <c r="B2058" s="3"/>
      <c r="H2058" s="5" t="str">
        <f>IF(F2058="","",IFERROR(CONCATENATE("PEUA",VLOOKUP(ESTADO,REPORTE!AV2058:AW2089,2,0),CLAVE_DISTRITO,CLAVE_CADER,IFERROR(VLOOKUP(DAY(F2058),$BN$3:$BO$11,2,0),DAY(F2058)),IFERROR(VLOOKUP(MONTH(F2058),$BN$3:$BO$11,2,0),MONTH(F2058)),YEAR(F2058),G2058),""))</f>
        <v/>
      </c>
      <c r="AC2058" s="2" t="str">
        <f>IFERROR(IF(INDEX(AC$1:AC2057,MATCH(J2058,J$1:J2057,0),1)=0,"",INDEX(AC$1:AC2057,MATCH(J2058,J$1:J2057,0),1)),"")</f>
        <v/>
      </c>
      <c r="AD2058" s="2" t="str">
        <f>IFERROR(IF(INDEX(AD$1:AD2057,MATCH(J2058,J$1:J2057,0),1)=0,"",INDEX(AD$1:AD2057,MATCH(J2058,J$1:J2057,0),1)),"")</f>
        <v/>
      </c>
      <c r="AE2058" s="2" t="str">
        <f>IFERROR(IF(INDEX(AE$1:AE2057,MATCH(J2058,J$1:J2057,0),1)=0,"",INDEX(AE$1:AE2057,MATCH(J2058,J$1:J2057,0),1)),"")</f>
        <v/>
      </c>
      <c r="BJ2058" s="123"/>
      <c r="BK2058" s="140"/>
      <c r="BP2058" s="5"/>
      <c r="BR2058" s="4"/>
      <c r="BT2058" s="5"/>
      <c r="BU2058" s="5"/>
      <c r="BV2058" s="5" t="str">
        <f>IF(B2058="","",IF(BQ2058="",1+(MAX(BV$2:BV2057)),""))</f>
        <v/>
      </c>
      <c r="BY2058" s="14" t="str">
        <f t="shared" si="301"/>
        <v/>
      </c>
      <c r="BZ2058" s="28"/>
      <c r="DD2058" s="5" t="e">
        <f>IF(REPORTE!AH$2="si",IF(C2058=VALUE(REPORTE!C$11),IF(SUM(DD$1993:DD2059),CONCATENATE(INT(B2058),", "),INT(B2058)),""),IF(C2058=VALUE(REPORTE!C$10),IF(SUM(DD$1993:DD2059),CONCATENATE(INT(B2058),", "),INT(B2058)),""))</f>
        <v>#VALUE!</v>
      </c>
      <c r="DH2058" s="5"/>
      <c r="DI2058" s="5"/>
      <c r="DJ2058" s="5"/>
      <c r="DK2058" s="5"/>
    </row>
    <row r="2059" spans="1:115">
      <c r="A2059" s="24"/>
      <c r="B2059" s="3"/>
      <c r="H2059" s="5" t="str">
        <f>IF(F2059="","",IFERROR(CONCATENATE("PEUA",VLOOKUP(ESTADO,REPORTE!AV2059:AW2090,2,0),CLAVE_DISTRITO,CLAVE_CADER,IFERROR(VLOOKUP(DAY(F2059),$BN$3:$BO$11,2,0),DAY(F2059)),IFERROR(VLOOKUP(MONTH(F2059),$BN$3:$BO$11,2,0),MONTH(F2059)),YEAR(F2059),G2059),""))</f>
        <v/>
      </c>
      <c r="AC2059" s="2" t="str">
        <f>IFERROR(IF(INDEX(AC$1:AC2058,MATCH(J2059,J$1:J2058,0),1)=0,"",INDEX(AC$1:AC2058,MATCH(J2059,J$1:J2058,0),1)),"")</f>
        <v/>
      </c>
      <c r="AD2059" s="2" t="str">
        <f>IFERROR(IF(INDEX(AD$1:AD2058,MATCH(J2059,J$1:J2058,0),1)=0,"",INDEX(AD$1:AD2058,MATCH(J2059,J$1:J2058,0),1)),"")</f>
        <v/>
      </c>
      <c r="AE2059" s="2" t="str">
        <f>IFERROR(IF(INDEX(AE$1:AE2058,MATCH(J2059,J$1:J2058,0),1)=0,"",INDEX(AE$1:AE2058,MATCH(J2059,J$1:J2058,0),1)),"")</f>
        <v/>
      </c>
      <c r="BJ2059" s="123"/>
      <c r="BK2059" s="140"/>
      <c r="BP2059" s="5"/>
      <c r="BR2059" s="4"/>
      <c r="BT2059" s="5"/>
      <c r="BU2059" s="5"/>
      <c r="BV2059" s="5" t="str">
        <f>IF(B2059="","",IF(BQ2059="",1+(MAX(BV$2:BV2058)),""))</f>
        <v/>
      </c>
      <c r="BY2059" s="14" t="str">
        <f t="shared" si="301"/>
        <v/>
      </c>
      <c r="BZ2059" s="28"/>
      <c r="DD2059" s="5" t="e">
        <f>IF(REPORTE!AH$2="si",IF(C2059=VALUE(REPORTE!C$11),IF(SUM(DD$1993:DD2060),CONCATENATE(INT(B2059),", "),INT(B2059)),""),IF(C2059=VALUE(REPORTE!C$10),IF(SUM(DD$1993:DD2060),CONCATENATE(INT(B2059),", "),INT(B2059)),""))</f>
        <v>#VALUE!</v>
      </c>
      <c r="DH2059" s="5"/>
      <c r="DI2059" s="5"/>
      <c r="DJ2059" s="5"/>
      <c r="DK2059" s="5"/>
    </row>
    <row r="2060" spans="1:115">
      <c r="A2060" s="24"/>
      <c r="B2060" s="3"/>
      <c r="H2060" s="5" t="str">
        <f>IF(F2060="","",IFERROR(CONCATENATE("PEUA",VLOOKUP(ESTADO,REPORTE!AV2060:AW2091,2,0),CLAVE_DISTRITO,CLAVE_CADER,IFERROR(VLOOKUP(DAY(F2060),$BN$3:$BO$11,2,0),DAY(F2060)),IFERROR(VLOOKUP(MONTH(F2060),$BN$3:$BO$11,2,0),MONTH(F2060)),YEAR(F2060),G2060),""))</f>
        <v/>
      </c>
      <c r="AC2060" s="2" t="str">
        <f>IFERROR(IF(INDEX(AC$1:AC2059,MATCH(J2060,J$1:J2059,0),1)=0,"",INDEX(AC$1:AC2059,MATCH(J2060,J$1:J2059,0),1)),"")</f>
        <v/>
      </c>
      <c r="AD2060" s="2" t="str">
        <f>IFERROR(IF(INDEX(AD$1:AD2059,MATCH(J2060,J$1:J2059,0),1)=0,"",INDEX(AD$1:AD2059,MATCH(J2060,J$1:J2059,0),1)),"")</f>
        <v/>
      </c>
      <c r="AE2060" s="2" t="str">
        <f>IFERROR(IF(INDEX(AE$1:AE2059,MATCH(J2060,J$1:J2059,0),1)=0,"",INDEX(AE$1:AE2059,MATCH(J2060,J$1:J2059,0),1)),"")</f>
        <v/>
      </c>
      <c r="BJ2060" s="123"/>
      <c r="BK2060" s="140"/>
      <c r="BP2060" s="5"/>
      <c r="BR2060" s="4"/>
      <c r="BT2060" s="5"/>
      <c r="BU2060" s="5"/>
      <c r="BV2060" s="5" t="str">
        <f>IF(B2060="","",IF(BQ2060="",1+(MAX(BV$2:BV2059)),""))</f>
        <v/>
      </c>
      <c r="BY2060" s="14" t="str">
        <f t="shared" si="301"/>
        <v/>
      </c>
      <c r="BZ2060" s="28"/>
      <c r="DD2060" s="5" t="e">
        <f>IF(REPORTE!AH$2="si",IF(C2060=VALUE(REPORTE!C$11),IF(SUM(DD$1993:DD2061),CONCATENATE(INT(B2060),", "),INT(B2060)),""),IF(C2060=VALUE(REPORTE!C$10),IF(SUM(DD$1993:DD2061),CONCATENATE(INT(B2060),", "),INT(B2060)),""))</f>
        <v>#VALUE!</v>
      </c>
      <c r="DH2060" s="5"/>
      <c r="DI2060" s="5"/>
      <c r="DJ2060" s="5"/>
      <c r="DK2060" s="5"/>
    </row>
    <row r="2061" spans="1:115">
      <c r="A2061" s="24"/>
      <c r="B2061" s="3"/>
      <c r="H2061" s="5" t="str">
        <f>IF(F2061="","",IFERROR(CONCATENATE("PEUA",VLOOKUP(ESTADO,REPORTE!AV2061:AW2092,2,0),CLAVE_DISTRITO,CLAVE_CADER,IFERROR(VLOOKUP(DAY(F2061),$BN$3:$BO$11,2,0),DAY(F2061)),IFERROR(VLOOKUP(MONTH(F2061),$BN$3:$BO$11,2,0),MONTH(F2061)),YEAR(F2061),G2061),""))</f>
        <v/>
      </c>
      <c r="AC2061" s="2" t="str">
        <f>IFERROR(IF(INDEX(AC$1:AC2060,MATCH(J2061,J$1:J2060,0),1)=0,"",INDEX(AC$1:AC2060,MATCH(J2061,J$1:J2060,0),1)),"")</f>
        <v/>
      </c>
      <c r="AD2061" s="2" t="str">
        <f>IFERROR(IF(INDEX(AD$1:AD2060,MATCH(J2061,J$1:J2060,0),1)=0,"",INDEX(AD$1:AD2060,MATCH(J2061,J$1:J2060,0),1)),"")</f>
        <v/>
      </c>
      <c r="AE2061" s="2" t="str">
        <f>IFERROR(IF(INDEX(AE$1:AE2060,MATCH(J2061,J$1:J2060,0),1)=0,"",INDEX(AE$1:AE2060,MATCH(J2061,J$1:J2060,0),1)),"")</f>
        <v/>
      </c>
      <c r="BJ2061" s="123"/>
      <c r="BK2061" s="140"/>
      <c r="BP2061" s="5"/>
      <c r="BR2061" s="4"/>
      <c r="BT2061" s="5"/>
      <c r="BU2061" s="5"/>
      <c r="BV2061" s="5" t="str">
        <f>IF(B2061="","",IF(BQ2061="",1+(MAX(BV$2:BV2060)),""))</f>
        <v/>
      </c>
      <c r="BY2061" s="14" t="str">
        <f t="shared" si="301"/>
        <v/>
      </c>
      <c r="BZ2061" s="28"/>
      <c r="DD2061" s="5" t="e">
        <f>IF(REPORTE!AH$2="si",IF(C2061=VALUE(REPORTE!C$11),IF(SUM(DD$1993:DD2062),CONCATENATE(INT(B2061),", "),INT(B2061)),""),IF(C2061=VALUE(REPORTE!C$10),IF(SUM(DD$1993:DD2062),CONCATENATE(INT(B2061),", "),INT(B2061)),""))</f>
        <v>#VALUE!</v>
      </c>
      <c r="DH2061" s="5"/>
      <c r="DI2061" s="5"/>
      <c r="DJ2061" s="5"/>
      <c r="DK2061" s="5"/>
    </row>
    <row r="2062" spans="1:115">
      <c r="A2062" s="24"/>
      <c r="B2062" s="3"/>
      <c r="H2062" s="5" t="str">
        <f>IF(F2062="","",IFERROR(CONCATENATE("PEUA",VLOOKUP(ESTADO,REPORTE!AV2062:AW2093,2,0),CLAVE_DISTRITO,CLAVE_CADER,IFERROR(VLOOKUP(DAY(F2062),$BN$3:$BO$11,2,0),DAY(F2062)),IFERROR(VLOOKUP(MONTH(F2062),$BN$3:$BO$11,2,0),MONTH(F2062)),YEAR(F2062),G2062),""))</f>
        <v/>
      </c>
      <c r="AC2062" s="2" t="str">
        <f>IFERROR(IF(INDEX(AC$1:AC2061,MATCH(J2062,J$1:J2061,0),1)=0,"",INDEX(AC$1:AC2061,MATCH(J2062,J$1:J2061,0),1)),"")</f>
        <v/>
      </c>
      <c r="AD2062" s="2" t="str">
        <f>IFERROR(IF(INDEX(AD$1:AD2061,MATCH(J2062,J$1:J2061,0),1)=0,"",INDEX(AD$1:AD2061,MATCH(J2062,J$1:J2061,0),1)),"")</f>
        <v/>
      </c>
      <c r="AE2062" s="2" t="str">
        <f>IFERROR(IF(INDEX(AE$1:AE2061,MATCH(J2062,J$1:J2061,0),1)=0,"",INDEX(AE$1:AE2061,MATCH(J2062,J$1:J2061,0),1)),"")</f>
        <v/>
      </c>
      <c r="BJ2062" s="123"/>
      <c r="BK2062" s="140"/>
      <c r="BP2062" s="5"/>
      <c r="BR2062" s="4"/>
      <c r="BT2062" s="5"/>
      <c r="BU2062" s="5"/>
      <c r="BV2062" s="5" t="str">
        <f>IF(B2062="","",IF(BQ2062="",1+(MAX(BV$2:BV2061)),""))</f>
        <v/>
      </c>
      <c r="BY2062" s="14" t="str">
        <f t="shared" si="301"/>
        <v/>
      </c>
      <c r="BZ2062" s="28"/>
      <c r="DD2062" s="5" t="e">
        <f>IF(REPORTE!AH$2="si",IF(C2062=VALUE(REPORTE!C$11),IF(SUM(DD$1993:DD2063),CONCATENATE(INT(B2062),", "),INT(B2062)),""),IF(C2062=VALUE(REPORTE!C$10),IF(SUM(DD$1993:DD2063),CONCATENATE(INT(B2062),", "),INT(B2062)),""))</f>
        <v>#VALUE!</v>
      </c>
      <c r="DH2062" s="5"/>
      <c r="DI2062" s="5"/>
      <c r="DJ2062" s="5"/>
      <c r="DK2062" s="5"/>
    </row>
    <row r="2063" spans="1:115">
      <c r="A2063" s="24"/>
      <c r="B2063" s="3"/>
      <c r="H2063" s="5" t="str">
        <f>IF(F2063="","",IFERROR(CONCATENATE("PEUA",VLOOKUP(ESTADO,REPORTE!AV2063:AW2094,2,0),CLAVE_DISTRITO,CLAVE_CADER,IFERROR(VLOOKUP(DAY(F2063),$BN$3:$BO$11,2,0),DAY(F2063)),IFERROR(VLOOKUP(MONTH(F2063),$BN$3:$BO$11,2,0),MONTH(F2063)),YEAR(F2063),G2063),""))</f>
        <v/>
      </c>
      <c r="AC2063" s="2" t="str">
        <f>IFERROR(IF(INDEX(AC$1:AC2062,MATCH(J2063,J$1:J2062,0),1)=0,"",INDEX(AC$1:AC2062,MATCH(J2063,J$1:J2062,0),1)),"")</f>
        <v/>
      </c>
      <c r="AD2063" s="2" t="str">
        <f>IFERROR(IF(INDEX(AD$1:AD2062,MATCH(J2063,J$1:J2062,0),1)=0,"",INDEX(AD$1:AD2062,MATCH(J2063,J$1:J2062,0),1)),"")</f>
        <v/>
      </c>
      <c r="AE2063" s="2" t="str">
        <f>IFERROR(IF(INDEX(AE$1:AE2062,MATCH(J2063,J$1:J2062,0),1)=0,"",INDEX(AE$1:AE2062,MATCH(J2063,J$1:J2062,0),1)),"")</f>
        <v/>
      </c>
      <c r="BJ2063" s="123"/>
      <c r="BK2063" s="140"/>
      <c r="BP2063" s="5"/>
      <c r="BR2063" s="4"/>
      <c r="BT2063" s="5"/>
      <c r="BU2063" s="5"/>
      <c r="BV2063" s="5" t="str">
        <f>IF(B2063="","",IF(BQ2063="",1+(MAX(BV$2:BV2062)),""))</f>
        <v/>
      </c>
      <c r="BY2063" s="14" t="str">
        <f t="shared" si="301"/>
        <v/>
      </c>
      <c r="BZ2063" s="28"/>
      <c r="DD2063" s="5" t="e">
        <f>IF(REPORTE!AH$2="si",IF(C2063=VALUE(REPORTE!C$11),IF(SUM(DD$1993:DD2064),CONCATENATE(INT(B2063),", "),INT(B2063)),""),IF(C2063=VALUE(REPORTE!C$10),IF(SUM(DD$1993:DD2064),CONCATENATE(INT(B2063),", "),INT(B2063)),""))</f>
        <v>#VALUE!</v>
      </c>
      <c r="DH2063" s="5"/>
      <c r="DI2063" s="5"/>
      <c r="DJ2063" s="5"/>
      <c r="DK2063" s="5"/>
    </row>
    <row r="2064" spans="1:115">
      <c r="A2064" s="24"/>
      <c r="B2064" s="3"/>
      <c r="H2064" s="5" t="str">
        <f>IF(F2064="","",IFERROR(CONCATENATE("PEUA",VLOOKUP(ESTADO,REPORTE!AV2064:AW2095,2,0),CLAVE_DISTRITO,CLAVE_CADER,IFERROR(VLOOKUP(DAY(F2064),$BN$3:$BO$11,2,0),DAY(F2064)),IFERROR(VLOOKUP(MONTH(F2064),$BN$3:$BO$11,2,0),MONTH(F2064)),YEAR(F2064),G2064),""))</f>
        <v/>
      </c>
      <c r="AC2064" s="2" t="str">
        <f>IFERROR(IF(INDEX(AC$1:AC2063,MATCH(J2064,J$1:J2063,0),1)=0,"",INDEX(AC$1:AC2063,MATCH(J2064,J$1:J2063,0),1)),"")</f>
        <v/>
      </c>
      <c r="AD2064" s="2" t="str">
        <f>IFERROR(IF(INDEX(AD$1:AD2063,MATCH(J2064,J$1:J2063,0),1)=0,"",INDEX(AD$1:AD2063,MATCH(J2064,J$1:J2063,0),1)),"")</f>
        <v/>
      </c>
      <c r="AE2064" s="2" t="str">
        <f>IFERROR(IF(INDEX(AE$1:AE2063,MATCH(J2064,J$1:J2063,0),1)=0,"",INDEX(AE$1:AE2063,MATCH(J2064,J$1:J2063,0),1)),"")</f>
        <v/>
      </c>
      <c r="BJ2064" s="123"/>
      <c r="BK2064" s="140"/>
      <c r="BP2064" s="5"/>
      <c r="BR2064" s="4"/>
      <c r="BT2064" s="5"/>
      <c r="BU2064" s="5"/>
      <c r="BV2064" s="5" t="str">
        <f>IF(B2064="","",IF(BQ2064="",1+(MAX(BV$2:BV2063)),""))</f>
        <v/>
      </c>
      <c r="BY2064" s="14" t="str">
        <f t="shared" si="301"/>
        <v/>
      </c>
      <c r="BZ2064" s="28"/>
      <c r="DD2064" s="5" t="e">
        <f>IF(REPORTE!AH$2="si",IF(C2064=VALUE(REPORTE!C$11),IF(SUM(DD$1993:DD2065),CONCATENATE(INT(B2064),", "),INT(B2064)),""),IF(C2064=VALUE(REPORTE!C$10),IF(SUM(DD$1993:DD2065),CONCATENATE(INT(B2064),", "),INT(B2064)),""))</f>
        <v>#VALUE!</v>
      </c>
      <c r="DH2064" s="5"/>
      <c r="DI2064" s="5"/>
      <c r="DJ2064" s="5"/>
      <c r="DK2064" s="5"/>
    </row>
    <row r="2065" spans="1:115">
      <c r="A2065" s="24"/>
      <c r="B2065" s="3"/>
      <c r="H2065" s="5" t="str">
        <f>IF(F2065="","",IFERROR(CONCATENATE("PEUA",VLOOKUP(ESTADO,REPORTE!AV2065:AW2096,2,0),CLAVE_DISTRITO,CLAVE_CADER,IFERROR(VLOOKUP(DAY(F2065),$BN$3:$BO$11,2,0),DAY(F2065)),IFERROR(VLOOKUP(MONTH(F2065),$BN$3:$BO$11,2,0),MONTH(F2065)),YEAR(F2065),G2065),""))</f>
        <v/>
      </c>
      <c r="AC2065" s="2" t="str">
        <f>IFERROR(IF(INDEX(AC$1:AC2064,MATCH(J2065,J$1:J2064,0),1)=0,"",INDEX(AC$1:AC2064,MATCH(J2065,J$1:J2064,0),1)),"")</f>
        <v/>
      </c>
      <c r="AD2065" s="2" t="str">
        <f>IFERROR(IF(INDEX(AD$1:AD2064,MATCH(J2065,J$1:J2064,0),1)=0,"",INDEX(AD$1:AD2064,MATCH(J2065,J$1:J2064,0),1)),"")</f>
        <v/>
      </c>
      <c r="AE2065" s="2" t="str">
        <f>IFERROR(IF(INDEX(AE$1:AE2064,MATCH(J2065,J$1:J2064,0),1)=0,"",INDEX(AE$1:AE2064,MATCH(J2065,J$1:J2064,0),1)),"")</f>
        <v/>
      </c>
      <c r="BJ2065" s="123"/>
      <c r="BK2065" s="140"/>
      <c r="BP2065" s="5"/>
      <c r="BR2065" s="4"/>
      <c r="BT2065" s="5"/>
      <c r="BU2065" s="5"/>
      <c r="BV2065" s="5" t="str">
        <f>IF(B2065="","",IF(BQ2065="",1+(MAX(BV$2:BV2064)),""))</f>
        <v/>
      </c>
      <c r="BY2065" s="14" t="str">
        <f t="shared" si="301"/>
        <v/>
      </c>
      <c r="BZ2065" s="28"/>
      <c r="DD2065" s="5" t="e">
        <f>IF(REPORTE!AH$2="si",IF(C2065=VALUE(REPORTE!C$11),IF(SUM(DD$1993:DD2066),CONCATENATE(INT(B2065),", "),INT(B2065)),""),IF(C2065=VALUE(REPORTE!C$10),IF(SUM(DD$1993:DD2066),CONCATENATE(INT(B2065),", "),INT(B2065)),""))</f>
        <v>#VALUE!</v>
      </c>
      <c r="DH2065" s="5"/>
      <c r="DI2065" s="5"/>
      <c r="DJ2065" s="5"/>
      <c r="DK2065" s="5"/>
    </row>
    <row r="2066" spans="1:115">
      <c r="A2066" s="24"/>
      <c r="B2066" s="3"/>
      <c r="H2066" s="5" t="str">
        <f>IF(F2066="","",IFERROR(CONCATENATE("PEUA",VLOOKUP(ESTADO,REPORTE!AV2066:AW2097,2,0),CLAVE_DISTRITO,CLAVE_CADER,IFERROR(VLOOKUP(DAY(F2066),$BN$3:$BO$11,2,0),DAY(F2066)),IFERROR(VLOOKUP(MONTH(F2066),$BN$3:$BO$11,2,0),MONTH(F2066)),YEAR(F2066),G2066),""))</f>
        <v/>
      </c>
      <c r="AC2066" s="2" t="str">
        <f>IFERROR(IF(INDEX(AC$1:AC2065,MATCH(J2066,J$1:J2065,0),1)=0,"",INDEX(AC$1:AC2065,MATCH(J2066,J$1:J2065,0),1)),"")</f>
        <v/>
      </c>
      <c r="AD2066" s="2" t="str">
        <f>IFERROR(IF(INDEX(AD$1:AD2065,MATCH(J2066,J$1:J2065,0),1)=0,"",INDEX(AD$1:AD2065,MATCH(J2066,J$1:J2065,0),1)),"")</f>
        <v/>
      </c>
      <c r="AE2066" s="2" t="str">
        <f>IFERROR(IF(INDEX(AE$1:AE2065,MATCH(J2066,J$1:J2065,0),1)=0,"",INDEX(AE$1:AE2065,MATCH(J2066,J$1:J2065,0),1)),"")</f>
        <v/>
      </c>
      <c r="BJ2066" s="123"/>
      <c r="BK2066" s="140"/>
      <c r="BP2066" s="5"/>
      <c r="BR2066" s="4"/>
      <c r="BT2066" s="5"/>
      <c r="BU2066" s="5"/>
      <c r="BV2066" s="5" t="str">
        <f>IF(B2066="","",IF(BQ2066="",1+(MAX(BV$2:BV2065)),""))</f>
        <v/>
      </c>
      <c r="BY2066" s="14" t="str">
        <f t="shared" si="301"/>
        <v/>
      </c>
      <c r="BZ2066" s="28"/>
      <c r="DD2066" s="5" t="e">
        <f>IF(REPORTE!AH$2="si",IF(C2066=VALUE(REPORTE!C$11),IF(SUM(DD$1993:DD2067),CONCATENATE(INT(B2066),", "),INT(B2066)),""),IF(C2066=VALUE(REPORTE!C$10),IF(SUM(DD$1993:DD2067),CONCATENATE(INT(B2066),", "),INT(B2066)),""))</f>
        <v>#VALUE!</v>
      </c>
      <c r="DH2066" s="5"/>
      <c r="DI2066" s="5"/>
      <c r="DJ2066" s="5"/>
      <c r="DK2066" s="5"/>
    </row>
    <row r="2067" spans="1:115">
      <c r="A2067" s="24"/>
      <c r="B2067" s="3"/>
      <c r="H2067" s="5" t="str">
        <f>IF(F2067="","",IFERROR(CONCATENATE("PEUA",VLOOKUP(ESTADO,REPORTE!AV2067:AW2098,2,0),CLAVE_DISTRITO,CLAVE_CADER,IFERROR(VLOOKUP(DAY(F2067),$BN$3:$BO$11,2,0),DAY(F2067)),IFERROR(VLOOKUP(MONTH(F2067),$BN$3:$BO$11,2,0),MONTH(F2067)),YEAR(F2067),G2067),""))</f>
        <v/>
      </c>
      <c r="AC2067" s="2" t="str">
        <f>IFERROR(IF(INDEX(AC$1:AC2066,MATCH(J2067,J$1:J2066,0),1)=0,"",INDEX(AC$1:AC2066,MATCH(J2067,J$1:J2066,0),1)),"")</f>
        <v/>
      </c>
      <c r="AD2067" s="2" t="str">
        <f>IFERROR(IF(INDEX(AD$1:AD2066,MATCH(J2067,J$1:J2066,0),1)=0,"",INDEX(AD$1:AD2066,MATCH(J2067,J$1:J2066,0),1)),"")</f>
        <v/>
      </c>
      <c r="AE2067" s="2" t="str">
        <f>IFERROR(IF(INDEX(AE$1:AE2066,MATCH(J2067,J$1:J2066,0),1)=0,"",INDEX(AE$1:AE2066,MATCH(J2067,J$1:J2066,0),1)),"")</f>
        <v/>
      </c>
      <c r="BJ2067" s="123"/>
      <c r="BK2067" s="140"/>
      <c r="BP2067" s="5"/>
      <c r="BR2067" s="4"/>
      <c r="BT2067" s="5"/>
      <c r="BU2067" s="5"/>
      <c r="BV2067" s="5" t="str">
        <f>IF(B2067="","",IF(BQ2067="",1+(MAX(BV$2:BV2066)),""))</f>
        <v/>
      </c>
      <c r="BY2067" s="14" t="str">
        <f t="shared" si="301"/>
        <v/>
      </c>
      <c r="BZ2067" s="28"/>
      <c r="DD2067" s="5" t="e">
        <f>IF(REPORTE!AH$2="si",IF(C2067=VALUE(REPORTE!C$11),IF(SUM(DD$1993:DD2068),CONCATENATE(INT(B2067),", "),INT(B2067)),""),IF(C2067=VALUE(REPORTE!C$10),IF(SUM(DD$1993:DD2068),CONCATENATE(INT(B2067),", "),INT(B2067)),""))</f>
        <v>#VALUE!</v>
      </c>
      <c r="DH2067" s="5"/>
      <c r="DI2067" s="5"/>
      <c r="DJ2067" s="5"/>
      <c r="DK2067" s="5"/>
    </row>
    <row r="2068" spans="1:115">
      <c r="A2068" s="24"/>
      <c r="B2068" s="3"/>
      <c r="H2068" s="5" t="str">
        <f>IF(F2068="","",IFERROR(CONCATENATE("PEUA",VLOOKUP(ESTADO,REPORTE!AV2068:AW2099,2,0),CLAVE_DISTRITO,CLAVE_CADER,IFERROR(VLOOKUP(DAY(F2068),$BN$3:$BO$11,2,0),DAY(F2068)),IFERROR(VLOOKUP(MONTH(F2068),$BN$3:$BO$11,2,0),MONTH(F2068)),YEAR(F2068),G2068),""))</f>
        <v/>
      </c>
      <c r="AC2068" s="2" t="str">
        <f>IFERROR(IF(INDEX(AC$1:AC2067,MATCH(J2068,J$1:J2067,0),1)=0,"",INDEX(AC$1:AC2067,MATCH(J2068,J$1:J2067,0),1)),"")</f>
        <v/>
      </c>
      <c r="AD2068" s="2" t="str">
        <f>IFERROR(IF(INDEX(AD$1:AD2067,MATCH(J2068,J$1:J2067,0),1)=0,"",INDEX(AD$1:AD2067,MATCH(J2068,J$1:J2067,0),1)),"")</f>
        <v/>
      </c>
      <c r="AE2068" s="2" t="str">
        <f>IFERROR(IF(INDEX(AE$1:AE2067,MATCH(J2068,J$1:J2067,0),1)=0,"",INDEX(AE$1:AE2067,MATCH(J2068,J$1:J2067,0),1)),"")</f>
        <v/>
      </c>
      <c r="BJ2068" s="123"/>
      <c r="BK2068" s="140"/>
      <c r="BP2068" s="5"/>
      <c r="BR2068" s="4"/>
      <c r="BT2068" s="5"/>
      <c r="BU2068" s="5"/>
      <c r="BV2068" s="5" t="str">
        <f>IF(B2068="","",IF(BQ2068="",1+(MAX(BV$2:BV2067)),""))</f>
        <v/>
      </c>
      <c r="BY2068" s="14" t="str">
        <f t="shared" si="301"/>
        <v/>
      </c>
      <c r="BZ2068" s="28"/>
      <c r="DD2068" s="5" t="e">
        <f>IF(REPORTE!AH$2="si",IF(C2068=VALUE(REPORTE!C$11),IF(SUM(DD$1993:DD2069),CONCATENATE(INT(B2068),", "),INT(B2068)),""),IF(C2068=VALUE(REPORTE!C$10),IF(SUM(DD$1993:DD2069),CONCATENATE(INT(B2068),", "),INT(B2068)),""))</f>
        <v>#VALUE!</v>
      </c>
      <c r="DH2068" s="5"/>
      <c r="DI2068" s="5"/>
      <c r="DJ2068" s="5"/>
      <c r="DK2068" s="5"/>
    </row>
    <row r="2069" spans="1:115">
      <c r="A2069" s="24"/>
      <c r="B2069" s="3"/>
      <c r="H2069" s="5" t="str">
        <f>IF(F2069="","",IFERROR(CONCATENATE("PEUA",VLOOKUP(ESTADO,REPORTE!AV2069:AW2100,2,0),CLAVE_DISTRITO,CLAVE_CADER,IFERROR(VLOOKUP(DAY(F2069),$BN$3:$BO$11,2,0),DAY(F2069)),IFERROR(VLOOKUP(MONTH(F2069),$BN$3:$BO$11,2,0),MONTH(F2069)),YEAR(F2069),G2069),""))</f>
        <v/>
      </c>
      <c r="AC2069" s="2" t="str">
        <f>IFERROR(IF(INDEX(AC$1:AC2068,MATCH(J2069,J$1:J2068,0),1)=0,"",INDEX(AC$1:AC2068,MATCH(J2069,J$1:J2068,0),1)),"")</f>
        <v/>
      </c>
      <c r="AD2069" s="2" t="str">
        <f>IFERROR(IF(INDEX(AD$1:AD2068,MATCH(J2069,J$1:J2068,0),1)=0,"",INDEX(AD$1:AD2068,MATCH(J2069,J$1:J2068,0),1)),"")</f>
        <v/>
      </c>
      <c r="AE2069" s="2" t="str">
        <f>IFERROR(IF(INDEX(AE$1:AE2068,MATCH(J2069,J$1:J2068,0),1)=0,"",INDEX(AE$1:AE2068,MATCH(J2069,J$1:J2068,0),1)),"")</f>
        <v/>
      </c>
      <c r="BJ2069" s="123"/>
      <c r="BK2069" s="140"/>
      <c r="BP2069" s="5"/>
      <c r="BR2069" s="4"/>
      <c r="BT2069" s="5"/>
      <c r="BU2069" s="5"/>
      <c r="BV2069" s="5" t="str">
        <f>IF(B2069="","",IF(BQ2069="",1+(MAX(BV$2:BV2068)),""))</f>
        <v/>
      </c>
      <c r="BY2069" s="14" t="str">
        <f t="shared" si="301"/>
        <v/>
      </c>
      <c r="BZ2069" s="28"/>
      <c r="DD2069" s="5" t="e">
        <f>IF(REPORTE!AH$2="si",IF(C2069=VALUE(REPORTE!C$11),IF(SUM(DD$1993:DD2070),CONCATENATE(INT(B2069),", "),INT(B2069)),""),IF(C2069=VALUE(REPORTE!C$10),IF(SUM(DD$1993:DD2070),CONCATENATE(INT(B2069),", "),INT(B2069)),""))</f>
        <v>#VALUE!</v>
      </c>
      <c r="DH2069" s="5"/>
      <c r="DI2069" s="5"/>
      <c r="DJ2069" s="5"/>
      <c r="DK2069" s="5"/>
    </row>
    <row r="2070" spans="1:115">
      <c r="A2070" s="24"/>
      <c r="B2070" s="3"/>
      <c r="H2070" s="5" t="str">
        <f>IF(F2070="","",IFERROR(CONCATENATE("PEUA",VLOOKUP(ESTADO,REPORTE!AV2070:AW2101,2,0),CLAVE_DISTRITO,CLAVE_CADER,IFERROR(VLOOKUP(DAY(F2070),$BN$3:$BO$11,2,0),DAY(F2070)),IFERROR(VLOOKUP(MONTH(F2070),$BN$3:$BO$11,2,0),MONTH(F2070)),YEAR(F2070),G2070),""))</f>
        <v/>
      </c>
      <c r="AC2070" s="2" t="str">
        <f>IFERROR(IF(INDEX(AC$1:AC2069,MATCH(J2070,J$1:J2069,0),1)=0,"",INDEX(AC$1:AC2069,MATCH(J2070,J$1:J2069,0),1)),"")</f>
        <v/>
      </c>
      <c r="AD2070" s="2" t="str">
        <f>IFERROR(IF(INDEX(AD$1:AD2069,MATCH(J2070,J$1:J2069,0),1)=0,"",INDEX(AD$1:AD2069,MATCH(J2070,J$1:J2069,0),1)),"")</f>
        <v/>
      </c>
      <c r="AE2070" s="2" t="str">
        <f>IFERROR(IF(INDEX(AE$1:AE2069,MATCH(J2070,J$1:J2069,0),1)=0,"",INDEX(AE$1:AE2069,MATCH(J2070,J$1:J2069,0),1)),"")</f>
        <v/>
      </c>
      <c r="BJ2070" s="123"/>
      <c r="BK2070" s="140"/>
      <c r="BP2070" s="5"/>
      <c r="BR2070" s="4"/>
      <c r="BT2070" s="5"/>
      <c r="BU2070" s="5"/>
      <c r="BV2070" s="5" t="str">
        <f>IF(B2070="","",IF(BQ2070="",1+(MAX(BV$2:BV2069)),""))</f>
        <v/>
      </c>
      <c r="BY2070" s="14" t="str">
        <f t="shared" si="301"/>
        <v/>
      </c>
      <c r="BZ2070" s="28"/>
      <c r="DD2070" s="5" t="e">
        <f>IF(REPORTE!AH$2="si",IF(C2070=VALUE(REPORTE!C$11),IF(SUM(DD$1993:DD2071),CONCATENATE(INT(B2070),", "),INT(B2070)),""),IF(C2070=VALUE(REPORTE!C$10),IF(SUM(DD$1993:DD2071),CONCATENATE(INT(B2070),", "),INT(B2070)),""))</f>
        <v>#VALUE!</v>
      </c>
      <c r="DH2070" s="5"/>
      <c r="DI2070" s="5"/>
      <c r="DJ2070" s="5"/>
      <c r="DK2070" s="5"/>
    </row>
    <row r="2071" spans="1:115">
      <c r="A2071" s="24"/>
      <c r="B2071" s="3"/>
      <c r="H2071" s="5" t="str">
        <f>IF(F2071="","",IFERROR(CONCATENATE("PEUA",VLOOKUP(ESTADO,REPORTE!AV2071:AW2102,2,0),CLAVE_DISTRITO,CLAVE_CADER,IFERROR(VLOOKUP(DAY(F2071),$BN$3:$BO$11,2,0),DAY(F2071)),IFERROR(VLOOKUP(MONTH(F2071),$BN$3:$BO$11,2,0),MONTH(F2071)),YEAR(F2071),G2071),""))</f>
        <v/>
      </c>
      <c r="AC2071" s="2" t="str">
        <f>IFERROR(IF(INDEX(AC$1:AC2070,MATCH(J2071,J$1:J2070,0),1)=0,"",INDEX(AC$1:AC2070,MATCH(J2071,J$1:J2070,0),1)),"")</f>
        <v/>
      </c>
      <c r="AD2071" s="2" t="str">
        <f>IFERROR(IF(INDEX(AD$1:AD2070,MATCH(J2071,J$1:J2070,0),1)=0,"",INDEX(AD$1:AD2070,MATCH(J2071,J$1:J2070,0),1)),"")</f>
        <v/>
      </c>
      <c r="AE2071" s="2" t="str">
        <f>IFERROR(IF(INDEX(AE$1:AE2070,MATCH(J2071,J$1:J2070,0),1)=0,"",INDEX(AE$1:AE2070,MATCH(J2071,J$1:J2070,0),1)),"")</f>
        <v/>
      </c>
      <c r="BJ2071" s="123"/>
      <c r="BK2071" s="140"/>
      <c r="BP2071" s="5"/>
      <c r="BR2071" s="4"/>
      <c r="BT2071" s="5"/>
      <c r="BU2071" s="5"/>
      <c r="BV2071" s="5" t="str">
        <f>IF(B2071="","",IF(BQ2071="",1+(MAX(BV$2:BV2070)),""))</f>
        <v/>
      </c>
      <c r="BY2071" s="14" t="str">
        <f t="shared" si="301"/>
        <v/>
      </c>
      <c r="BZ2071" s="28"/>
      <c r="DD2071" s="5" t="e">
        <f>IF(REPORTE!AH$2="si",IF(C2071=VALUE(REPORTE!C$11),IF(SUM(DD$1993:DD2072),CONCATENATE(INT(B2071),", "),INT(B2071)),""),IF(C2071=VALUE(REPORTE!C$10),IF(SUM(DD$1993:DD2072),CONCATENATE(INT(B2071),", "),INT(B2071)),""))</f>
        <v>#VALUE!</v>
      </c>
      <c r="DH2071" s="5"/>
      <c r="DI2071" s="5"/>
      <c r="DJ2071" s="5"/>
      <c r="DK2071" s="5"/>
    </row>
    <row r="2072" spans="1:115">
      <c r="A2072" s="24"/>
      <c r="B2072" s="3"/>
      <c r="H2072" s="5" t="str">
        <f>IF(F2072="","",IFERROR(CONCATENATE("PEUA",VLOOKUP(ESTADO,REPORTE!AV2072:AW2103,2,0),CLAVE_DISTRITO,CLAVE_CADER,IFERROR(VLOOKUP(DAY(F2072),$BN$3:$BO$11,2,0),DAY(F2072)),IFERROR(VLOOKUP(MONTH(F2072),$BN$3:$BO$11,2,0),MONTH(F2072)),YEAR(F2072),G2072),""))</f>
        <v/>
      </c>
      <c r="AC2072" s="2" t="str">
        <f>IFERROR(IF(INDEX(AC$1:AC2071,MATCH(J2072,J$1:J2071,0),1)=0,"",INDEX(AC$1:AC2071,MATCH(J2072,J$1:J2071,0),1)),"")</f>
        <v/>
      </c>
      <c r="AD2072" s="2" t="str">
        <f>IFERROR(IF(INDEX(AD$1:AD2071,MATCH(J2072,J$1:J2071,0),1)=0,"",INDEX(AD$1:AD2071,MATCH(J2072,J$1:J2071,0),1)),"")</f>
        <v/>
      </c>
      <c r="AE2072" s="2" t="str">
        <f>IFERROR(IF(INDEX(AE$1:AE2071,MATCH(J2072,J$1:J2071,0),1)=0,"",INDEX(AE$1:AE2071,MATCH(J2072,J$1:J2071,0),1)),"")</f>
        <v/>
      </c>
      <c r="BJ2072" s="123"/>
      <c r="BK2072" s="140"/>
      <c r="BP2072" s="5"/>
      <c r="BR2072" s="4"/>
      <c r="BT2072" s="5"/>
      <c r="BU2072" s="5"/>
      <c r="BV2072" s="5" t="str">
        <f>IF(B2072="","",IF(BQ2072="",1+(MAX(BV$2:BV2071)),""))</f>
        <v/>
      </c>
      <c r="BY2072" s="14" t="str">
        <f t="shared" si="301"/>
        <v/>
      </c>
      <c r="BZ2072" s="28"/>
      <c r="DD2072" s="5" t="e">
        <f>IF(REPORTE!AH$2="si",IF(C2072=VALUE(REPORTE!C$11),IF(SUM(DD$1993:DD2073),CONCATENATE(INT(B2072),", "),INT(B2072)),""),IF(C2072=VALUE(REPORTE!C$10),IF(SUM(DD$1993:DD2073),CONCATENATE(INT(B2072),", "),INT(B2072)),""))</f>
        <v>#VALUE!</v>
      </c>
      <c r="DH2072" s="5"/>
      <c r="DI2072" s="5"/>
      <c r="DJ2072" s="5"/>
      <c r="DK2072" s="5"/>
    </row>
    <row r="2073" spans="1:115">
      <c r="A2073" s="24"/>
      <c r="B2073" s="3"/>
      <c r="H2073" s="5" t="str">
        <f>IF(F2073="","",IFERROR(CONCATENATE("PEUA",VLOOKUP(ESTADO,REPORTE!AV2073:AW2104,2,0),CLAVE_DISTRITO,CLAVE_CADER,IFERROR(VLOOKUP(DAY(F2073),$BN$3:$BO$11,2,0),DAY(F2073)),IFERROR(VLOOKUP(MONTH(F2073),$BN$3:$BO$11,2,0),MONTH(F2073)),YEAR(F2073),G2073),""))</f>
        <v/>
      </c>
      <c r="AC2073" s="2" t="str">
        <f>IFERROR(IF(INDEX(AC$1:AC2072,MATCH(J2073,J$1:J2072,0),1)=0,"",INDEX(AC$1:AC2072,MATCH(J2073,J$1:J2072,0),1)),"")</f>
        <v/>
      </c>
      <c r="AD2073" s="2" t="str">
        <f>IFERROR(IF(INDEX(AD$1:AD2072,MATCH(J2073,J$1:J2072,0),1)=0,"",INDEX(AD$1:AD2072,MATCH(J2073,J$1:J2072,0),1)),"")</f>
        <v/>
      </c>
      <c r="AE2073" s="2" t="str">
        <f>IFERROR(IF(INDEX(AE$1:AE2072,MATCH(J2073,J$1:J2072,0),1)=0,"",INDEX(AE$1:AE2072,MATCH(J2073,J$1:J2072,0),1)),"")</f>
        <v/>
      </c>
      <c r="BJ2073" s="123"/>
      <c r="BK2073" s="140"/>
      <c r="BP2073" s="5"/>
      <c r="BR2073" s="4"/>
      <c r="BT2073" s="5"/>
      <c r="BU2073" s="5"/>
      <c r="BV2073" s="5" t="str">
        <f>IF(B2073="","",IF(BQ2073="",1+(MAX(BV$2:BV2072)),""))</f>
        <v/>
      </c>
      <c r="BY2073" s="14" t="str">
        <f t="shared" si="301"/>
        <v/>
      </c>
      <c r="BZ2073" s="28"/>
      <c r="DD2073" s="5" t="e">
        <f>IF(REPORTE!AH$2="si",IF(C2073=VALUE(REPORTE!C$11),IF(SUM(DD$1993:DD2074),CONCATENATE(INT(B2073),", "),INT(B2073)),""),IF(C2073=VALUE(REPORTE!C$10),IF(SUM(DD$1993:DD2074),CONCATENATE(INT(B2073),", "),INT(B2073)),""))</f>
        <v>#VALUE!</v>
      </c>
      <c r="DH2073" s="5"/>
      <c r="DI2073" s="5"/>
      <c r="DJ2073" s="5"/>
      <c r="DK2073" s="5"/>
    </row>
    <row r="2074" spans="1:115">
      <c r="A2074" s="24"/>
      <c r="B2074" s="3"/>
      <c r="H2074" s="5" t="str">
        <f>IF(F2074="","",IFERROR(CONCATENATE("PEUA",VLOOKUP(ESTADO,REPORTE!AV2074:AW2105,2,0),CLAVE_DISTRITO,CLAVE_CADER,IFERROR(VLOOKUP(DAY(F2074),$BN$3:$BO$11,2,0),DAY(F2074)),IFERROR(VLOOKUP(MONTH(F2074),$BN$3:$BO$11,2,0),MONTH(F2074)),YEAR(F2074),G2074),""))</f>
        <v/>
      </c>
      <c r="AC2074" s="2" t="str">
        <f>IFERROR(IF(INDEX(AC$1:AC2073,MATCH(J2074,J$1:J2073,0),1)=0,"",INDEX(AC$1:AC2073,MATCH(J2074,J$1:J2073,0),1)),"")</f>
        <v/>
      </c>
      <c r="AD2074" s="2" t="str">
        <f>IFERROR(IF(INDEX(AD$1:AD2073,MATCH(J2074,J$1:J2073,0),1)=0,"",INDEX(AD$1:AD2073,MATCH(J2074,J$1:J2073,0),1)),"")</f>
        <v/>
      </c>
      <c r="AE2074" s="2" t="str">
        <f>IFERROR(IF(INDEX(AE$1:AE2073,MATCH(J2074,J$1:J2073,0),1)=0,"",INDEX(AE$1:AE2073,MATCH(J2074,J$1:J2073,0),1)),"")</f>
        <v/>
      </c>
      <c r="BJ2074" s="123"/>
      <c r="BK2074" s="140"/>
      <c r="BP2074" s="5"/>
      <c r="BR2074" s="4"/>
      <c r="BT2074" s="5"/>
      <c r="BU2074" s="5"/>
      <c r="BV2074" s="5" t="str">
        <f>IF(B2074="","",IF(BQ2074="",1+(MAX(BV$2:BV2073)),""))</f>
        <v/>
      </c>
      <c r="BY2074" s="14" t="str">
        <f t="shared" si="301"/>
        <v/>
      </c>
      <c r="BZ2074" s="28"/>
      <c r="DD2074" s="5" t="e">
        <f>IF(REPORTE!AH$2="si",IF(C2074=VALUE(REPORTE!C$11),IF(SUM(DD$1993:DD2075),CONCATENATE(INT(B2074),", "),INT(B2074)),""),IF(C2074=VALUE(REPORTE!C$10),IF(SUM(DD$1993:DD2075),CONCATENATE(INT(B2074),", "),INT(B2074)),""))</f>
        <v>#VALUE!</v>
      </c>
      <c r="DH2074" s="5"/>
      <c r="DI2074" s="5"/>
      <c r="DJ2074" s="5"/>
      <c r="DK2074" s="5"/>
    </row>
    <row r="2075" spans="1:115">
      <c r="A2075" s="24"/>
      <c r="B2075" s="3"/>
      <c r="H2075" s="5" t="str">
        <f>IF(F2075="","",IFERROR(CONCATENATE("PEUA",VLOOKUP(ESTADO,REPORTE!AV2075:AW2106,2,0),CLAVE_DISTRITO,CLAVE_CADER,IFERROR(VLOOKUP(DAY(F2075),$BN$3:$BO$11,2,0),DAY(F2075)),IFERROR(VLOOKUP(MONTH(F2075),$BN$3:$BO$11,2,0),MONTH(F2075)),YEAR(F2075),G2075),""))</f>
        <v/>
      </c>
      <c r="AC2075" s="2" t="str">
        <f>IFERROR(IF(INDEX(AC$1:AC2074,MATCH(J2075,J$1:J2074,0),1)=0,"",INDEX(AC$1:AC2074,MATCH(J2075,J$1:J2074,0),1)),"")</f>
        <v/>
      </c>
      <c r="AD2075" s="2" t="str">
        <f>IFERROR(IF(INDEX(AD$1:AD2074,MATCH(J2075,J$1:J2074,0),1)=0,"",INDEX(AD$1:AD2074,MATCH(J2075,J$1:J2074,0),1)),"")</f>
        <v/>
      </c>
      <c r="AE2075" s="2" t="str">
        <f>IFERROR(IF(INDEX(AE$1:AE2074,MATCH(J2075,J$1:J2074,0),1)=0,"",INDEX(AE$1:AE2074,MATCH(J2075,J$1:J2074,0),1)),"")</f>
        <v/>
      </c>
      <c r="BJ2075" s="123"/>
      <c r="BK2075" s="140"/>
      <c r="BP2075" s="5"/>
      <c r="BR2075" s="4"/>
      <c r="BT2075" s="5"/>
      <c r="BU2075" s="5"/>
      <c r="BV2075" s="5" t="str">
        <f>IF(B2075="","",IF(BQ2075="",1+(MAX(BV$2:BV2074)),""))</f>
        <v/>
      </c>
      <c r="BY2075" s="14" t="str">
        <f t="shared" si="301"/>
        <v/>
      </c>
      <c r="BZ2075" s="28"/>
      <c r="DD2075" s="5" t="e">
        <f>IF(REPORTE!AH$2="si",IF(C2075=VALUE(REPORTE!C$11),IF(SUM(DD$1993:DD2076),CONCATENATE(INT(B2075),", "),INT(B2075)),""),IF(C2075=VALUE(REPORTE!C$10),IF(SUM(DD$1993:DD2076),CONCATENATE(INT(B2075),", "),INT(B2075)),""))</f>
        <v>#VALUE!</v>
      </c>
      <c r="DH2075" s="5"/>
      <c r="DI2075" s="5"/>
      <c r="DJ2075" s="5"/>
      <c r="DK2075" s="5"/>
    </row>
    <row r="2076" spans="1:115">
      <c r="A2076" s="24"/>
      <c r="B2076" s="3"/>
      <c r="H2076" s="5" t="str">
        <f>IF(F2076="","",IFERROR(CONCATENATE("PEUA",VLOOKUP(ESTADO,REPORTE!AV2076:AW2107,2,0),CLAVE_DISTRITO,CLAVE_CADER,IFERROR(VLOOKUP(DAY(F2076),$BN$3:$BO$11,2,0),DAY(F2076)),IFERROR(VLOOKUP(MONTH(F2076),$BN$3:$BO$11,2,0),MONTH(F2076)),YEAR(F2076),G2076),""))</f>
        <v/>
      </c>
      <c r="AC2076" s="2" t="str">
        <f>IFERROR(IF(INDEX(AC$1:AC2075,MATCH(J2076,J$1:J2075,0),1)=0,"",INDEX(AC$1:AC2075,MATCH(J2076,J$1:J2075,0),1)),"")</f>
        <v/>
      </c>
      <c r="AD2076" s="2" t="str">
        <f>IFERROR(IF(INDEX(AD$1:AD2075,MATCH(J2076,J$1:J2075,0),1)=0,"",INDEX(AD$1:AD2075,MATCH(J2076,J$1:J2075,0),1)),"")</f>
        <v/>
      </c>
      <c r="AE2076" s="2" t="str">
        <f>IFERROR(IF(INDEX(AE$1:AE2075,MATCH(J2076,J$1:J2075,0),1)=0,"",INDEX(AE$1:AE2075,MATCH(J2076,J$1:J2075,0),1)),"")</f>
        <v/>
      </c>
      <c r="BJ2076" s="123"/>
      <c r="BK2076" s="140"/>
      <c r="BP2076" s="5"/>
      <c r="BR2076" s="4"/>
      <c r="BT2076" s="5"/>
      <c r="BU2076" s="5"/>
      <c r="BV2076" s="5" t="str">
        <f>IF(B2076="","",IF(BQ2076="",1+(MAX(BV$2:BV2075)),""))</f>
        <v/>
      </c>
      <c r="BY2076" s="14" t="str">
        <f t="shared" si="301"/>
        <v/>
      </c>
      <c r="BZ2076" s="28"/>
      <c r="DD2076" s="5" t="e">
        <f>IF(REPORTE!AH$2="si",IF(C2076=VALUE(REPORTE!C$11),IF(SUM(DD$1993:DD2077),CONCATENATE(INT(B2076),", "),INT(B2076)),""),IF(C2076=VALUE(REPORTE!C$10),IF(SUM(DD$1993:DD2077),CONCATENATE(INT(B2076),", "),INT(B2076)),""))</f>
        <v>#VALUE!</v>
      </c>
      <c r="DH2076" s="5"/>
      <c r="DI2076" s="5"/>
      <c r="DJ2076" s="5"/>
      <c r="DK2076" s="5"/>
    </row>
    <row r="2077" spans="1:115">
      <c r="A2077" s="24"/>
      <c r="B2077" s="3"/>
      <c r="H2077" s="5" t="str">
        <f>IF(F2077="","",IFERROR(CONCATENATE("PEUA",VLOOKUP(ESTADO,REPORTE!AV2077:AW2108,2,0),CLAVE_DISTRITO,CLAVE_CADER,IFERROR(VLOOKUP(DAY(F2077),$BN$3:$BO$11,2,0),DAY(F2077)),IFERROR(VLOOKUP(MONTH(F2077),$BN$3:$BO$11,2,0),MONTH(F2077)),YEAR(F2077),G2077),""))</f>
        <v/>
      </c>
      <c r="AC2077" s="2" t="str">
        <f>IFERROR(IF(INDEX(AC$1:AC2076,MATCH(J2077,J$1:J2076,0),1)=0,"",INDEX(AC$1:AC2076,MATCH(J2077,J$1:J2076,0),1)),"")</f>
        <v/>
      </c>
      <c r="AD2077" s="2" t="str">
        <f>IFERROR(IF(INDEX(AD$1:AD2076,MATCH(J2077,J$1:J2076,0),1)=0,"",INDEX(AD$1:AD2076,MATCH(J2077,J$1:J2076,0),1)),"")</f>
        <v/>
      </c>
      <c r="AE2077" s="2" t="str">
        <f>IFERROR(IF(INDEX(AE$1:AE2076,MATCH(J2077,J$1:J2076,0),1)=0,"",INDEX(AE$1:AE2076,MATCH(J2077,J$1:J2076,0),1)),"")</f>
        <v/>
      </c>
      <c r="BJ2077" s="123"/>
      <c r="BK2077" s="140"/>
      <c r="BP2077" s="5"/>
      <c r="BR2077" s="4"/>
      <c r="BT2077" s="5"/>
      <c r="BU2077" s="5"/>
      <c r="BV2077" s="5" t="str">
        <f>IF(B2077="","",IF(BQ2077="",1+(MAX(BV$2:BV2076)),""))</f>
        <v/>
      </c>
      <c r="BY2077" s="14" t="str">
        <f t="shared" si="301"/>
        <v/>
      </c>
      <c r="BZ2077" s="28"/>
      <c r="DD2077" s="5" t="e">
        <f>IF(REPORTE!AH$2="si",IF(C2077=VALUE(REPORTE!C$11),IF(SUM(DD$1993:DD2078),CONCATENATE(INT(B2077),", "),INT(B2077)),""),IF(C2077=VALUE(REPORTE!C$10),IF(SUM(DD$1993:DD2078),CONCATENATE(INT(B2077),", "),INT(B2077)),""))</f>
        <v>#VALUE!</v>
      </c>
      <c r="DH2077" s="5"/>
      <c r="DI2077" s="5"/>
      <c r="DJ2077" s="5"/>
      <c r="DK2077" s="5"/>
    </row>
    <row r="2078" spans="1:115">
      <c r="A2078" s="24"/>
      <c r="B2078" s="3"/>
      <c r="H2078" s="5" t="str">
        <f>IF(F2078="","",IFERROR(CONCATENATE("PEUA",VLOOKUP(ESTADO,REPORTE!AV2078:AW2109,2,0),CLAVE_DISTRITO,CLAVE_CADER,IFERROR(VLOOKUP(DAY(F2078),$BN$3:$BO$11,2,0),DAY(F2078)),IFERROR(VLOOKUP(MONTH(F2078),$BN$3:$BO$11,2,0),MONTH(F2078)),YEAR(F2078),G2078),""))</f>
        <v/>
      </c>
      <c r="AC2078" s="2" t="str">
        <f>IFERROR(IF(INDEX(AC$1:AC2077,MATCH(J2078,J$1:J2077,0),1)=0,"",INDEX(AC$1:AC2077,MATCH(J2078,J$1:J2077,0),1)),"")</f>
        <v/>
      </c>
      <c r="AD2078" s="2" t="str">
        <f>IFERROR(IF(INDEX(AD$1:AD2077,MATCH(J2078,J$1:J2077,0),1)=0,"",INDEX(AD$1:AD2077,MATCH(J2078,J$1:J2077,0),1)),"")</f>
        <v/>
      </c>
      <c r="AE2078" s="2" t="str">
        <f>IFERROR(IF(INDEX(AE$1:AE2077,MATCH(J2078,J$1:J2077,0),1)=0,"",INDEX(AE$1:AE2077,MATCH(J2078,J$1:J2077,0),1)),"")</f>
        <v/>
      </c>
      <c r="BJ2078" s="123"/>
      <c r="BK2078" s="140"/>
      <c r="BP2078" s="5"/>
      <c r="BR2078" s="4"/>
      <c r="BT2078" s="5"/>
      <c r="BU2078" s="5"/>
      <c r="BV2078" s="5" t="str">
        <f>IF(B2078="","",IF(BQ2078="",1+(MAX(BV$2:BV2077)),""))</f>
        <v/>
      </c>
      <c r="BY2078" s="14" t="str">
        <f t="shared" si="301"/>
        <v/>
      </c>
      <c r="BZ2078" s="28"/>
      <c r="DD2078" s="5" t="e">
        <f>IF(REPORTE!AH$2="si",IF(C2078=VALUE(REPORTE!C$11),IF(SUM(DD$1993:DD2079),CONCATENATE(INT(B2078),", "),INT(B2078)),""),IF(C2078=VALUE(REPORTE!C$10),IF(SUM(DD$1993:DD2079),CONCATENATE(INT(B2078),", "),INT(B2078)),""))</f>
        <v>#VALUE!</v>
      </c>
      <c r="DH2078" s="5"/>
      <c r="DI2078" s="5"/>
      <c r="DJ2078" s="5"/>
      <c r="DK2078" s="5"/>
    </row>
    <row r="2079" spans="1:115">
      <c r="A2079" s="24"/>
      <c r="B2079" s="3"/>
      <c r="H2079" s="5" t="str">
        <f>IF(F2079="","",IFERROR(CONCATENATE("PEUA",VLOOKUP(ESTADO,REPORTE!AV2079:AW2110,2,0),CLAVE_DISTRITO,CLAVE_CADER,IFERROR(VLOOKUP(DAY(F2079),$BN$3:$BO$11,2,0),DAY(F2079)),IFERROR(VLOOKUP(MONTH(F2079),$BN$3:$BO$11,2,0),MONTH(F2079)),YEAR(F2079),G2079),""))</f>
        <v/>
      </c>
      <c r="AC2079" s="2" t="str">
        <f>IFERROR(IF(INDEX(AC$1:AC2078,MATCH(J2079,J$1:J2078,0),1)=0,"",INDEX(AC$1:AC2078,MATCH(J2079,J$1:J2078,0),1)),"")</f>
        <v/>
      </c>
      <c r="AD2079" s="2" t="str">
        <f>IFERROR(IF(INDEX(AD$1:AD2078,MATCH(J2079,J$1:J2078,0),1)=0,"",INDEX(AD$1:AD2078,MATCH(J2079,J$1:J2078,0),1)),"")</f>
        <v/>
      </c>
      <c r="AE2079" s="2" t="str">
        <f>IFERROR(IF(INDEX(AE$1:AE2078,MATCH(J2079,J$1:J2078,0),1)=0,"",INDEX(AE$1:AE2078,MATCH(J2079,J$1:J2078,0),1)),"")</f>
        <v/>
      </c>
      <c r="BJ2079" s="123"/>
      <c r="BK2079" s="140"/>
      <c r="BP2079" s="5"/>
      <c r="BR2079" s="4"/>
      <c r="BT2079" s="5"/>
      <c r="BU2079" s="5"/>
      <c r="BV2079" s="5" t="str">
        <f>IF(B2079="","",IF(BQ2079="",1+(MAX(BV$2:BV2078)),""))</f>
        <v/>
      </c>
      <c r="BY2079" s="14" t="str">
        <f t="shared" si="301"/>
        <v/>
      </c>
      <c r="BZ2079" s="28"/>
      <c r="DD2079" s="5" t="e">
        <f>IF(REPORTE!AH$2="si",IF(C2079=VALUE(REPORTE!C$11),IF(SUM(DD$1993:DD2080),CONCATENATE(INT(B2079),", "),INT(B2079)),""),IF(C2079=VALUE(REPORTE!C$10),IF(SUM(DD$1993:DD2080),CONCATENATE(INT(B2079),", "),INT(B2079)),""))</f>
        <v>#VALUE!</v>
      </c>
      <c r="DH2079" s="5"/>
      <c r="DI2079" s="5"/>
      <c r="DJ2079" s="5"/>
      <c r="DK2079" s="5"/>
    </row>
    <row r="2080" spans="1:115">
      <c r="A2080" s="24"/>
      <c r="B2080" s="3"/>
      <c r="H2080" s="5" t="str">
        <f>IF(F2080="","",IFERROR(CONCATENATE("PEUA",VLOOKUP(ESTADO,REPORTE!AV2080:AW2111,2,0),CLAVE_DISTRITO,CLAVE_CADER,IFERROR(VLOOKUP(DAY(F2080),$BN$3:$BO$11,2,0),DAY(F2080)),IFERROR(VLOOKUP(MONTH(F2080),$BN$3:$BO$11,2,0),MONTH(F2080)),YEAR(F2080),G2080),""))</f>
        <v/>
      </c>
      <c r="AC2080" s="2" t="str">
        <f>IFERROR(IF(INDEX(AC$1:AC2079,MATCH(J2080,J$1:J2079,0),1)=0,"",INDEX(AC$1:AC2079,MATCH(J2080,J$1:J2079,0),1)),"")</f>
        <v/>
      </c>
      <c r="AD2080" s="2" t="str">
        <f>IFERROR(IF(INDEX(AD$1:AD2079,MATCH(J2080,J$1:J2079,0),1)=0,"",INDEX(AD$1:AD2079,MATCH(J2080,J$1:J2079,0),1)),"")</f>
        <v/>
      </c>
      <c r="AE2080" s="2" t="str">
        <f>IFERROR(IF(INDEX(AE$1:AE2079,MATCH(J2080,J$1:J2079,0),1)=0,"",INDEX(AE$1:AE2079,MATCH(J2080,J$1:J2079,0),1)),"")</f>
        <v/>
      </c>
      <c r="BJ2080" s="123"/>
      <c r="BK2080" s="140"/>
      <c r="BP2080" s="5"/>
      <c r="BR2080" s="4"/>
      <c r="BT2080" s="5"/>
      <c r="BU2080" s="5"/>
      <c r="BV2080" s="5" t="str">
        <f>IF(B2080="","",IF(BQ2080="",1+(MAX(BV$2:BV2079)),""))</f>
        <v/>
      </c>
      <c r="BY2080" s="14" t="str">
        <f t="shared" si="301"/>
        <v/>
      </c>
      <c r="BZ2080" s="28"/>
      <c r="DD2080" s="5" t="e">
        <f>IF(REPORTE!AH$2="si",IF(C2080=VALUE(REPORTE!C$11),IF(SUM(DD$1993:DD2081),CONCATENATE(INT(B2080),", "),INT(B2080)),""),IF(C2080=VALUE(REPORTE!C$10),IF(SUM(DD$1993:DD2081),CONCATENATE(INT(B2080),", "),INT(B2080)),""))</f>
        <v>#VALUE!</v>
      </c>
      <c r="DH2080" s="5"/>
      <c r="DI2080" s="5"/>
      <c r="DJ2080" s="5"/>
      <c r="DK2080" s="5"/>
    </row>
    <row r="2081" spans="1:115">
      <c r="A2081" s="24"/>
      <c r="B2081" s="3"/>
      <c r="H2081" s="5" t="str">
        <f>IF(F2081="","",IFERROR(CONCATENATE("PEUA",VLOOKUP(ESTADO,REPORTE!AV2081:AW2112,2,0),CLAVE_DISTRITO,CLAVE_CADER,IFERROR(VLOOKUP(DAY(F2081),$BN$3:$BO$11,2,0),DAY(F2081)),IFERROR(VLOOKUP(MONTH(F2081),$BN$3:$BO$11,2,0),MONTH(F2081)),YEAR(F2081),G2081),""))</f>
        <v/>
      </c>
      <c r="AC2081" s="2" t="str">
        <f>IFERROR(IF(INDEX(AC$1:AC2080,MATCH(J2081,J$1:J2080,0),1)=0,"",INDEX(AC$1:AC2080,MATCH(J2081,J$1:J2080,0),1)),"")</f>
        <v/>
      </c>
      <c r="AD2081" s="2" t="str">
        <f>IFERROR(IF(INDEX(AD$1:AD2080,MATCH(J2081,J$1:J2080,0),1)=0,"",INDEX(AD$1:AD2080,MATCH(J2081,J$1:J2080,0),1)),"")</f>
        <v/>
      </c>
      <c r="AE2081" s="2" t="str">
        <f>IFERROR(IF(INDEX(AE$1:AE2080,MATCH(J2081,J$1:J2080,0),1)=0,"",INDEX(AE$1:AE2080,MATCH(J2081,J$1:J2080,0),1)),"")</f>
        <v/>
      </c>
      <c r="BJ2081" s="123"/>
      <c r="BK2081" s="140"/>
      <c r="BP2081" s="5"/>
      <c r="BR2081" s="4"/>
      <c r="BT2081" s="5"/>
      <c r="BU2081" s="5"/>
      <c r="BV2081" s="5" t="str">
        <f>IF(B2081="","",IF(BQ2081="",1+(MAX(BV$2:BV2080)),""))</f>
        <v/>
      </c>
      <c r="BY2081" s="14" t="str">
        <f t="shared" si="301"/>
        <v/>
      </c>
      <c r="BZ2081" s="28"/>
      <c r="DD2081" s="5" t="e">
        <f>IF(REPORTE!AH$2="si",IF(C2081=VALUE(REPORTE!C$11),IF(SUM(DD$1993:DD2082),CONCATENATE(INT(B2081),", "),INT(B2081)),""),IF(C2081=VALUE(REPORTE!C$10),IF(SUM(DD$1993:DD2082),CONCATENATE(INT(B2081),", "),INT(B2081)),""))</f>
        <v>#VALUE!</v>
      </c>
      <c r="DH2081" s="5"/>
      <c r="DI2081" s="5"/>
      <c r="DJ2081" s="5"/>
      <c r="DK2081" s="5"/>
    </row>
    <row r="2082" spans="1:115">
      <c r="A2082" s="24"/>
      <c r="B2082" s="3"/>
      <c r="H2082" s="5" t="str">
        <f>IF(F2082="","",IFERROR(CONCATENATE("PEUA",VLOOKUP(ESTADO,REPORTE!AV2082:AW2113,2,0),CLAVE_DISTRITO,CLAVE_CADER,IFERROR(VLOOKUP(DAY(F2082),$BN$3:$BO$11,2,0),DAY(F2082)),IFERROR(VLOOKUP(MONTH(F2082),$BN$3:$BO$11,2,0),MONTH(F2082)),YEAR(F2082),G2082),""))</f>
        <v/>
      </c>
      <c r="AC2082" s="2" t="str">
        <f>IFERROR(IF(INDEX(AC$1:AC2081,MATCH(J2082,J$1:J2081,0),1)=0,"",INDEX(AC$1:AC2081,MATCH(J2082,J$1:J2081,0),1)),"")</f>
        <v/>
      </c>
      <c r="AD2082" s="2" t="str">
        <f>IFERROR(IF(INDEX(AD$1:AD2081,MATCH(J2082,J$1:J2081,0),1)=0,"",INDEX(AD$1:AD2081,MATCH(J2082,J$1:J2081,0),1)),"")</f>
        <v/>
      </c>
      <c r="AE2082" s="2" t="str">
        <f>IFERROR(IF(INDEX(AE$1:AE2081,MATCH(J2082,J$1:J2081,0),1)=0,"",INDEX(AE$1:AE2081,MATCH(J2082,J$1:J2081,0),1)),"")</f>
        <v/>
      </c>
      <c r="BJ2082" s="123"/>
      <c r="BK2082" s="140"/>
      <c r="BP2082" s="5"/>
      <c r="BR2082" s="4"/>
      <c r="BT2082" s="5"/>
      <c r="BU2082" s="5"/>
      <c r="BV2082" s="5" t="str">
        <f>IF(B2082="","",IF(BQ2082="",1+(MAX(BV$2:BV2081)),""))</f>
        <v/>
      </c>
      <c r="BY2082" s="14" t="str">
        <f t="shared" si="301"/>
        <v/>
      </c>
      <c r="BZ2082" s="28"/>
      <c r="DD2082" s="5" t="e">
        <f>IF(REPORTE!AH$2="si",IF(C2082=VALUE(REPORTE!C$11),IF(SUM(DD$1993:DD2083),CONCATENATE(INT(B2082),", "),INT(B2082)),""),IF(C2082=VALUE(REPORTE!C$10),IF(SUM(DD$1993:DD2083),CONCATENATE(INT(B2082),", "),INT(B2082)),""))</f>
        <v>#VALUE!</v>
      </c>
      <c r="DH2082" s="5"/>
      <c r="DI2082" s="5"/>
      <c r="DJ2082" s="5"/>
      <c r="DK2082" s="5"/>
    </row>
    <row r="2083" spans="1:115">
      <c r="A2083" s="24"/>
      <c r="B2083" s="3"/>
      <c r="H2083" s="5" t="str">
        <f>IF(F2083="","",IFERROR(CONCATENATE("PEUA",VLOOKUP(ESTADO,REPORTE!AV2083:AW2114,2,0),CLAVE_DISTRITO,CLAVE_CADER,IFERROR(VLOOKUP(DAY(F2083),$BN$3:$BO$11,2,0),DAY(F2083)),IFERROR(VLOOKUP(MONTH(F2083),$BN$3:$BO$11,2,0),MONTH(F2083)),YEAR(F2083),G2083),""))</f>
        <v/>
      </c>
      <c r="AC2083" s="2" t="str">
        <f>IFERROR(IF(INDEX(AC$1:AC2082,MATCH(J2083,J$1:J2082,0),1)=0,"",INDEX(AC$1:AC2082,MATCH(J2083,J$1:J2082,0),1)),"")</f>
        <v/>
      </c>
      <c r="AD2083" s="2" t="str">
        <f>IFERROR(IF(INDEX(AD$1:AD2082,MATCH(J2083,J$1:J2082,0),1)=0,"",INDEX(AD$1:AD2082,MATCH(J2083,J$1:J2082,0),1)),"")</f>
        <v/>
      </c>
      <c r="AE2083" s="2" t="str">
        <f>IFERROR(IF(INDEX(AE$1:AE2082,MATCH(J2083,J$1:J2082,0),1)=0,"",INDEX(AE$1:AE2082,MATCH(J2083,J$1:J2082,0),1)),"")</f>
        <v/>
      </c>
      <c r="BJ2083" s="123"/>
      <c r="BK2083" s="140"/>
      <c r="BP2083" s="5"/>
      <c r="BR2083" s="4"/>
      <c r="BT2083" s="5"/>
      <c r="BU2083" s="5"/>
      <c r="BV2083" s="5" t="str">
        <f>IF(B2083="","",IF(BQ2083="",1+(MAX(BV$2:BV2082)),""))</f>
        <v/>
      </c>
      <c r="BY2083" s="14" t="str">
        <f t="shared" si="301"/>
        <v/>
      </c>
      <c r="BZ2083" s="28"/>
      <c r="DD2083" s="5" t="e">
        <f>IF(REPORTE!AH$2="si",IF(C2083=VALUE(REPORTE!C$11),IF(SUM(DD$1993:DD2084),CONCATENATE(INT(B2083),", "),INT(B2083)),""),IF(C2083=VALUE(REPORTE!C$10),IF(SUM(DD$1993:DD2084),CONCATENATE(INT(B2083),", "),INT(B2083)),""))</f>
        <v>#VALUE!</v>
      </c>
      <c r="DH2083" s="5"/>
      <c r="DI2083" s="5"/>
      <c r="DJ2083" s="5"/>
      <c r="DK2083" s="5"/>
    </row>
    <row r="2084" spans="1:115">
      <c r="A2084" s="24"/>
      <c r="B2084" s="3"/>
      <c r="H2084" s="5" t="str">
        <f>IF(F2084="","",IFERROR(CONCATENATE("PEUA",VLOOKUP(ESTADO,REPORTE!AV2084:AW2115,2,0),CLAVE_DISTRITO,CLAVE_CADER,IFERROR(VLOOKUP(DAY(F2084),$BN$3:$BO$11,2,0),DAY(F2084)),IFERROR(VLOOKUP(MONTH(F2084),$BN$3:$BO$11,2,0),MONTH(F2084)),YEAR(F2084),G2084),""))</f>
        <v/>
      </c>
      <c r="AC2084" s="2" t="str">
        <f>IFERROR(IF(INDEX(AC$1:AC2083,MATCH(J2084,J$1:J2083,0),1)=0,"",INDEX(AC$1:AC2083,MATCH(J2084,J$1:J2083,0),1)),"")</f>
        <v/>
      </c>
      <c r="AD2084" s="2" t="str">
        <f>IFERROR(IF(INDEX(AD$1:AD2083,MATCH(J2084,J$1:J2083,0),1)=0,"",INDEX(AD$1:AD2083,MATCH(J2084,J$1:J2083,0),1)),"")</f>
        <v/>
      </c>
      <c r="AE2084" s="2" t="str">
        <f>IFERROR(IF(INDEX(AE$1:AE2083,MATCH(J2084,J$1:J2083,0),1)=0,"",INDEX(AE$1:AE2083,MATCH(J2084,J$1:J2083,0),1)),"")</f>
        <v/>
      </c>
      <c r="BJ2084" s="123"/>
      <c r="BK2084" s="140"/>
      <c r="BP2084" s="5"/>
      <c r="BR2084" s="4"/>
      <c r="BT2084" s="5"/>
      <c r="BU2084" s="5"/>
      <c r="BV2084" s="5" t="str">
        <f>IF(B2084="","",IF(BQ2084="",1+(MAX(BV$2:BV2083)),""))</f>
        <v/>
      </c>
      <c r="BY2084" s="14" t="str">
        <f t="shared" si="301"/>
        <v/>
      </c>
      <c r="BZ2084" s="28"/>
      <c r="DD2084" s="5" t="e">
        <f>IF(REPORTE!AH$2="si",IF(C2084=VALUE(REPORTE!C$11),IF(SUM(DD$1993:DD2085),CONCATENATE(INT(B2084),", "),INT(B2084)),""),IF(C2084=VALUE(REPORTE!C$10),IF(SUM(DD$1993:DD2085),CONCATENATE(INT(B2084),", "),INT(B2084)),""))</f>
        <v>#VALUE!</v>
      </c>
      <c r="DH2084" s="5"/>
      <c r="DI2084" s="5"/>
      <c r="DJ2084" s="5"/>
      <c r="DK2084" s="5"/>
    </row>
    <row r="2085" spans="1:115">
      <c r="A2085" s="24"/>
      <c r="B2085" s="3"/>
      <c r="H2085" s="5" t="str">
        <f>IF(F2085="","",IFERROR(CONCATENATE("PEUA",VLOOKUP(ESTADO,REPORTE!AV2085:AW2116,2,0),CLAVE_DISTRITO,CLAVE_CADER,IFERROR(VLOOKUP(DAY(F2085),$BN$3:$BO$11,2,0),DAY(F2085)),IFERROR(VLOOKUP(MONTH(F2085),$BN$3:$BO$11,2,0),MONTH(F2085)),YEAR(F2085),G2085),""))</f>
        <v/>
      </c>
      <c r="AC2085" s="2" t="str">
        <f>IFERROR(IF(INDEX(AC$1:AC2084,MATCH(J2085,J$1:J2084,0),1)=0,"",INDEX(AC$1:AC2084,MATCH(J2085,J$1:J2084,0),1)),"")</f>
        <v/>
      </c>
      <c r="AD2085" s="2" t="str">
        <f>IFERROR(IF(INDEX(AD$1:AD2084,MATCH(J2085,J$1:J2084,0),1)=0,"",INDEX(AD$1:AD2084,MATCH(J2085,J$1:J2084,0),1)),"")</f>
        <v/>
      </c>
      <c r="AE2085" s="2" t="str">
        <f>IFERROR(IF(INDEX(AE$1:AE2084,MATCH(J2085,J$1:J2084,0),1)=0,"",INDEX(AE$1:AE2084,MATCH(J2085,J$1:J2084,0),1)),"")</f>
        <v/>
      </c>
      <c r="BJ2085" s="123"/>
      <c r="BK2085" s="140"/>
      <c r="BP2085" s="5"/>
      <c r="BR2085" s="4"/>
      <c r="BT2085" s="5"/>
      <c r="BU2085" s="5"/>
      <c r="BV2085" s="5" t="str">
        <f>IF(B2085="","",IF(BQ2085="",1+(MAX(BV$2:BV2084)),""))</f>
        <v/>
      </c>
      <c r="BY2085" s="14" t="str">
        <f t="shared" si="301"/>
        <v/>
      </c>
      <c r="BZ2085" s="28"/>
      <c r="DD2085" s="5" t="e">
        <f>IF(REPORTE!AH$2="si",IF(C2085=VALUE(REPORTE!C$11),IF(SUM(DD$1993:DD2086),CONCATENATE(INT(B2085),", "),INT(B2085)),""),IF(C2085=VALUE(REPORTE!C$10),IF(SUM(DD$1993:DD2086),CONCATENATE(INT(B2085),", "),INT(B2085)),""))</f>
        <v>#VALUE!</v>
      </c>
      <c r="DH2085" s="5"/>
      <c r="DI2085" s="5"/>
      <c r="DJ2085" s="5"/>
      <c r="DK2085" s="5"/>
    </row>
    <row r="2086" spans="1:115">
      <c r="A2086" s="24"/>
      <c r="B2086" s="3"/>
      <c r="H2086" s="5" t="str">
        <f>IF(F2086="","",IFERROR(CONCATENATE("PEUA",VLOOKUP(ESTADO,REPORTE!AV2086:AW2117,2,0),CLAVE_DISTRITO,CLAVE_CADER,IFERROR(VLOOKUP(DAY(F2086),$BN$3:$BO$11,2,0),DAY(F2086)),IFERROR(VLOOKUP(MONTH(F2086),$BN$3:$BO$11,2,0),MONTH(F2086)),YEAR(F2086),G2086),""))</f>
        <v/>
      </c>
      <c r="AC2086" s="2" t="str">
        <f>IFERROR(IF(INDEX(AC$1:AC2085,MATCH(J2086,J$1:J2085,0),1)=0,"",INDEX(AC$1:AC2085,MATCH(J2086,J$1:J2085,0),1)),"")</f>
        <v/>
      </c>
      <c r="AD2086" s="2" t="str">
        <f>IFERROR(IF(INDEX(AD$1:AD2085,MATCH(J2086,J$1:J2085,0),1)=0,"",INDEX(AD$1:AD2085,MATCH(J2086,J$1:J2085,0),1)),"")</f>
        <v/>
      </c>
      <c r="AE2086" s="2" t="str">
        <f>IFERROR(IF(INDEX(AE$1:AE2085,MATCH(J2086,J$1:J2085,0),1)=0,"",INDEX(AE$1:AE2085,MATCH(J2086,J$1:J2085,0),1)),"")</f>
        <v/>
      </c>
      <c r="BJ2086" s="123"/>
      <c r="BK2086" s="140"/>
      <c r="BP2086" s="5"/>
      <c r="BR2086" s="4"/>
      <c r="BT2086" s="5"/>
      <c r="BU2086" s="5"/>
      <c r="BV2086" s="5" t="str">
        <f>IF(B2086="","",IF(BQ2086="",1+(MAX(BV$2:BV2085)),""))</f>
        <v/>
      </c>
      <c r="BY2086" s="14" t="str">
        <f t="shared" si="301"/>
        <v/>
      </c>
      <c r="BZ2086" s="28"/>
      <c r="DD2086" s="5" t="e">
        <f>IF(REPORTE!AH$2="si",IF(C2086=VALUE(REPORTE!C$11),IF(SUM(DD$1993:DD2087),CONCATENATE(INT(B2086),", "),INT(B2086)),""),IF(C2086=VALUE(REPORTE!C$10),IF(SUM(DD$1993:DD2087),CONCATENATE(INT(B2086),", "),INT(B2086)),""))</f>
        <v>#VALUE!</v>
      </c>
      <c r="DH2086" s="5"/>
      <c r="DI2086" s="5"/>
      <c r="DJ2086" s="5"/>
      <c r="DK2086" s="5"/>
    </row>
    <row r="2087" spans="1:115">
      <c r="A2087" s="24"/>
      <c r="B2087" s="3"/>
      <c r="H2087" s="5" t="str">
        <f>IF(F2087="","",IFERROR(CONCATENATE("PEUA",VLOOKUP(ESTADO,REPORTE!AV2087:AW2118,2,0),CLAVE_DISTRITO,CLAVE_CADER,IFERROR(VLOOKUP(DAY(F2087),$BN$3:$BO$11,2,0),DAY(F2087)),IFERROR(VLOOKUP(MONTH(F2087),$BN$3:$BO$11,2,0),MONTH(F2087)),YEAR(F2087),G2087),""))</f>
        <v/>
      </c>
      <c r="AC2087" s="2" t="str">
        <f>IFERROR(IF(INDEX(AC$1:AC2086,MATCH(J2087,J$1:J2086,0),1)=0,"",INDEX(AC$1:AC2086,MATCH(J2087,J$1:J2086,0),1)),"")</f>
        <v/>
      </c>
      <c r="AD2087" s="2" t="str">
        <f>IFERROR(IF(INDEX(AD$1:AD2086,MATCH(J2087,J$1:J2086,0),1)=0,"",INDEX(AD$1:AD2086,MATCH(J2087,J$1:J2086,0),1)),"")</f>
        <v/>
      </c>
      <c r="AE2087" s="2" t="str">
        <f>IFERROR(IF(INDEX(AE$1:AE2086,MATCH(J2087,J$1:J2086,0),1)=0,"",INDEX(AE$1:AE2086,MATCH(J2087,J$1:J2086,0),1)),"")</f>
        <v/>
      </c>
      <c r="BJ2087" s="123"/>
      <c r="BK2087" s="140"/>
      <c r="BP2087" s="5"/>
      <c r="BR2087" s="4"/>
      <c r="BT2087" s="5"/>
      <c r="BU2087" s="5"/>
      <c r="BV2087" s="5" t="str">
        <f>IF(B2087="","",IF(BQ2087="",1+(MAX(BV$2:BV2086)),""))</f>
        <v/>
      </c>
      <c r="BY2087" s="14" t="str">
        <f t="shared" si="301"/>
        <v/>
      </c>
      <c r="BZ2087" s="28"/>
      <c r="DD2087" s="5" t="e">
        <f>IF(REPORTE!AH$2="si",IF(C2087=VALUE(REPORTE!C$11),IF(SUM(DD$1993:DD2088),CONCATENATE(INT(B2087),", "),INT(B2087)),""),IF(C2087=VALUE(REPORTE!C$10),IF(SUM(DD$1993:DD2088),CONCATENATE(INT(B2087),", "),INT(B2087)),""))</f>
        <v>#VALUE!</v>
      </c>
      <c r="DH2087" s="5"/>
      <c r="DI2087" s="5"/>
      <c r="DJ2087" s="5"/>
      <c r="DK2087" s="5"/>
    </row>
    <row r="2088" spans="1:115">
      <c r="A2088" s="24"/>
      <c r="B2088" s="3"/>
      <c r="H2088" s="5" t="str">
        <f>IF(F2088="","",IFERROR(CONCATENATE("PEUA",VLOOKUP(ESTADO,REPORTE!AV2088:AW2119,2,0),CLAVE_DISTRITO,CLAVE_CADER,IFERROR(VLOOKUP(DAY(F2088),$BN$3:$BO$11,2,0),DAY(F2088)),IFERROR(VLOOKUP(MONTH(F2088),$BN$3:$BO$11,2,0),MONTH(F2088)),YEAR(F2088),G2088),""))</f>
        <v/>
      </c>
      <c r="AC2088" s="2" t="str">
        <f>IFERROR(IF(INDEX(AC$1:AC2087,MATCH(J2088,J$1:J2087,0),1)=0,"",INDEX(AC$1:AC2087,MATCH(J2088,J$1:J2087,0),1)),"")</f>
        <v/>
      </c>
      <c r="AD2088" s="2" t="str">
        <f>IFERROR(IF(INDEX(AD$1:AD2087,MATCH(J2088,J$1:J2087,0),1)=0,"",INDEX(AD$1:AD2087,MATCH(J2088,J$1:J2087,0),1)),"")</f>
        <v/>
      </c>
      <c r="AE2088" s="2" t="str">
        <f>IFERROR(IF(INDEX(AE$1:AE2087,MATCH(J2088,J$1:J2087,0),1)=0,"",INDEX(AE$1:AE2087,MATCH(J2088,J$1:J2087,0),1)),"")</f>
        <v/>
      </c>
      <c r="BJ2088" s="123"/>
      <c r="BK2088" s="140"/>
      <c r="BP2088" s="5"/>
      <c r="BR2088" s="4"/>
      <c r="BT2088" s="5"/>
      <c r="BU2088" s="5"/>
      <c r="BV2088" s="5" t="str">
        <f>IF(B2088="","",IF(BQ2088="",1+(MAX(BV$2:BV2087)),""))</f>
        <v/>
      </c>
      <c r="BY2088" s="14" t="str">
        <f t="shared" si="301"/>
        <v/>
      </c>
      <c r="BZ2088" s="28"/>
      <c r="DD2088" s="5" t="e">
        <f>IF(REPORTE!AH$2="si",IF(C2088=VALUE(REPORTE!C$11),IF(SUM(DD$1993:DD2089),CONCATENATE(INT(B2088),", "),INT(B2088)),""),IF(C2088=VALUE(REPORTE!C$10),IF(SUM(DD$1993:DD2089),CONCATENATE(INT(B2088),", "),INT(B2088)),""))</f>
        <v>#VALUE!</v>
      </c>
      <c r="DH2088" s="5"/>
      <c r="DI2088" s="5"/>
      <c r="DJ2088" s="5"/>
      <c r="DK2088" s="5"/>
    </row>
    <row r="2089" spans="1:115">
      <c r="A2089" s="24"/>
      <c r="B2089" s="3"/>
      <c r="H2089" s="5" t="str">
        <f>IF(F2089="","",IFERROR(CONCATENATE("PEUA",VLOOKUP(ESTADO,REPORTE!AV2089:AW2120,2,0),CLAVE_DISTRITO,CLAVE_CADER,IFERROR(VLOOKUP(DAY(F2089),$BN$3:$BO$11,2,0),DAY(F2089)),IFERROR(VLOOKUP(MONTH(F2089),$BN$3:$BO$11,2,0),MONTH(F2089)),YEAR(F2089),G2089),""))</f>
        <v/>
      </c>
      <c r="AC2089" s="2" t="str">
        <f>IFERROR(IF(INDEX(AC$1:AC2088,MATCH(J2089,J$1:J2088,0),1)=0,"",INDEX(AC$1:AC2088,MATCH(J2089,J$1:J2088,0),1)),"")</f>
        <v/>
      </c>
      <c r="AD2089" s="2" t="str">
        <f>IFERROR(IF(INDEX(AD$1:AD2088,MATCH(J2089,J$1:J2088,0),1)=0,"",INDEX(AD$1:AD2088,MATCH(J2089,J$1:J2088,0),1)),"")</f>
        <v/>
      </c>
      <c r="AE2089" s="2" t="str">
        <f>IFERROR(IF(INDEX(AE$1:AE2088,MATCH(J2089,J$1:J2088,0),1)=0,"",INDEX(AE$1:AE2088,MATCH(J2089,J$1:J2088,0),1)),"")</f>
        <v/>
      </c>
      <c r="BJ2089" s="123"/>
      <c r="BK2089" s="140"/>
      <c r="BP2089" s="5"/>
      <c r="BR2089" s="4"/>
      <c r="BT2089" s="5"/>
      <c r="BU2089" s="5"/>
      <c r="BV2089" s="5" t="str">
        <f>IF(B2089="","",IF(BQ2089="",1+(MAX(BV$2:BV2088)),""))</f>
        <v/>
      </c>
      <c r="BY2089" s="14" t="str">
        <f t="shared" si="301"/>
        <v/>
      </c>
      <c r="BZ2089" s="28"/>
      <c r="DD2089" s="5" t="e">
        <f>IF(REPORTE!AH$2="si",IF(C2089=VALUE(REPORTE!C$11),IF(SUM(DD$1993:DD2090),CONCATENATE(INT(B2089),", "),INT(B2089)),""),IF(C2089=VALUE(REPORTE!C$10),IF(SUM(DD$1993:DD2090),CONCATENATE(INT(B2089),", "),INT(B2089)),""))</f>
        <v>#VALUE!</v>
      </c>
      <c r="DH2089" s="5"/>
      <c r="DI2089" s="5"/>
      <c r="DJ2089" s="5"/>
      <c r="DK2089" s="5"/>
    </row>
    <row r="2090" spans="1:115">
      <c r="A2090" s="24"/>
      <c r="B2090" s="3"/>
      <c r="H2090" s="5" t="str">
        <f>IF(F2090="","",IFERROR(CONCATENATE("PEUA",VLOOKUP(ESTADO,REPORTE!AV2090:AW2121,2,0),CLAVE_DISTRITO,CLAVE_CADER,IFERROR(VLOOKUP(DAY(F2090),$BN$3:$BO$11,2,0),DAY(F2090)),IFERROR(VLOOKUP(MONTH(F2090),$BN$3:$BO$11,2,0),MONTH(F2090)),YEAR(F2090),G2090),""))</f>
        <v/>
      </c>
      <c r="AC2090" s="2" t="str">
        <f>IFERROR(IF(INDEX(AC$1:AC2089,MATCH(J2090,J$1:J2089,0),1)=0,"",INDEX(AC$1:AC2089,MATCH(J2090,J$1:J2089,0),1)),"")</f>
        <v/>
      </c>
      <c r="AD2090" s="2" t="str">
        <f>IFERROR(IF(INDEX(AD$1:AD2089,MATCH(J2090,J$1:J2089,0),1)=0,"",INDEX(AD$1:AD2089,MATCH(J2090,J$1:J2089,0),1)),"")</f>
        <v/>
      </c>
      <c r="AE2090" s="2" t="str">
        <f>IFERROR(IF(INDEX(AE$1:AE2089,MATCH(J2090,J$1:J2089,0),1)=0,"",INDEX(AE$1:AE2089,MATCH(J2090,J$1:J2089,0),1)),"")</f>
        <v/>
      </c>
      <c r="BJ2090" s="123"/>
      <c r="BK2090" s="140"/>
      <c r="BP2090" s="5"/>
      <c r="BR2090" s="4"/>
      <c r="BT2090" s="5"/>
      <c r="BU2090" s="5"/>
      <c r="BV2090" s="5" t="str">
        <f>IF(B2090="","",IF(BQ2090="",1+(MAX(BV$2:BV2089)),""))</f>
        <v/>
      </c>
      <c r="BY2090" s="14" t="str">
        <f t="shared" si="301"/>
        <v/>
      </c>
      <c r="BZ2090" s="28"/>
      <c r="DD2090" s="5" t="e">
        <f>IF(REPORTE!AH$2="si",IF(C2090=VALUE(REPORTE!C$11),IF(SUM(DD$1993:DD2091),CONCATENATE(INT(B2090),", "),INT(B2090)),""),IF(C2090=VALUE(REPORTE!C$10),IF(SUM(DD$1993:DD2091),CONCATENATE(INT(B2090),", "),INT(B2090)),""))</f>
        <v>#VALUE!</v>
      </c>
      <c r="DH2090" s="5"/>
      <c r="DI2090" s="5"/>
      <c r="DJ2090" s="5"/>
      <c r="DK2090" s="5"/>
    </row>
    <row r="2091" spans="1:115">
      <c r="A2091" s="24"/>
      <c r="B2091" s="3"/>
      <c r="H2091" s="5" t="str">
        <f>IF(F2091="","",IFERROR(CONCATENATE("PEUA",VLOOKUP(ESTADO,REPORTE!AV2091:AW2122,2,0),CLAVE_DISTRITO,CLAVE_CADER,IFERROR(VLOOKUP(DAY(F2091),$BN$3:$BO$11,2,0),DAY(F2091)),IFERROR(VLOOKUP(MONTH(F2091),$BN$3:$BO$11,2,0),MONTH(F2091)),YEAR(F2091),G2091),""))</f>
        <v/>
      </c>
      <c r="AC2091" s="2" t="str">
        <f>IFERROR(IF(INDEX(AC$1:AC2090,MATCH(J2091,J$1:J2090,0),1)=0,"",INDEX(AC$1:AC2090,MATCH(J2091,J$1:J2090,0),1)),"")</f>
        <v/>
      </c>
      <c r="AD2091" s="2" t="str">
        <f>IFERROR(IF(INDEX(AD$1:AD2090,MATCH(J2091,J$1:J2090,0),1)=0,"",INDEX(AD$1:AD2090,MATCH(J2091,J$1:J2090,0),1)),"")</f>
        <v/>
      </c>
      <c r="AE2091" s="2" t="str">
        <f>IFERROR(IF(INDEX(AE$1:AE2090,MATCH(J2091,J$1:J2090,0),1)=0,"",INDEX(AE$1:AE2090,MATCH(J2091,J$1:J2090,0),1)),"")</f>
        <v/>
      </c>
      <c r="BJ2091" s="123"/>
      <c r="BK2091" s="140"/>
      <c r="BP2091" s="5"/>
      <c r="BR2091" s="4"/>
      <c r="BT2091" s="5"/>
      <c r="BU2091" s="5"/>
      <c r="BV2091" s="5" t="str">
        <f>IF(B2091="","",IF(BQ2091="",1+(MAX(BV$2:BV2090)),""))</f>
        <v/>
      </c>
      <c r="BY2091" s="14" t="str">
        <f t="shared" si="301"/>
        <v/>
      </c>
      <c r="BZ2091" s="28"/>
      <c r="DD2091" s="5" t="e">
        <f>IF(REPORTE!AH$2="si",IF(C2091=VALUE(REPORTE!C$11),IF(SUM(DD$1993:DD2092),CONCATENATE(INT(B2091),", "),INT(B2091)),""),IF(C2091=VALUE(REPORTE!C$10),IF(SUM(DD$1993:DD2092),CONCATENATE(INT(B2091),", "),INT(B2091)),""))</f>
        <v>#VALUE!</v>
      </c>
      <c r="DH2091" s="5"/>
      <c r="DI2091" s="5"/>
      <c r="DJ2091" s="5"/>
      <c r="DK2091" s="5"/>
    </row>
    <row r="2092" spans="1:115">
      <c r="A2092" s="24"/>
      <c r="B2092" s="3"/>
      <c r="H2092" s="5" t="str">
        <f>IF(F2092="","",IFERROR(CONCATENATE("PEUA",VLOOKUP(ESTADO,REPORTE!AV2092:AW2123,2,0),CLAVE_DISTRITO,CLAVE_CADER,IFERROR(VLOOKUP(DAY(F2092),$BN$3:$BO$11,2,0),DAY(F2092)),IFERROR(VLOOKUP(MONTH(F2092),$BN$3:$BO$11,2,0),MONTH(F2092)),YEAR(F2092),G2092),""))</f>
        <v/>
      </c>
      <c r="AC2092" s="2" t="str">
        <f>IFERROR(IF(INDEX(AC$1:AC2091,MATCH(J2092,J$1:J2091,0),1)=0,"",INDEX(AC$1:AC2091,MATCH(J2092,J$1:J2091,0),1)),"")</f>
        <v/>
      </c>
      <c r="AD2092" s="2" t="str">
        <f>IFERROR(IF(INDEX(AD$1:AD2091,MATCH(J2092,J$1:J2091,0),1)=0,"",INDEX(AD$1:AD2091,MATCH(J2092,J$1:J2091,0),1)),"")</f>
        <v/>
      </c>
      <c r="AE2092" s="2" t="str">
        <f>IFERROR(IF(INDEX(AE$1:AE2091,MATCH(J2092,J$1:J2091,0),1)=0,"",INDEX(AE$1:AE2091,MATCH(J2092,J$1:J2091,0),1)),"")</f>
        <v/>
      </c>
      <c r="BJ2092" s="123"/>
      <c r="BK2092" s="140"/>
      <c r="BP2092" s="5"/>
      <c r="BR2092" s="4"/>
      <c r="BT2092" s="5"/>
      <c r="BU2092" s="5"/>
      <c r="BV2092" s="5" t="str">
        <f>IF(B2092="","",IF(BQ2092="",1+(MAX(BV$2:BV2091)),""))</f>
        <v/>
      </c>
      <c r="BY2092" s="14" t="str">
        <f t="shared" si="301"/>
        <v/>
      </c>
      <c r="BZ2092" s="28"/>
      <c r="DD2092" s="5" t="e">
        <f>IF(REPORTE!AH$2="si",IF(C2092=VALUE(REPORTE!C$11),IF(SUM(DD$1993:DD2093),CONCATENATE(INT(B2092),", "),INT(B2092)),""),IF(C2092=VALUE(REPORTE!C$10),IF(SUM(DD$1993:DD2093),CONCATENATE(INT(B2092),", "),INT(B2092)),""))</f>
        <v>#VALUE!</v>
      </c>
      <c r="DH2092" s="5"/>
      <c r="DI2092" s="5"/>
      <c r="DJ2092" s="5"/>
      <c r="DK2092" s="5"/>
    </row>
    <row r="2093" spans="1:115">
      <c r="A2093" s="24"/>
      <c r="B2093" s="3"/>
      <c r="H2093" s="5" t="str">
        <f>IF(F2093="","",IFERROR(CONCATENATE("PEUA",VLOOKUP(ESTADO,REPORTE!AV2093:AW2124,2,0),CLAVE_DISTRITO,CLAVE_CADER,IFERROR(VLOOKUP(DAY(F2093),$BN$3:$BO$11,2,0),DAY(F2093)),IFERROR(VLOOKUP(MONTH(F2093),$BN$3:$BO$11,2,0),MONTH(F2093)),YEAR(F2093),G2093),""))</f>
        <v/>
      </c>
      <c r="AC2093" s="2" t="str">
        <f>IFERROR(IF(INDEX(AC$1:AC2092,MATCH(J2093,J$1:J2092,0),1)=0,"",INDEX(AC$1:AC2092,MATCH(J2093,J$1:J2092,0),1)),"")</f>
        <v/>
      </c>
      <c r="AD2093" s="2" t="str">
        <f>IFERROR(IF(INDEX(AD$1:AD2092,MATCH(J2093,J$1:J2092,0),1)=0,"",INDEX(AD$1:AD2092,MATCH(J2093,J$1:J2092,0),1)),"")</f>
        <v/>
      </c>
      <c r="AE2093" s="2" t="str">
        <f>IFERROR(IF(INDEX(AE$1:AE2092,MATCH(J2093,J$1:J2092,0),1)=0,"",INDEX(AE$1:AE2092,MATCH(J2093,J$1:J2092,0),1)),"")</f>
        <v/>
      </c>
      <c r="BJ2093" s="123"/>
      <c r="BK2093" s="140"/>
      <c r="BP2093" s="5"/>
      <c r="BR2093" s="4"/>
      <c r="BT2093" s="5"/>
      <c r="BU2093" s="5"/>
      <c r="BV2093" s="5" t="str">
        <f>IF(B2093="","",IF(BQ2093="",1+(MAX(BV$2:BV2092)),""))</f>
        <v/>
      </c>
      <c r="BY2093" s="14" t="str">
        <f t="shared" si="301"/>
        <v/>
      </c>
      <c r="BZ2093" s="28"/>
      <c r="DD2093" s="5" t="e">
        <f>IF(REPORTE!AH$2="si",IF(C2093=VALUE(REPORTE!C$11),IF(SUM(DD$1993:DD2094),CONCATENATE(INT(B2093),", "),INT(B2093)),""),IF(C2093=VALUE(REPORTE!C$10),IF(SUM(DD$1993:DD2094),CONCATENATE(INT(B2093),", "),INT(B2093)),""))</f>
        <v>#VALUE!</v>
      </c>
      <c r="DH2093" s="5"/>
      <c r="DI2093" s="5"/>
      <c r="DJ2093" s="5"/>
      <c r="DK2093" s="5"/>
    </row>
    <row r="2094" spans="1:115">
      <c r="A2094" s="24"/>
      <c r="B2094" s="3"/>
      <c r="H2094" s="5" t="str">
        <f>IF(F2094="","",IFERROR(CONCATENATE("PEUA",VLOOKUP(ESTADO,REPORTE!AV2094:AW2125,2,0),CLAVE_DISTRITO,CLAVE_CADER,IFERROR(VLOOKUP(DAY(F2094),$BN$3:$BO$11,2,0),DAY(F2094)),IFERROR(VLOOKUP(MONTH(F2094),$BN$3:$BO$11,2,0),MONTH(F2094)),YEAR(F2094),G2094),""))</f>
        <v/>
      </c>
      <c r="AC2094" s="2" t="str">
        <f>IFERROR(IF(INDEX(AC$1:AC2093,MATCH(J2094,J$1:J2093,0),1)=0,"",INDEX(AC$1:AC2093,MATCH(J2094,J$1:J2093,0),1)),"")</f>
        <v/>
      </c>
      <c r="AD2094" s="2" t="str">
        <f>IFERROR(IF(INDEX(AD$1:AD2093,MATCH(J2094,J$1:J2093,0),1)=0,"",INDEX(AD$1:AD2093,MATCH(J2094,J$1:J2093,0),1)),"")</f>
        <v/>
      </c>
      <c r="AE2094" s="2" t="str">
        <f>IFERROR(IF(INDEX(AE$1:AE2093,MATCH(J2094,J$1:J2093,0),1)=0,"",INDEX(AE$1:AE2093,MATCH(J2094,J$1:J2093,0),1)),"")</f>
        <v/>
      </c>
      <c r="BJ2094" s="123"/>
      <c r="BK2094" s="140"/>
      <c r="BP2094" s="5"/>
      <c r="BR2094" s="4"/>
      <c r="BT2094" s="5"/>
      <c r="BU2094" s="5"/>
      <c r="BV2094" s="5" t="str">
        <f>IF(B2094="","",IF(BQ2094="",1+(MAX(BV$2:BV2093)),""))</f>
        <v/>
      </c>
      <c r="BY2094" s="14" t="str">
        <f t="shared" si="301"/>
        <v/>
      </c>
      <c r="BZ2094" s="28"/>
      <c r="DD2094" s="5" t="e">
        <f>IF(REPORTE!AH$2="si",IF(C2094=VALUE(REPORTE!C$11),IF(SUM(DD$1993:DD2095),CONCATENATE(INT(B2094),", "),INT(B2094)),""),IF(C2094=VALUE(REPORTE!C$10),IF(SUM(DD$1993:DD2095),CONCATENATE(INT(B2094),", "),INT(B2094)),""))</f>
        <v>#VALUE!</v>
      </c>
      <c r="DH2094" s="5"/>
      <c r="DI2094" s="5"/>
      <c r="DJ2094" s="5"/>
      <c r="DK2094" s="5"/>
    </row>
    <row r="2095" spans="1:115">
      <c r="A2095" s="24"/>
      <c r="B2095" s="3"/>
      <c r="H2095" s="5" t="str">
        <f>IF(F2095="","",IFERROR(CONCATENATE("PEUA",VLOOKUP(ESTADO,REPORTE!AV2095:AW2126,2,0),CLAVE_DISTRITO,CLAVE_CADER,IFERROR(VLOOKUP(DAY(F2095),$BN$3:$BO$11,2,0),DAY(F2095)),IFERROR(VLOOKUP(MONTH(F2095),$BN$3:$BO$11,2,0),MONTH(F2095)),YEAR(F2095),G2095),""))</f>
        <v/>
      </c>
      <c r="AC2095" s="2" t="str">
        <f>IFERROR(IF(INDEX(AC$1:AC2094,MATCH(J2095,J$1:J2094,0),1)=0,"",INDEX(AC$1:AC2094,MATCH(J2095,J$1:J2094,0),1)),"")</f>
        <v/>
      </c>
      <c r="AD2095" s="2" t="str">
        <f>IFERROR(IF(INDEX(AD$1:AD2094,MATCH(J2095,J$1:J2094,0),1)=0,"",INDEX(AD$1:AD2094,MATCH(J2095,J$1:J2094,0),1)),"")</f>
        <v/>
      </c>
      <c r="AE2095" s="2" t="str">
        <f>IFERROR(IF(INDEX(AE$1:AE2094,MATCH(J2095,J$1:J2094,0),1)=0,"",INDEX(AE$1:AE2094,MATCH(J2095,J$1:J2094,0),1)),"")</f>
        <v/>
      </c>
      <c r="BJ2095" s="123"/>
      <c r="BK2095" s="140"/>
      <c r="BP2095" s="5"/>
      <c r="BR2095" s="4"/>
      <c r="BT2095" s="5"/>
      <c r="BU2095" s="5"/>
      <c r="BV2095" s="5" t="str">
        <f>IF(B2095="","",IF(BQ2095="",1+(MAX(BV$2:BV2094)),""))</f>
        <v/>
      </c>
      <c r="BY2095" s="14" t="str">
        <f t="shared" si="301"/>
        <v/>
      </c>
      <c r="BZ2095" s="28"/>
      <c r="DD2095" s="5" t="e">
        <f>IF(REPORTE!AH$2="si",IF(C2095=VALUE(REPORTE!C$11),IF(SUM(DD$1993:DD2096),CONCATENATE(INT(B2095),", "),INT(B2095)),""),IF(C2095=VALUE(REPORTE!C$10),IF(SUM(DD$1993:DD2096),CONCATENATE(INT(B2095),", "),INT(B2095)),""))</f>
        <v>#VALUE!</v>
      </c>
      <c r="DH2095" s="5"/>
      <c r="DI2095" s="5"/>
      <c r="DJ2095" s="5"/>
      <c r="DK2095" s="5"/>
    </row>
    <row r="2096" spans="1:115">
      <c r="A2096" s="24"/>
      <c r="B2096" s="3"/>
      <c r="H2096" s="5" t="str">
        <f>IF(F2096="","",IFERROR(CONCATENATE("PEUA",VLOOKUP(ESTADO,REPORTE!AV2096:AW2127,2,0),CLAVE_DISTRITO,CLAVE_CADER,IFERROR(VLOOKUP(DAY(F2096),$BN$3:$BO$11,2,0),DAY(F2096)),IFERROR(VLOOKUP(MONTH(F2096),$BN$3:$BO$11,2,0),MONTH(F2096)),YEAR(F2096),G2096),""))</f>
        <v/>
      </c>
      <c r="AC2096" s="2" t="str">
        <f>IFERROR(IF(INDEX(AC$1:AC2095,MATCH(J2096,J$1:J2095,0),1)=0,"",INDEX(AC$1:AC2095,MATCH(J2096,J$1:J2095,0),1)),"")</f>
        <v/>
      </c>
      <c r="AD2096" s="2" t="str">
        <f>IFERROR(IF(INDEX(AD$1:AD2095,MATCH(J2096,J$1:J2095,0),1)=0,"",INDEX(AD$1:AD2095,MATCH(J2096,J$1:J2095,0),1)),"")</f>
        <v/>
      </c>
      <c r="AE2096" s="2" t="str">
        <f>IFERROR(IF(INDEX(AE$1:AE2095,MATCH(J2096,J$1:J2095,0),1)=0,"",INDEX(AE$1:AE2095,MATCH(J2096,J$1:J2095,0),1)),"")</f>
        <v/>
      </c>
      <c r="BJ2096" s="123"/>
      <c r="BK2096" s="140"/>
      <c r="BP2096" s="5"/>
      <c r="BR2096" s="4"/>
      <c r="BT2096" s="5"/>
      <c r="BU2096" s="5"/>
      <c r="BV2096" s="5" t="str">
        <f>IF(B2096="","",IF(BQ2096="",1+(MAX(BV$2:BV2095)),""))</f>
        <v/>
      </c>
      <c r="BY2096" s="14" t="str">
        <f t="shared" si="301"/>
        <v/>
      </c>
      <c r="BZ2096" s="28"/>
      <c r="DD2096" s="5" t="e">
        <f>IF(REPORTE!AH$2="si",IF(C2096=VALUE(REPORTE!C$11),IF(SUM(DD$1993:DD2097),CONCATENATE(INT(B2096),", "),INT(B2096)),""),IF(C2096=VALUE(REPORTE!C$10),IF(SUM(DD$1993:DD2097),CONCATENATE(INT(B2096),", "),INT(B2096)),""))</f>
        <v>#VALUE!</v>
      </c>
      <c r="DH2096" s="5"/>
      <c r="DI2096" s="5"/>
      <c r="DJ2096" s="5"/>
      <c r="DK2096" s="5"/>
    </row>
    <row r="2097" spans="1:115">
      <c r="A2097" s="24"/>
      <c r="B2097" s="3"/>
      <c r="H2097" s="5" t="str">
        <f>IF(F2097="","",IFERROR(CONCATENATE("PEUA",VLOOKUP(ESTADO,REPORTE!AV2097:AW2128,2,0),CLAVE_DISTRITO,CLAVE_CADER,IFERROR(VLOOKUP(DAY(F2097),$BN$3:$BO$11,2,0),DAY(F2097)),IFERROR(VLOOKUP(MONTH(F2097),$BN$3:$BO$11,2,0),MONTH(F2097)),YEAR(F2097),G2097),""))</f>
        <v/>
      </c>
      <c r="AC2097" s="2" t="str">
        <f>IFERROR(IF(INDEX(AC$1:AC2096,MATCH(J2097,J$1:J2096,0),1)=0,"",INDEX(AC$1:AC2096,MATCH(J2097,J$1:J2096,0),1)),"")</f>
        <v/>
      </c>
      <c r="AD2097" s="2" t="str">
        <f>IFERROR(IF(INDEX(AD$1:AD2096,MATCH(J2097,J$1:J2096,0),1)=0,"",INDEX(AD$1:AD2096,MATCH(J2097,J$1:J2096,0),1)),"")</f>
        <v/>
      </c>
      <c r="AE2097" s="2" t="str">
        <f>IFERROR(IF(INDEX(AE$1:AE2096,MATCH(J2097,J$1:J2096,0),1)=0,"",INDEX(AE$1:AE2096,MATCH(J2097,J$1:J2096,0),1)),"")</f>
        <v/>
      </c>
      <c r="BJ2097" s="123"/>
      <c r="BK2097" s="140"/>
      <c r="BP2097" s="5"/>
      <c r="BR2097" s="4"/>
      <c r="BT2097" s="5"/>
      <c r="BU2097" s="5"/>
      <c r="BV2097" s="5" t="str">
        <f>IF(B2097="","",IF(BQ2097="",1+(MAX(BV$2:BV2096)),""))</f>
        <v/>
      </c>
      <c r="BY2097" s="14" t="str">
        <f t="shared" si="301"/>
        <v/>
      </c>
      <c r="BZ2097" s="28"/>
      <c r="DD2097" s="5" t="e">
        <f>IF(REPORTE!AH$2="si",IF(C2097=VALUE(REPORTE!C$11),IF(SUM(DD$1993:DD2098),CONCATENATE(INT(B2097),", "),INT(B2097)),""),IF(C2097=VALUE(REPORTE!C$10),IF(SUM(DD$1993:DD2098),CONCATENATE(INT(B2097),", "),INT(B2097)),""))</f>
        <v>#VALUE!</v>
      </c>
      <c r="DH2097" s="5"/>
      <c r="DI2097" s="5"/>
      <c r="DJ2097" s="5"/>
      <c r="DK2097" s="5"/>
    </row>
    <row r="2098" spans="1:115">
      <c r="A2098" s="24"/>
      <c r="B2098" s="3"/>
      <c r="H2098" s="5" t="str">
        <f>IF(F2098="","",IFERROR(CONCATENATE("PEUA",VLOOKUP(ESTADO,REPORTE!AV2098:AW2129,2,0),CLAVE_DISTRITO,CLAVE_CADER,IFERROR(VLOOKUP(DAY(F2098),$BN$3:$BO$11,2,0),DAY(F2098)),IFERROR(VLOOKUP(MONTH(F2098),$BN$3:$BO$11,2,0),MONTH(F2098)),YEAR(F2098),G2098),""))</f>
        <v/>
      </c>
      <c r="AC2098" s="2" t="str">
        <f>IFERROR(IF(INDEX(AC$1:AC2097,MATCH(J2098,J$1:J2097,0),1)=0,"",INDEX(AC$1:AC2097,MATCH(J2098,J$1:J2097,0),1)),"")</f>
        <v/>
      </c>
      <c r="AD2098" s="2" t="str">
        <f>IFERROR(IF(INDEX(AD$1:AD2097,MATCH(J2098,J$1:J2097,0),1)=0,"",INDEX(AD$1:AD2097,MATCH(J2098,J$1:J2097,0),1)),"")</f>
        <v/>
      </c>
      <c r="AE2098" s="2" t="str">
        <f>IFERROR(IF(INDEX(AE$1:AE2097,MATCH(J2098,J$1:J2097,0),1)=0,"",INDEX(AE$1:AE2097,MATCH(J2098,J$1:J2097,0),1)),"")</f>
        <v/>
      </c>
      <c r="BJ2098" s="123"/>
      <c r="BK2098" s="140"/>
      <c r="BP2098" s="5"/>
      <c r="BR2098" s="4"/>
      <c r="BT2098" s="5"/>
      <c r="BU2098" s="5"/>
      <c r="BV2098" s="5" t="str">
        <f>IF(B2098="","",IF(BQ2098="",1+(MAX(BV$2:BV2097)),""))</f>
        <v/>
      </c>
      <c r="BY2098" s="14" t="str">
        <f t="shared" si="301"/>
        <v/>
      </c>
      <c r="BZ2098" s="28"/>
      <c r="DD2098" s="5" t="e">
        <f>IF(REPORTE!AH$2="si",IF(C2098=VALUE(REPORTE!C$11),IF(SUM(DD$1993:DD2099),CONCATENATE(INT(B2098),", "),INT(B2098)),""),IF(C2098=VALUE(REPORTE!C$10),IF(SUM(DD$1993:DD2099),CONCATENATE(INT(B2098),", "),INT(B2098)),""))</f>
        <v>#VALUE!</v>
      </c>
      <c r="DH2098" s="5"/>
      <c r="DI2098" s="5"/>
      <c r="DJ2098" s="5"/>
      <c r="DK2098" s="5"/>
    </row>
    <row r="2099" spans="1:115">
      <c r="A2099" s="24"/>
      <c r="B2099" s="3"/>
      <c r="H2099" s="5" t="str">
        <f>IF(F2099="","",IFERROR(CONCATENATE("PEUA",VLOOKUP(ESTADO,REPORTE!AV2099:AW2130,2,0),CLAVE_DISTRITO,CLAVE_CADER,IFERROR(VLOOKUP(DAY(F2099),$BN$3:$BO$11,2,0),DAY(F2099)),IFERROR(VLOOKUP(MONTH(F2099),$BN$3:$BO$11,2,0),MONTH(F2099)),YEAR(F2099),G2099),""))</f>
        <v/>
      </c>
      <c r="AC2099" s="2" t="str">
        <f>IFERROR(IF(INDEX(AC$1:AC2098,MATCH(J2099,J$1:J2098,0),1)=0,"",INDEX(AC$1:AC2098,MATCH(J2099,J$1:J2098,0),1)),"")</f>
        <v/>
      </c>
      <c r="AD2099" s="2" t="str">
        <f>IFERROR(IF(INDEX(AD$1:AD2098,MATCH(J2099,J$1:J2098,0),1)=0,"",INDEX(AD$1:AD2098,MATCH(J2099,J$1:J2098,0),1)),"")</f>
        <v/>
      </c>
      <c r="AE2099" s="2" t="str">
        <f>IFERROR(IF(INDEX(AE$1:AE2098,MATCH(J2099,J$1:J2098,0),1)=0,"",INDEX(AE$1:AE2098,MATCH(J2099,J$1:J2098,0),1)),"")</f>
        <v/>
      </c>
      <c r="BJ2099" s="123"/>
      <c r="BK2099" s="140"/>
      <c r="BP2099" s="5"/>
      <c r="BR2099" s="4"/>
      <c r="BT2099" s="5"/>
      <c r="BU2099" s="5"/>
      <c r="BV2099" s="5" t="str">
        <f>IF(B2099="","",IF(BQ2099="",1+(MAX(BV$2:BV2098)),""))</f>
        <v/>
      </c>
      <c r="BY2099" s="14" t="str">
        <f t="shared" si="301"/>
        <v/>
      </c>
      <c r="BZ2099" s="28"/>
      <c r="DD2099" s="5" t="e">
        <f>IF(REPORTE!AH$2="si",IF(C2099=VALUE(REPORTE!C$11),IF(SUM(DD$1993:DD2100),CONCATENATE(INT(B2099),", "),INT(B2099)),""),IF(C2099=VALUE(REPORTE!C$10),IF(SUM(DD$1993:DD2100),CONCATENATE(INT(B2099),", "),INT(B2099)),""))</f>
        <v>#VALUE!</v>
      </c>
      <c r="DH2099" s="5"/>
      <c r="DI2099" s="5"/>
      <c r="DJ2099" s="5"/>
      <c r="DK2099" s="5"/>
    </row>
    <row r="2100" spans="1:115">
      <c r="A2100" s="24"/>
      <c r="B2100" s="3"/>
      <c r="H2100" s="5"/>
      <c r="AC2100" s="2" t="str">
        <f>IFERROR(IF(INDEX(AC$1:AC2099,MATCH(J2100,J$1:J2099,0),1)=0,"",INDEX(AC$1:AC2099,MATCH(J2100,J$1:J2099,0),1)),"")</f>
        <v/>
      </c>
      <c r="AD2100" s="2" t="str">
        <f>IFERROR(IF(INDEX(AD$1:AD2099,MATCH(J2100,J$1:J2099,0),1)=0,"",INDEX(AD$1:AD2099,MATCH(J2100,J$1:J2099,0),1)),"")</f>
        <v/>
      </c>
      <c r="AE2100" s="2" t="str">
        <f>IFERROR(IF(INDEX(AE$1:AE2099,MATCH(J2100,J$1:J2099,0),1)=0,"",INDEX(AE$1:AE2099,MATCH(J2100,J$1:J2099,0),1)),"")</f>
        <v/>
      </c>
      <c r="BJ2100" s="123"/>
      <c r="BK2100" s="140"/>
      <c r="BP2100" s="5"/>
      <c r="BR2100" s="4"/>
      <c r="BT2100" s="5"/>
      <c r="BU2100" s="5"/>
      <c r="BV2100" s="5" t="str">
        <f>IF(B2100="","",IF(BQ2100="",1+(MAX(BV$2:BV2099)),""))</f>
        <v/>
      </c>
      <c r="BY2100" s="14" t="str">
        <f t="shared" si="301"/>
        <v/>
      </c>
      <c r="BZ2100" s="28"/>
      <c r="DD2100" s="5" t="e">
        <f>IF(REPORTE!AH$2="si",IF(C2100=VALUE(REPORTE!C$11),IF(SUM(DD$1993:DD2101),CONCATENATE(INT(B2100),", "),INT(B2100)),""),IF(C2100=VALUE(REPORTE!C$10),IF(SUM(DD$1993:DD2101),CONCATENATE(INT(B2100),", "),INT(B2100)),""))</f>
        <v>#VALUE!</v>
      </c>
      <c r="DH2100" s="5"/>
      <c r="DI2100" s="5"/>
      <c r="DJ2100" s="5"/>
      <c r="DK2100" s="5"/>
    </row>
    <row r="2101" spans="1:115">
      <c r="A2101" s="24"/>
      <c r="B2101" s="3"/>
      <c r="AC2101" s="2" t="str">
        <f>IFERROR(IF(INDEX(AC$1:AC2100,MATCH(J2101,J$1:J2100,0),1)=0,"",INDEX(AC$1:AC2100,MATCH(J2101,J$1:J2100,0),1)),"")</f>
        <v/>
      </c>
      <c r="AD2101" s="2" t="str">
        <f>IFERROR(IF(INDEX(AD$1:AD2100,MATCH(J2101,J$1:J2100,0),1)=0,"",INDEX(AD$1:AD2100,MATCH(J2101,J$1:J2100,0),1)),"")</f>
        <v/>
      </c>
      <c r="AE2101" s="2" t="str">
        <f>IFERROR(IF(INDEX(AE$1:AE2100,MATCH(J2101,J$1:J2100,0),1)=0,"",INDEX(AE$1:AE2100,MATCH(J2101,J$1:J2100,0),1)),"")</f>
        <v/>
      </c>
      <c r="BJ2101" s="123"/>
      <c r="BK2101" s="140"/>
      <c r="BP2101" s="5"/>
      <c r="BR2101" s="4"/>
      <c r="BT2101" s="5"/>
      <c r="BU2101" s="5"/>
      <c r="BV2101" s="5" t="str">
        <f>IF(B2101="","",IF(BQ2101="",1+(MAX(BV$2:BV2100)),""))</f>
        <v/>
      </c>
      <c r="BY2101" s="14" t="str">
        <f t="shared" si="301"/>
        <v/>
      </c>
      <c r="BZ2101" s="28"/>
      <c r="DD2101" s="5" t="e">
        <f>IF(REPORTE!AH$2="si",IF(C2101=VALUE(REPORTE!C$11),IF(SUM(DD$1993:DD2102),CONCATENATE(INT(B2101),", "),INT(B2101)),""),IF(C2101=VALUE(REPORTE!C$10),IF(SUM(DD$1993:DD2102),CONCATENATE(INT(B2101),", "),INT(B2101)),""))</f>
        <v>#VALUE!</v>
      </c>
      <c r="DH2101" s="5"/>
      <c r="DI2101" s="5"/>
      <c r="DJ2101" s="5"/>
      <c r="DK2101" s="5"/>
    </row>
    <row r="2102" spans="1:115">
      <c r="A2102" s="24"/>
      <c r="B2102" s="3"/>
      <c r="AC2102" s="2" t="str">
        <f>IFERROR(IF(INDEX(AC$1:AC2101,MATCH(J2102,J$1:J2101,0),1)=0,"",INDEX(AC$1:AC2101,MATCH(J2102,J$1:J2101,0),1)),"")</f>
        <v/>
      </c>
      <c r="AD2102" s="2" t="str">
        <f>IFERROR(IF(INDEX(AD$1:AD2101,MATCH(J2102,J$1:J2101,0),1)=0,"",INDEX(AD$1:AD2101,MATCH(J2102,J$1:J2101,0),1)),"")</f>
        <v/>
      </c>
      <c r="AE2102" s="2" t="str">
        <f>IFERROR(IF(INDEX(AE$1:AE2101,MATCH(J2102,J$1:J2101,0),1)=0,"",INDEX(AE$1:AE2101,MATCH(J2102,J$1:J2101,0),1)),"")</f>
        <v/>
      </c>
      <c r="BJ2102" s="123"/>
      <c r="BK2102" s="140"/>
      <c r="BP2102" s="5"/>
      <c r="BR2102" s="4"/>
      <c r="BT2102" s="5"/>
      <c r="BU2102" s="5"/>
      <c r="BV2102" s="5" t="str">
        <f>IF(B2102="","",IF(BQ2102="",1+(MAX(BV$2:BV2101)),""))</f>
        <v/>
      </c>
      <c r="BY2102" s="14" t="str">
        <f t="shared" si="301"/>
        <v/>
      </c>
      <c r="BZ2102" s="28"/>
      <c r="DD2102" s="5" t="e">
        <f>IF(REPORTE!AH$2="si",IF(C2102=VALUE(REPORTE!C$11),IF(SUM(DD$1993:DD2103),CONCATENATE(INT(B2102),", "),INT(B2102)),""),IF(C2102=VALUE(REPORTE!C$10),IF(SUM(DD$1993:DD2103),CONCATENATE(INT(B2102),", "),INT(B2102)),""))</f>
        <v>#VALUE!</v>
      </c>
      <c r="DH2102" s="5"/>
      <c r="DI2102" s="5"/>
      <c r="DJ2102" s="5"/>
      <c r="DK2102" s="5"/>
    </row>
    <row r="2103" spans="1:115">
      <c r="A2103" s="24"/>
      <c r="B2103" s="3"/>
      <c r="AC2103" s="2" t="str">
        <f>IFERROR(IF(INDEX(AC$1:AC2102,MATCH(J2103,J$1:J2102,0),1)=0,"",INDEX(AC$1:AC2102,MATCH(J2103,J$1:J2102,0),1)),"")</f>
        <v/>
      </c>
      <c r="AD2103" s="2" t="str">
        <f>IFERROR(IF(INDEX(AD$1:AD2102,MATCH(J2103,J$1:J2102,0),1)=0,"",INDEX(AD$1:AD2102,MATCH(J2103,J$1:J2102,0),1)),"")</f>
        <v/>
      </c>
      <c r="AE2103" s="2" t="str">
        <f>IFERROR(IF(INDEX(AE$1:AE2102,MATCH(J2103,J$1:J2102,0),1)=0,"",INDEX(AE$1:AE2102,MATCH(J2103,J$1:J2102,0),1)),"")</f>
        <v/>
      </c>
      <c r="BJ2103" s="123"/>
      <c r="BK2103" s="140"/>
      <c r="BP2103" s="5"/>
      <c r="BR2103" s="4"/>
      <c r="BT2103" s="5"/>
      <c r="BU2103" s="5"/>
      <c r="BV2103" s="5" t="str">
        <f>IF(B2103="","",IF(BQ2103="",1+(MAX(BV$2:BV2102)),""))</f>
        <v/>
      </c>
      <c r="BY2103" s="14" t="str">
        <f t="shared" si="301"/>
        <v/>
      </c>
      <c r="BZ2103" s="28"/>
      <c r="DD2103" s="5" t="e">
        <f>IF(REPORTE!AH$2="si",IF(C2103=VALUE(REPORTE!C$11),IF(SUM(DD$1993:DD2104),CONCATENATE(INT(B2103),", "),INT(B2103)),""),IF(C2103=VALUE(REPORTE!C$10),IF(SUM(DD$1993:DD2104),CONCATENATE(INT(B2103),", "),INT(B2103)),""))</f>
        <v>#VALUE!</v>
      </c>
      <c r="DH2103" s="5"/>
      <c r="DI2103" s="5"/>
      <c r="DJ2103" s="5"/>
      <c r="DK2103" s="5"/>
    </row>
    <row r="2104" spans="1:115">
      <c r="A2104" s="24"/>
      <c r="B2104" s="3"/>
      <c r="AC2104" s="2" t="str">
        <f>IFERROR(IF(INDEX(AC$1:AC2103,MATCH(J2104,J$1:J2103,0),1)=0,"",INDEX(AC$1:AC2103,MATCH(J2104,J$1:J2103,0),1)),"")</f>
        <v/>
      </c>
      <c r="AD2104" s="2" t="str">
        <f>IFERROR(IF(INDEX(AD$1:AD2103,MATCH(J2104,J$1:J2103,0),1)=0,"",INDEX(AD$1:AD2103,MATCH(J2104,J$1:J2103,0),1)),"")</f>
        <v/>
      </c>
      <c r="AE2104" s="2" t="str">
        <f>IFERROR(IF(INDEX(AE$1:AE2103,MATCH(J2104,J$1:J2103,0),1)=0,"",INDEX(AE$1:AE2103,MATCH(J2104,J$1:J2103,0),1)),"")</f>
        <v/>
      </c>
      <c r="BJ2104" s="123"/>
      <c r="BK2104" s="140"/>
      <c r="BP2104" s="5"/>
      <c r="BR2104" s="4"/>
      <c r="BT2104" s="5"/>
      <c r="BU2104" s="5"/>
      <c r="BV2104" s="5" t="str">
        <f>IF(B2104="","",IF(BQ2104="",1+(MAX(BV$2:BV2103)),""))</f>
        <v/>
      </c>
      <c r="BY2104" s="14" t="str">
        <f t="shared" si="301"/>
        <v/>
      </c>
      <c r="BZ2104" s="28"/>
      <c r="DD2104" s="5" t="e">
        <f>IF(REPORTE!AH$2="si",IF(C2104=VALUE(REPORTE!C$11),IF(SUM(DD$1993:DD2105),CONCATENATE(INT(B2104),", "),INT(B2104)),""),IF(C2104=VALUE(REPORTE!C$10),IF(SUM(DD$1993:DD2105),CONCATENATE(INT(B2104),", "),INT(B2104)),""))</f>
        <v>#VALUE!</v>
      </c>
      <c r="DH2104" s="5"/>
      <c r="DI2104" s="5"/>
      <c r="DJ2104" s="5"/>
      <c r="DK2104" s="5"/>
    </row>
    <row r="2105" spans="1:115">
      <c r="A2105" s="24"/>
      <c r="B2105" s="3"/>
      <c r="AC2105" s="2" t="str">
        <f>IFERROR(IF(INDEX(AC$1:AC2104,MATCH(J2105,J$1:J2104,0),1)=0,"",INDEX(AC$1:AC2104,MATCH(J2105,J$1:J2104,0),1)),"")</f>
        <v/>
      </c>
      <c r="AD2105" s="2" t="str">
        <f>IFERROR(IF(INDEX(AD$1:AD2104,MATCH(J2105,J$1:J2104,0),1)=0,"",INDEX(AD$1:AD2104,MATCH(J2105,J$1:J2104,0),1)),"")</f>
        <v/>
      </c>
      <c r="AE2105" s="2" t="str">
        <f>IFERROR(IF(INDEX(AE$1:AE2104,MATCH(J2105,J$1:J2104,0),1)=0,"",INDEX(AE$1:AE2104,MATCH(J2105,J$1:J2104,0),1)),"")</f>
        <v/>
      </c>
      <c r="BJ2105" s="123"/>
      <c r="BK2105" s="140"/>
      <c r="BP2105" s="5"/>
      <c r="BR2105" s="4"/>
      <c r="BT2105" s="5"/>
      <c r="BU2105" s="5"/>
      <c r="BV2105" s="5" t="str">
        <f>IF(B2105="","",IF(BQ2105="",1+(MAX(BV$2:BV2104)),""))</f>
        <v/>
      </c>
      <c r="BY2105" s="14" t="str">
        <f t="shared" si="301"/>
        <v/>
      </c>
      <c r="BZ2105" s="28"/>
      <c r="DD2105" s="5" t="e">
        <f>IF(REPORTE!AH$2="si",IF(C2105=VALUE(REPORTE!C$11),IF(SUM(DD$1993:DD2106),CONCATENATE(INT(B2105),", "),INT(B2105)),""),IF(C2105=VALUE(REPORTE!C$10),IF(SUM(DD$1993:DD2106),CONCATENATE(INT(B2105),", "),INT(B2105)),""))</f>
        <v>#VALUE!</v>
      </c>
      <c r="DH2105" s="5"/>
      <c r="DI2105" s="5"/>
      <c r="DJ2105" s="5"/>
      <c r="DK2105" s="5"/>
    </row>
    <row r="2106" spans="1:115">
      <c r="A2106" s="24"/>
      <c r="B2106" s="3"/>
      <c r="AC2106" s="2" t="str">
        <f>IFERROR(IF(INDEX(AC$1:AC2105,MATCH(J2106,J$1:J2105,0),1)=0,"",INDEX(AC$1:AC2105,MATCH(J2106,J$1:J2105,0),1)),"")</f>
        <v/>
      </c>
      <c r="AD2106" s="2" t="str">
        <f>IFERROR(IF(INDEX(AD$1:AD2105,MATCH(J2106,J$1:J2105,0),1)=0,"",INDEX(AD$1:AD2105,MATCH(J2106,J$1:J2105,0),1)),"")</f>
        <v/>
      </c>
      <c r="AE2106" s="2" t="str">
        <f>IFERROR(IF(INDEX(AE$1:AE2105,MATCH(J2106,J$1:J2105,0),1)=0,"",INDEX(AE$1:AE2105,MATCH(J2106,J$1:J2105,0),1)),"")</f>
        <v/>
      </c>
      <c r="BJ2106" s="123"/>
      <c r="BK2106" s="140"/>
      <c r="BP2106" s="5"/>
      <c r="BR2106" s="4"/>
      <c r="BT2106" s="5"/>
      <c r="BU2106" s="5"/>
      <c r="BV2106" s="5" t="str">
        <f>IF(B2106="","",IF(BQ2106="",1+(MAX(BV$2:BV2105)),""))</f>
        <v/>
      </c>
      <c r="BY2106" s="14" t="str">
        <f t="shared" si="301"/>
        <v/>
      </c>
      <c r="BZ2106" s="28"/>
      <c r="DD2106" s="5" t="e">
        <f>IF(REPORTE!AH$2="si",IF(C2106=VALUE(REPORTE!C$11),IF(SUM(DD$1993:DD2107),CONCATENATE(INT(B2106),", "),INT(B2106)),""),IF(C2106=VALUE(REPORTE!C$10),IF(SUM(DD$1993:DD2107),CONCATENATE(INT(B2106),", "),INT(B2106)),""))</f>
        <v>#VALUE!</v>
      </c>
      <c r="DH2106" s="5"/>
      <c r="DI2106" s="5"/>
      <c r="DJ2106" s="5"/>
      <c r="DK2106" s="5"/>
    </row>
    <row r="2107" spans="1:115">
      <c r="A2107" s="24"/>
      <c r="B2107" s="3"/>
      <c r="AC2107" s="2" t="str">
        <f>IFERROR(IF(INDEX(AC$1:AC2106,MATCH(J2107,J$1:J2106,0),1)=0,"",INDEX(AC$1:AC2106,MATCH(J2107,J$1:J2106,0),1)),"")</f>
        <v/>
      </c>
      <c r="AD2107" s="2" t="str">
        <f>IFERROR(IF(INDEX(AD$1:AD2106,MATCH(J2107,J$1:J2106,0),1)=0,"",INDEX(AD$1:AD2106,MATCH(J2107,J$1:J2106,0),1)),"")</f>
        <v/>
      </c>
      <c r="AE2107" s="2" t="str">
        <f>IFERROR(IF(INDEX(AE$1:AE2106,MATCH(J2107,J$1:J2106,0),1)=0,"",INDEX(AE$1:AE2106,MATCH(J2107,J$1:J2106,0),1)),"")</f>
        <v/>
      </c>
      <c r="BJ2107" s="123"/>
      <c r="BK2107" s="140"/>
      <c r="BP2107" s="5"/>
      <c r="BR2107" s="4"/>
      <c r="BT2107" s="5"/>
      <c r="BU2107" s="5"/>
      <c r="BV2107" s="5" t="str">
        <f>IF(B2107="","",IF(BQ2107="",1+(MAX(BV$2:BV2106)),""))</f>
        <v/>
      </c>
      <c r="BY2107" s="14" t="str">
        <f t="shared" si="301"/>
        <v/>
      </c>
      <c r="BZ2107" s="28"/>
      <c r="DD2107" s="5" t="e">
        <f>IF(REPORTE!AH$2="si",IF(C2107=VALUE(REPORTE!C$11),IF(SUM(DD$1993:DD2108),CONCATENATE(INT(B2107),", "),INT(B2107)),""),IF(C2107=VALUE(REPORTE!C$10),IF(SUM(DD$1993:DD2108),CONCATENATE(INT(B2107),", "),INT(B2107)),""))</f>
        <v>#VALUE!</v>
      </c>
      <c r="DH2107" s="5"/>
      <c r="DI2107" s="5"/>
      <c r="DJ2107" s="5"/>
      <c r="DK2107" s="5"/>
    </row>
    <row r="2108" spans="1:115">
      <c r="A2108" s="24"/>
      <c r="B2108" s="3"/>
      <c r="AC2108" s="2" t="str">
        <f>IFERROR(IF(INDEX(AC$1:AC2107,MATCH(J2108,J$1:J2107,0),1)=0,"",INDEX(AC$1:AC2107,MATCH(J2108,J$1:J2107,0),1)),"")</f>
        <v/>
      </c>
      <c r="AD2108" s="2" t="str">
        <f>IFERROR(IF(INDEX(AD$1:AD2107,MATCH(J2108,J$1:J2107,0),1)=0,"",INDEX(AD$1:AD2107,MATCH(J2108,J$1:J2107,0),1)),"")</f>
        <v/>
      </c>
      <c r="AE2108" s="2" t="str">
        <f>IFERROR(IF(INDEX(AE$1:AE2107,MATCH(J2108,J$1:J2107,0),1)=0,"",INDEX(AE$1:AE2107,MATCH(J2108,J$1:J2107,0),1)),"")</f>
        <v/>
      </c>
      <c r="BJ2108" s="123"/>
      <c r="BK2108" s="140"/>
      <c r="BP2108" s="5"/>
      <c r="BR2108" s="4"/>
      <c r="BT2108" s="5"/>
      <c r="BU2108" s="5"/>
      <c r="BV2108" s="5" t="str">
        <f>IF(B2108="","",IF(BQ2108="",1+(MAX(BV$2:BV2107)),""))</f>
        <v/>
      </c>
      <c r="BY2108" s="14" t="str">
        <f t="shared" si="301"/>
        <v/>
      </c>
      <c r="BZ2108" s="28"/>
      <c r="DD2108" s="5" t="e">
        <f>IF(REPORTE!AH$2="si",IF(C2108=VALUE(REPORTE!C$11),IF(SUM(DD$1993:DD2109),CONCATENATE(INT(B2108),", "),INT(B2108)),""),IF(C2108=VALUE(REPORTE!C$10),IF(SUM(DD$1993:DD2109),CONCATENATE(INT(B2108),", "),INT(B2108)),""))</f>
        <v>#VALUE!</v>
      </c>
      <c r="DH2108" s="5"/>
      <c r="DI2108" s="5"/>
      <c r="DJ2108" s="5"/>
      <c r="DK2108" s="5"/>
    </row>
    <row r="2109" spans="1:115">
      <c r="A2109" s="24"/>
      <c r="B2109" s="3"/>
      <c r="AC2109" s="2" t="str">
        <f>IFERROR(IF(INDEX(AC$1:AC2108,MATCH(J2109,J$1:J2108,0),1)=0,"",INDEX(AC$1:AC2108,MATCH(J2109,J$1:J2108,0),1)),"")</f>
        <v/>
      </c>
      <c r="AD2109" s="2" t="str">
        <f>IFERROR(IF(INDEX(AD$1:AD2108,MATCH(J2109,J$1:J2108,0),1)=0,"",INDEX(AD$1:AD2108,MATCH(J2109,J$1:J2108,0),1)),"")</f>
        <v/>
      </c>
      <c r="AE2109" s="2" t="str">
        <f>IFERROR(IF(INDEX(AE$1:AE2108,MATCH(J2109,J$1:J2108,0),1)=0,"",INDEX(AE$1:AE2108,MATCH(J2109,J$1:J2108,0),1)),"")</f>
        <v/>
      </c>
      <c r="BJ2109" s="123"/>
      <c r="BK2109" s="140"/>
      <c r="BP2109" s="5"/>
      <c r="BR2109" s="4"/>
      <c r="BT2109" s="5"/>
      <c r="BU2109" s="5"/>
      <c r="BV2109" s="5" t="str">
        <f>IF(B2109="","",IF(BQ2109="",1+(MAX(BV$2:BV2108)),""))</f>
        <v/>
      </c>
      <c r="BY2109" s="14" t="str">
        <f t="shared" si="301"/>
        <v/>
      </c>
      <c r="BZ2109" s="28"/>
      <c r="DD2109" s="5" t="e">
        <f>IF(REPORTE!AH$2="si",IF(C2109=VALUE(REPORTE!C$11),IF(SUM(DD$1993:DD2110),CONCATENATE(INT(B2109),", "),INT(B2109)),""),IF(C2109=VALUE(REPORTE!C$10),IF(SUM(DD$1993:DD2110),CONCATENATE(INT(B2109),", "),INT(B2109)),""))</f>
        <v>#VALUE!</v>
      </c>
      <c r="DH2109" s="5"/>
      <c r="DI2109" s="5"/>
      <c r="DJ2109" s="5"/>
      <c r="DK2109" s="5"/>
    </row>
    <row r="2110" spans="1:115">
      <c r="A2110" s="24"/>
      <c r="B2110" s="3"/>
      <c r="AC2110" s="2" t="str">
        <f>IFERROR(IF(INDEX(AC$1:AC2109,MATCH(J2110,J$1:J2109,0),1)=0,"",INDEX(AC$1:AC2109,MATCH(J2110,J$1:J2109,0),1)),"")</f>
        <v/>
      </c>
      <c r="AD2110" s="2" t="str">
        <f>IFERROR(IF(INDEX(AD$1:AD2109,MATCH(J2110,J$1:J2109,0),1)=0,"",INDEX(AD$1:AD2109,MATCH(J2110,J$1:J2109,0),1)),"")</f>
        <v/>
      </c>
      <c r="AE2110" s="2" t="str">
        <f>IFERROR(IF(INDEX(AE$1:AE2109,MATCH(J2110,J$1:J2109,0),1)=0,"",INDEX(AE$1:AE2109,MATCH(J2110,J$1:J2109,0),1)),"")</f>
        <v/>
      </c>
      <c r="BJ2110" s="123"/>
      <c r="BK2110" s="140"/>
      <c r="BP2110" s="5"/>
      <c r="BR2110" s="4"/>
      <c r="BT2110" s="5"/>
      <c r="BU2110" s="5"/>
      <c r="BV2110" s="5" t="str">
        <f>IF(B2110="","",IF(BQ2110="",1+(MAX(BV$2:BV2109)),""))</f>
        <v/>
      </c>
      <c r="BY2110" s="14" t="str">
        <f t="shared" si="301"/>
        <v/>
      </c>
      <c r="BZ2110" s="28"/>
      <c r="DD2110" s="5" t="e">
        <f>IF(REPORTE!AH$2="si",IF(C2110=VALUE(REPORTE!C$11),IF(SUM(DD$1993:DD2111),CONCATENATE(INT(B2110),", "),INT(B2110)),""),IF(C2110=VALUE(REPORTE!C$10),IF(SUM(DD$1993:DD2111),CONCATENATE(INT(B2110),", "),INT(B2110)),""))</f>
        <v>#VALUE!</v>
      </c>
      <c r="DH2110" s="5"/>
      <c r="DI2110" s="5"/>
      <c r="DJ2110" s="5"/>
      <c r="DK2110" s="5"/>
    </row>
    <row r="2111" spans="1:115">
      <c r="A2111" s="24"/>
      <c r="B2111" s="3"/>
      <c r="AC2111" s="2" t="str">
        <f>IFERROR(IF(INDEX(AC$1:AC2110,MATCH(J2111,J$1:J2110,0),1)=0,"",INDEX(AC$1:AC2110,MATCH(J2111,J$1:J2110,0),1)),"")</f>
        <v/>
      </c>
      <c r="AD2111" s="2" t="str">
        <f>IFERROR(IF(INDEX(AD$1:AD2110,MATCH(J2111,J$1:J2110,0),1)=0,"",INDEX(AD$1:AD2110,MATCH(J2111,J$1:J2110,0),1)),"")</f>
        <v/>
      </c>
      <c r="AE2111" s="2" t="str">
        <f>IFERROR(IF(INDEX(AE$1:AE2110,MATCH(J2111,J$1:J2110,0),1)=0,"",INDEX(AE$1:AE2110,MATCH(J2111,J$1:J2110,0),1)),"")</f>
        <v/>
      </c>
      <c r="BJ2111" s="123"/>
      <c r="BK2111" s="140"/>
      <c r="BP2111" s="5"/>
      <c r="BR2111" s="4"/>
      <c r="BT2111" s="5"/>
      <c r="BU2111" s="5"/>
      <c r="BV2111" s="5" t="str">
        <f>IF(B2111="","",IF(BQ2111="",1+(MAX(BV$2:BV2110)),""))</f>
        <v/>
      </c>
      <c r="BY2111" s="14" t="str">
        <f t="shared" si="301"/>
        <v/>
      </c>
      <c r="BZ2111" s="28"/>
      <c r="DD2111" s="5" t="e">
        <f>IF(REPORTE!AH$2="si",IF(C2111=VALUE(REPORTE!C$11),IF(SUM(DD$1993:DD2112),CONCATENATE(INT(B2111),", "),INT(B2111)),""),IF(C2111=VALUE(REPORTE!C$10),IF(SUM(DD$1993:DD2112),CONCATENATE(INT(B2111),", "),INT(B2111)),""))</f>
        <v>#VALUE!</v>
      </c>
      <c r="DH2111" s="5"/>
      <c r="DI2111" s="5"/>
      <c r="DJ2111" s="5"/>
      <c r="DK2111" s="5"/>
    </row>
    <row r="2112" spans="1:115">
      <c r="A2112" s="24"/>
      <c r="B2112" s="3"/>
      <c r="AC2112" s="2" t="str">
        <f>IFERROR(IF(INDEX(AC$1:AC2111,MATCH(J2112,J$1:J2111,0),1)=0,"",INDEX(AC$1:AC2111,MATCH(J2112,J$1:J2111,0),1)),"")</f>
        <v/>
      </c>
      <c r="AD2112" s="2" t="str">
        <f>IFERROR(IF(INDEX(AD$1:AD2111,MATCH(J2112,J$1:J2111,0),1)=0,"",INDEX(AD$1:AD2111,MATCH(J2112,J$1:J2111,0),1)),"")</f>
        <v/>
      </c>
      <c r="AE2112" s="2" t="str">
        <f>IFERROR(IF(INDEX(AE$1:AE2111,MATCH(J2112,J$1:J2111,0),1)=0,"",INDEX(AE$1:AE2111,MATCH(J2112,J$1:J2111,0),1)),"")</f>
        <v/>
      </c>
      <c r="BJ2112" s="123"/>
      <c r="BK2112" s="140"/>
      <c r="BP2112" s="5"/>
      <c r="BR2112" s="4"/>
      <c r="BT2112" s="5"/>
      <c r="BU2112" s="5"/>
      <c r="BV2112" s="5" t="str">
        <f>IF(B2112="","",IF(BQ2112="",1+(MAX(BV$2:BV2111)),""))</f>
        <v/>
      </c>
      <c r="BY2112" s="14" t="str">
        <f t="shared" si="301"/>
        <v/>
      </c>
      <c r="BZ2112" s="28"/>
      <c r="DD2112" s="5" t="e">
        <f>IF(REPORTE!AH$2="si",IF(C2112=VALUE(REPORTE!C$11),IF(SUM(DD$1993:DD2113),CONCATENATE(INT(B2112),", "),INT(B2112)),""),IF(C2112=VALUE(REPORTE!C$10),IF(SUM(DD$1993:DD2113),CONCATENATE(INT(B2112),", "),INT(B2112)),""))</f>
        <v>#VALUE!</v>
      </c>
      <c r="DH2112" s="5"/>
      <c r="DI2112" s="5"/>
      <c r="DJ2112" s="5"/>
      <c r="DK2112" s="5"/>
    </row>
    <row r="2113" spans="1:115">
      <c r="A2113" s="24"/>
      <c r="B2113" s="3"/>
      <c r="AC2113" s="2" t="str">
        <f>IFERROR(IF(INDEX(AC$1:AC2112,MATCH(J2113,J$1:J2112,0),1)=0,"",INDEX(AC$1:AC2112,MATCH(J2113,J$1:J2112,0),1)),"")</f>
        <v/>
      </c>
      <c r="AD2113" s="2" t="str">
        <f>IFERROR(IF(INDEX(AD$1:AD2112,MATCH(J2113,J$1:J2112,0),1)=0,"",INDEX(AD$1:AD2112,MATCH(J2113,J$1:J2112,0),1)),"")</f>
        <v/>
      </c>
      <c r="AE2113" s="2" t="str">
        <f>IFERROR(IF(INDEX(AE$1:AE2112,MATCH(J2113,J$1:J2112,0),1)=0,"",INDEX(AE$1:AE2112,MATCH(J2113,J$1:J2112,0),1)),"")</f>
        <v/>
      </c>
      <c r="BJ2113" s="123"/>
      <c r="BK2113" s="140"/>
      <c r="BP2113" s="5"/>
      <c r="BR2113" s="4"/>
      <c r="BT2113" s="5"/>
      <c r="BU2113" s="5"/>
      <c r="BV2113" s="5" t="str">
        <f>IF(B2113="","",IF(BQ2113="",1+(MAX(BV$2:BV2112)),""))</f>
        <v/>
      </c>
      <c r="BY2113" s="14" t="str">
        <f t="shared" si="301"/>
        <v/>
      </c>
      <c r="BZ2113" s="28"/>
      <c r="DD2113" s="5" t="e">
        <f>IF(REPORTE!AH$2="si",IF(C2113=VALUE(REPORTE!C$11),IF(SUM(DD$1993:DD2114),CONCATENATE(INT(B2113),", "),INT(B2113)),""),IF(C2113=VALUE(REPORTE!C$10),IF(SUM(DD$1993:DD2114),CONCATENATE(INT(B2113),", "),INT(B2113)),""))</f>
        <v>#VALUE!</v>
      </c>
      <c r="DH2113" s="5"/>
      <c r="DI2113" s="5"/>
      <c r="DJ2113" s="5"/>
      <c r="DK2113" s="5"/>
    </row>
    <row r="2114" spans="1:115">
      <c r="A2114" s="24"/>
      <c r="B2114" s="3"/>
      <c r="AC2114" s="2" t="str">
        <f>IFERROR(IF(INDEX(AC$1:AC2113,MATCH(J2114,J$1:J2113,0),1)=0,"",INDEX(AC$1:AC2113,MATCH(J2114,J$1:J2113,0),1)),"")</f>
        <v/>
      </c>
      <c r="AD2114" s="2" t="str">
        <f>IFERROR(IF(INDEX(AD$1:AD2113,MATCH(J2114,J$1:J2113,0),1)=0,"",INDEX(AD$1:AD2113,MATCH(J2114,J$1:J2113,0),1)),"")</f>
        <v/>
      </c>
      <c r="AE2114" s="2" t="str">
        <f>IFERROR(IF(INDEX(AE$1:AE2113,MATCH(J2114,J$1:J2113,0),1)=0,"",INDEX(AE$1:AE2113,MATCH(J2114,J$1:J2113,0),1)),"")</f>
        <v/>
      </c>
      <c r="BJ2114" s="123"/>
      <c r="BK2114" s="140"/>
      <c r="BP2114" s="5"/>
      <c r="BR2114" s="4"/>
      <c r="BT2114" s="5"/>
      <c r="BU2114" s="5"/>
      <c r="BV2114" s="5" t="str">
        <f>IF(B2114="","",IF(BQ2114="",1+(MAX(BV$2:BV2113)),""))</f>
        <v/>
      </c>
      <c r="BY2114" s="14" t="str">
        <f t="shared" si="301"/>
        <v/>
      </c>
      <c r="BZ2114" s="28"/>
      <c r="DD2114" s="5" t="e">
        <f>IF(REPORTE!AH$2="si",IF(C2114=VALUE(REPORTE!C$11),IF(SUM(DD$1993:DD2115),CONCATENATE(INT(B2114),", "),INT(B2114)),""),IF(C2114=VALUE(REPORTE!C$10),IF(SUM(DD$1993:DD2115),CONCATENATE(INT(B2114),", "),INT(B2114)),""))</f>
        <v>#VALUE!</v>
      </c>
      <c r="DH2114" s="5"/>
      <c r="DI2114" s="5"/>
      <c r="DJ2114" s="5"/>
      <c r="DK2114" s="5"/>
    </row>
    <row r="2115" spans="1:115">
      <c r="A2115" s="24"/>
      <c r="B2115" s="3"/>
      <c r="AC2115" s="2" t="str">
        <f>IFERROR(IF(INDEX(AC$1:AC2114,MATCH(J2115,J$1:J2114,0),1)=0,"",INDEX(AC$1:AC2114,MATCH(J2115,J$1:J2114,0),1)),"")</f>
        <v/>
      </c>
      <c r="AD2115" s="2" t="str">
        <f>IFERROR(IF(INDEX(AD$1:AD2114,MATCH(J2115,J$1:J2114,0),1)=0,"",INDEX(AD$1:AD2114,MATCH(J2115,J$1:J2114,0),1)),"")</f>
        <v/>
      </c>
      <c r="AE2115" s="2" t="str">
        <f>IFERROR(IF(INDEX(AE$1:AE2114,MATCH(J2115,J$1:J2114,0),1)=0,"",INDEX(AE$1:AE2114,MATCH(J2115,J$1:J2114,0),1)),"")</f>
        <v/>
      </c>
      <c r="BJ2115" s="123"/>
      <c r="BK2115" s="140"/>
      <c r="BP2115" s="5"/>
      <c r="BR2115" s="4"/>
      <c r="BT2115" s="5"/>
      <c r="BU2115" s="5"/>
      <c r="BV2115" s="5" t="str">
        <f>IF(B2115="","",IF(BQ2115="",1+(MAX(BV$2:BV2114)),""))</f>
        <v/>
      </c>
      <c r="BY2115" s="14" t="str">
        <f t="shared" si="301"/>
        <v/>
      </c>
      <c r="BZ2115" s="28"/>
      <c r="DH2115" s="5"/>
      <c r="DI2115" s="5"/>
      <c r="DJ2115" s="5"/>
      <c r="DK2115" s="5"/>
    </row>
    <row r="2116" spans="1:115">
      <c r="A2116" s="24"/>
      <c r="AC2116" s="2" t="str">
        <f>IFERROR(IF(INDEX(AC$1:AC2115,MATCH(J2116,J$1:J2115,0),1)=0,"",INDEX(AC$1:AC2115,MATCH(J2116,J$1:J2115,0),1)),"")</f>
        <v/>
      </c>
      <c r="AD2116" s="2" t="str">
        <f>IFERROR(IF(INDEX(AD$1:AD2115,MATCH(J2116,J$1:J2115,0),1)=0,"",INDEX(AD$1:AD2115,MATCH(J2116,J$1:J2115,0),1)),"")</f>
        <v/>
      </c>
      <c r="AE2116" s="2" t="str">
        <f>IFERROR(IF(INDEX(AE$1:AE2115,MATCH(J2116,J$1:J2115,0),1)=0,"",INDEX(AE$1:AE2115,MATCH(J2116,J$1:J2115,0),1)),"")</f>
        <v/>
      </c>
      <c r="BJ2116" s="123"/>
      <c r="BK2116" s="140"/>
      <c r="BP2116" s="5"/>
      <c r="BR2116" s="4"/>
      <c r="BT2116" s="5"/>
      <c r="BU2116" s="5"/>
      <c r="BV2116" s="5" t="str">
        <f>IF(B2116="","",IF(BQ2116="",1+(MAX(BV$2:BV2115)),""))</f>
        <v/>
      </c>
      <c r="BY2116" s="14" t="str">
        <f t="shared" si="301"/>
        <v/>
      </c>
      <c r="BZ2116" s="28"/>
      <c r="DH2116" s="5"/>
      <c r="DI2116" s="5"/>
      <c r="DJ2116" s="5"/>
      <c r="DK2116" s="5"/>
    </row>
    <row r="2117" spans="1:115">
      <c r="A2117" s="24"/>
      <c r="AC2117" s="2" t="str">
        <f>IFERROR(IF(INDEX(AC$1:AC2116,MATCH(J2117,J$1:J2116,0),1)=0,"",INDEX(AC$1:AC2116,MATCH(J2117,J$1:J2116,0),1)),"")</f>
        <v/>
      </c>
      <c r="AD2117" s="2" t="str">
        <f>IFERROR(IF(INDEX(AD$1:AD2116,MATCH(J2117,J$1:J2116,0),1)=0,"",INDEX(AD$1:AD2116,MATCH(J2117,J$1:J2116,0),1)),"")</f>
        <v/>
      </c>
      <c r="AE2117" s="2" t="str">
        <f>IFERROR(IF(INDEX(AE$1:AE2116,MATCH(J2117,J$1:J2116,0),1)=0,"",INDEX(AE$1:AE2116,MATCH(J2117,J$1:J2116,0),1)),"")</f>
        <v/>
      </c>
      <c r="BJ2117" s="123"/>
      <c r="BK2117" s="140"/>
      <c r="BP2117" s="5"/>
      <c r="BR2117" s="4"/>
      <c r="BT2117" s="5"/>
      <c r="BU2117" s="5"/>
      <c r="BV2117" s="5" t="str">
        <f>IF(B2117="","",IF(BQ2117="",1+(MAX(BV$2:BV2116)),""))</f>
        <v/>
      </c>
      <c r="BY2117" s="14" t="str">
        <f t="shared" si="301"/>
        <v/>
      </c>
      <c r="BZ2117" s="28"/>
      <c r="DH2117" s="5"/>
      <c r="DI2117" s="5"/>
      <c r="DJ2117" s="5"/>
      <c r="DK2117" s="5"/>
    </row>
    <row r="2118" spans="1:115">
      <c r="A2118" s="24"/>
      <c r="AC2118" s="2" t="str">
        <f>IFERROR(IF(INDEX(AC$1:AC2117,MATCH(J2118,J$1:J2117,0),1)=0,"",INDEX(AC$1:AC2117,MATCH(J2118,J$1:J2117,0),1)),"")</f>
        <v/>
      </c>
      <c r="AE2118" s="2" t="str">
        <f>IFERROR(IF(INDEX(AE$1:AE2117,MATCH(J2118,J$1:J2117,0),1)=0,"",INDEX(AE$1:AE2117,MATCH(J2118,J$1:J2117,0),1)),"")</f>
        <v/>
      </c>
      <c r="BR2118" s="4"/>
      <c r="BT2118" s="5"/>
      <c r="BU2118" s="5"/>
      <c r="BV2118" s="5" t="str">
        <f>IF(B2118="","",IF(BQ2118="",1+(MAX(BV$2:BV2117)),""))</f>
        <v/>
      </c>
      <c r="DH2118" s="5"/>
      <c r="DI2118" s="5"/>
      <c r="DJ2118" s="5"/>
      <c r="DK2118" s="5"/>
    </row>
    <row r="2119" spans="1:115">
      <c r="A2119" s="24"/>
      <c r="AC2119" s="2" t="str">
        <f>IFERROR(IF(INDEX(AC$1:AC2118,MATCH(J2119,J$1:J2118,0),1)=0,"",INDEX(AC$1:AC2118,MATCH(J2119,J$1:J2118,0),1)),"")</f>
        <v/>
      </c>
      <c r="AE2119" s="2" t="str">
        <f>IFERROR(IF(INDEX(AE$1:AE2118,MATCH(J2119,J$1:J2118,0),1)=0,"",INDEX(AE$1:AE2118,MATCH(J2119,J$1:J2118,0),1)),"")</f>
        <v/>
      </c>
      <c r="BR2119" s="4"/>
      <c r="BT2119" s="5"/>
      <c r="BU2119" s="5"/>
      <c r="BV2119" s="5" t="str">
        <f>IF(B2119="","",IF(BQ2119="",1+(MAX(BV$2:BV2118)),""))</f>
        <v/>
      </c>
      <c r="DH2119" s="5"/>
      <c r="DI2119" s="5"/>
      <c r="DJ2119" s="5"/>
      <c r="DK2119" s="5"/>
    </row>
    <row r="2120" spans="1:115">
      <c r="A2120" s="24"/>
      <c r="AC2120" s="2" t="str">
        <f>IFERROR(IF(INDEX(AC$1:AC2119,MATCH(J2120,J$1:J2119,0),1)=0,"",INDEX(AC$1:AC2119,MATCH(J2120,J$1:J2119,0),1)),"")</f>
        <v/>
      </c>
      <c r="AE2120" s="2" t="str">
        <f>IFERROR(IF(INDEX(AE$1:AE2119,MATCH(J2120,J$1:J2119,0),1)=0,"",INDEX(AE$1:AE2119,MATCH(J2120,J$1:J2119,0),1)),"")</f>
        <v/>
      </c>
      <c r="BR2120" s="4"/>
      <c r="BT2120" s="5"/>
      <c r="BU2120" s="5"/>
      <c r="BV2120" s="5" t="str">
        <f>IF(B2120="","",IF(BQ2120="",1+(MAX(BV$2:BV2119)),""))</f>
        <v/>
      </c>
    </row>
    <row r="2121" spans="1:115">
      <c r="AC2121" s="2" t="str">
        <f>IFERROR(IF(INDEX(AC$1:AC2120,MATCH(J2121,J$1:J2120,0),1)=0,"",INDEX(AC$1:AC2120,MATCH(J2121,J$1:J2120,0),1)),"")</f>
        <v/>
      </c>
      <c r="AE2121" s="2" t="str">
        <f>IFERROR(IF(INDEX(AE$1:AE2120,MATCH(J2121,J$1:J2120,0),1)=0,"",INDEX(AE$1:AE2120,MATCH(J2121,J$1:J2120,0),1)),"")</f>
        <v/>
      </c>
      <c r="BR2121" s="4"/>
      <c r="BT2121" s="5"/>
      <c r="BU2121" s="5"/>
      <c r="BV2121" s="5" t="str">
        <f>IF(B2121="","",IF(BQ2121="",1+(MAX(BV$2:BV2120)),""))</f>
        <v/>
      </c>
    </row>
    <row r="2122" spans="1:115">
      <c r="AE2122" s="2" t="str">
        <f>IFERROR(IF(INDEX(AE$1:AE2121,MATCH(J2122,J$1:J2121,0),1)=0,"",INDEX(AE$1:AE2121,MATCH(J2122,J$1:J2121,0),1)),"")</f>
        <v/>
      </c>
      <c r="BR2122" s="4"/>
      <c r="BT2122" s="5"/>
      <c r="BU2122" s="5"/>
    </row>
    <row r="2123" spans="1:115">
      <c r="BR2123" s="4"/>
    </row>
  </sheetData>
  <autoFilter ref="B1:CJ1412"/>
  <sortState ref="BL9:BL758">
    <sortCondition ref="BL9"/>
  </sortState>
  <conditionalFormatting sqref="L2:L2000">
    <cfRule type="expression" dxfId="158" priority="9">
      <formula>IF(OR(LEN(L2)=18,LEN(L2)=0), FALSE, TRUE)</formula>
    </cfRule>
  </conditionalFormatting>
  <conditionalFormatting sqref="C2:C2000">
    <cfRule type="expression" dxfId="157" priority="8">
      <formula>IF(OR(LEN(C2)=12,LEN(C2)=0), FALSE, TRUE)</formula>
    </cfRule>
  </conditionalFormatting>
  <conditionalFormatting sqref="I2:I2000">
    <cfRule type="expression" dxfId="156" priority="1">
      <formula>IF(OR(LEN(I2)=4,LEN(I2)=0), FALSE, TRUE)</formula>
    </cfRule>
  </conditionalFormatting>
  <conditionalFormatting sqref="N2:N2000">
    <cfRule type="expression" dxfId="155" priority="7">
      <formula>IF(OR(LEN(N2)=1,LEN(N2)=0), FALSE, TRUE)</formula>
    </cfRule>
  </conditionalFormatting>
  <conditionalFormatting sqref="X1:X1048576">
    <cfRule type="expression" dxfId="154" priority="3">
      <formula>$BA1=4</formula>
    </cfRule>
    <cfRule type="expression" dxfId="153" priority="4">
      <formula>$BA1=2</formula>
    </cfRule>
    <cfRule type="expression" dxfId="152" priority="5">
      <formula>$BA1=3</formula>
    </cfRule>
    <cfRule type="expression" dxfId="151" priority="6">
      <formula>$BA1=5</formula>
    </cfRule>
  </conditionalFormatting>
  <conditionalFormatting sqref="B1:AS1048576">
    <cfRule type="expression" dxfId="150"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showRowColHeader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Linares\Documents\Programas\python\energia-main\Validacion\Archivo\h.pdf</v>
      </c>
      <c r="AW1" t="s">
        <v>10489</v>
      </c>
      <c r="AX1" t="s">
        <v>1</v>
      </c>
    </row>
    <row r="2" spans="1:52" ht="14.25" customHeight="1">
      <c r="A2" s="29"/>
      <c r="B2" s="29"/>
      <c r="C2" s="29"/>
      <c r="H2" s="153" t="str">
        <f>"REPRESENTACIÓN ESTATAL EN "&amp;UPPER(ESTADO)&amp;", CADER "&amp;UPPER(CADER)</f>
        <v>REPRESENTACIÓN ESTATAL EN NUEVO LEÓN, CADER LINARES</v>
      </c>
      <c r="I2" s="153"/>
      <c r="J2" s="153"/>
      <c r="K2" s="153"/>
      <c r="L2" s="153"/>
      <c r="M2" s="36"/>
      <c r="N2" s="36" t="s">
        <v>157</v>
      </c>
      <c r="O2" s="36"/>
      <c r="AH2" t="str">
        <f>IFERROR(IF(VLOOKUP(VALUE(C11),T:T,1,0)=0,"si","si"),"no")</f>
        <v>no</v>
      </c>
      <c r="AM2" s="62"/>
      <c r="AN2" s="62"/>
      <c r="AV2" t="s">
        <v>10490</v>
      </c>
      <c r="AW2">
        <v>1</v>
      </c>
      <c r="AX2" t="s">
        <v>10490</v>
      </c>
      <c r="AY2" t="s">
        <v>1</v>
      </c>
      <c r="AZ2" t="s">
        <v>10508</v>
      </c>
    </row>
    <row r="3" spans="1:52" ht="18" customHeight="1">
      <c r="A3" s="21"/>
      <c r="B3" s="21"/>
      <c r="C3" s="21"/>
      <c r="D3" s="21"/>
      <c r="E3" s="21"/>
      <c r="F3" s="144" t="s">
        <v>172</v>
      </c>
      <c r="G3" s="144"/>
      <c r="H3" s="144"/>
      <c r="I3" s="144"/>
      <c r="J3" s="144"/>
      <c r="K3" s="144"/>
      <c r="L3" s="144"/>
      <c r="M3" s="29"/>
      <c r="AM3" s="62" t="s">
        <v>10433</v>
      </c>
      <c r="AN3" s="62" t="str">
        <f>DIRECC&amp;"error.pdf"</f>
        <v>C:\Users\Cader Linares\Documents\Programas\python\energia-main\Validacion\Archivo\error.pdf</v>
      </c>
      <c r="AV3" t="s">
        <v>10491</v>
      </c>
      <c r="AW3">
        <v>2</v>
      </c>
      <c r="AX3" t="s">
        <v>10491</v>
      </c>
      <c r="AY3" t="s">
        <v>10522</v>
      </c>
      <c r="AZ3" t="s">
        <v>10536</v>
      </c>
    </row>
    <row r="4" spans="1:52" ht="16.5">
      <c r="D4" s="144" t="s">
        <v>10553</v>
      </c>
      <c r="E4" s="144"/>
      <c r="F4" s="144"/>
      <c r="G4" s="144"/>
      <c r="H4" s="144"/>
      <c r="I4" s="144"/>
      <c r="J4" s="144"/>
      <c r="K4" s="144"/>
      <c r="L4" s="144"/>
      <c r="M4" s="30"/>
      <c r="O4" t="str">
        <f>IFERROR(IF(VLOOKUP(C10,CHECKLIST!E14:U2000,17,0)=C9,"si","no"),"")</f>
        <v>si</v>
      </c>
      <c r="AM4" s="63" t="s">
        <v>10427</v>
      </c>
      <c r="AN4" s="64" t="str">
        <f>LEFT(PATH,LEN(PATH)-21)&amp;"Validacion\Archivo\"</f>
        <v>C:\Users\Cader Linares\Documents\Programas\python\energia-main\Validacion\Archivo\</v>
      </c>
      <c r="AV4" t="s">
        <v>10492</v>
      </c>
      <c r="AW4">
        <v>3</v>
      </c>
      <c r="AX4" t="s">
        <v>10492</v>
      </c>
      <c r="AY4" t="s">
        <v>10523</v>
      </c>
      <c r="AZ4" t="s">
        <v>19</v>
      </c>
    </row>
    <row r="5" spans="1:52" ht="16.5">
      <c r="M5" s="30"/>
      <c r="Q5" t="e">
        <f>IF(N8=1,INDEX(DATOS!N:N,MATCH(REPORTE!C10,DATOS!C:C,0),1),INDEX(DATOS!N:N,MATCH(VALUE(REPORTE!C11),DATOS!C:C,0),1))</f>
        <v>#N/A</v>
      </c>
      <c r="AM5" s="63" t="s">
        <v>10428</v>
      </c>
      <c r="AN5" s="66" t="s">
        <v>10562</v>
      </c>
      <c r="AV5" t="s">
        <v>10493</v>
      </c>
      <c r="AW5">
        <v>4</v>
      </c>
      <c r="AX5" s="26" t="s">
        <v>10493</v>
      </c>
      <c r="AY5" t="s">
        <v>10524</v>
      </c>
      <c r="AZ5">
        <v>102</v>
      </c>
    </row>
    <row r="6" spans="1:52" ht="16.5">
      <c r="B6" s="87" t="str">
        <f>IFERROR(IF(INDEX(DATOS!AQ:AQ,(MATCH(VALUE(CARPETA),DATOS!B:B,0)))=0,"","*SERVICIO VERIFICADO"),"")</f>
        <v/>
      </c>
      <c r="AM6" s="62" t="s">
        <v>10477</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10494</v>
      </c>
      <c r="AW6">
        <v>5</v>
      </c>
      <c r="AX6" t="s">
        <v>10494</v>
      </c>
      <c r="AY6" t="s">
        <v>10525</v>
      </c>
      <c r="AZ6">
        <v>12</v>
      </c>
    </row>
    <row r="7" spans="1:52" ht="16.5">
      <c r="B7" s="89"/>
      <c r="C7" s="87"/>
      <c r="E7" s="16"/>
      <c r="F7" s="16"/>
      <c r="AM7" s="63" t="s">
        <v>10429</v>
      </c>
      <c r="AN7" s="65" t="e">
        <f>"Expedientes\"&amp;AQ7&amp;".pdf"</f>
        <v>#VALUE!</v>
      </c>
      <c r="AQ7" t="e">
        <f>INDEX(DATOS!A:A,MATCH(VALUE(CARPETA),DATOS!B:B,0),1)</f>
        <v>#VALUE!</v>
      </c>
      <c r="AV7" t="s">
        <v>10495</v>
      </c>
      <c r="AW7">
        <v>6</v>
      </c>
      <c r="AX7" t="s">
        <v>10495</v>
      </c>
      <c r="AY7" t="s">
        <v>10526</v>
      </c>
      <c r="AZ7" t="s">
        <v>10537</v>
      </c>
    </row>
    <row r="8" spans="1:52" ht="16.5">
      <c r="D8"/>
      <c r="N8">
        <f>IFERROR(IF(C10="",0,1),"")</f>
        <v>0</v>
      </c>
      <c r="O8" t="str">
        <f>IFERROR(IF(VLOOKUP(VALUE(C11),CHECKLIST!E14:U1811,17,0)=REPORTE!C9,"si","no"),"no")</f>
        <v>no</v>
      </c>
      <c r="AM8" s="63" t="s">
        <v>10478</v>
      </c>
      <c r="AN8" t="str">
        <f>LEFT(PATH,LEN(PATH)-21)&amp;"Scripts\integrar.pyw"</f>
        <v>C:\Users\Cader Linares\Documents\Programas\python\energia-main\Scripts\integrar.pyw</v>
      </c>
      <c r="AV8" t="s">
        <v>10496</v>
      </c>
      <c r="AW8">
        <v>7</v>
      </c>
      <c r="AX8" t="s">
        <v>10496</v>
      </c>
      <c r="AY8" t="s">
        <v>10527</v>
      </c>
      <c r="AZ8" t="s">
        <v>10538</v>
      </c>
    </row>
    <row r="9" spans="1:52" ht="16.5">
      <c r="B9" s="42" t="s">
        <v>173</v>
      </c>
      <c r="C9" s="154" t="s">
        <v>157</v>
      </c>
      <c r="D9" s="154"/>
      <c r="E9" s="154"/>
      <c r="F9" s="154"/>
      <c r="I9" s="23" t="str">
        <f>IF(B12="","","LOCALIDAD:")</f>
        <v/>
      </c>
      <c r="J9" s="155" t="str">
        <f>IFERROR(HYPERLINK("#"&amp;"DATOS!aQ"&amp;MATCH(VALUE(CARPETA),DATOS!B:B,0),IF(I9="","",IFERROR(INDEX(DATOS!S:S,MATCH(IF(O4="SI",VALUE(C10),VALUE(REPORTE!C11)),DATOS!BY:BY,0),1),""))),"")</f>
        <v/>
      </c>
      <c r="K9" s="156"/>
      <c r="L9" s="156"/>
      <c r="M9" s="16"/>
      <c r="AM9" s="63" t="s">
        <v>10475</v>
      </c>
      <c r="AN9" t="s">
        <v>10564</v>
      </c>
      <c r="AV9" t="s">
        <v>10497</v>
      </c>
      <c r="AW9">
        <v>8</v>
      </c>
      <c r="AX9" t="s">
        <v>10497</v>
      </c>
      <c r="AY9" t="s">
        <v>10528</v>
      </c>
      <c r="AZ9" t="s">
        <v>10539</v>
      </c>
    </row>
    <row r="10" spans="1:52" ht="16.5">
      <c r="B10" s="39" t="str">
        <f>IFERROR(IF(N8=0,"","RPU:"),"")</f>
        <v/>
      </c>
      <c r="C10" s="143" t="str">
        <f>IFERROR(IF(IF(P41="","",IF(P42="",1,""))=1,INDEX(DATOS!C:C,MATCH(REPORTE!C9,DATOS!J:J,0),1),""),"")</f>
        <v/>
      </c>
      <c r="D10" s="143"/>
      <c r="E10" s="143"/>
      <c r="F10" s="143"/>
      <c r="I10" s="23" t="str">
        <f>IF(B12="","","MUNICIPIO:")</f>
        <v/>
      </c>
      <c r="J10" s="145" t="str">
        <f>IF(I10="","",IFERROR(INDEX(DATOS!R:R,MATCH(IF(O4="SI",VALUE(C10),VALUE(REPORTE!C11)),DATOS!BY:BY,0),1),""))</f>
        <v/>
      </c>
      <c r="K10" s="145"/>
      <c r="L10" s="145"/>
      <c r="M10" s="16"/>
      <c r="AM10" s="63" t="s">
        <v>10479</v>
      </c>
      <c r="AN10" s="118" t="str">
        <f>LEFT(PATH,LEN(PATH)-21)&amp;"Scripts\editar.pyw"</f>
        <v>C:\Users\Cader Linares\Documents\Programas\python\energia-main\Scripts\editar.pyw</v>
      </c>
      <c r="AV10" t="s">
        <v>10498</v>
      </c>
      <c r="AW10">
        <v>9</v>
      </c>
      <c r="AX10" t="s">
        <v>10498</v>
      </c>
      <c r="AY10" t="s">
        <v>10529</v>
      </c>
      <c r="AZ10" t="s">
        <v>10540</v>
      </c>
    </row>
    <row r="11" spans="1:52" ht="16.5">
      <c r="B11" s="43" t="str">
        <f>IF(C9="","",IF(N8=0,"RPU:",""))</f>
        <v/>
      </c>
      <c r="C11" s="148">
        <v>396051000332</v>
      </c>
      <c r="D11" s="148"/>
      <c r="E11" s="148"/>
      <c r="F11" s="148"/>
      <c r="G11" s="37"/>
      <c r="I11" s="23" t="str">
        <f>IF(B12="","","EQUIPO:")</f>
        <v/>
      </c>
      <c r="J11" s="145" t="str">
        <f>IF(I11="","",IFERROR(CONCATENATE(INDEX(DATOS!Y:Y,MATCH(IF(O4="SI",VALUE(C10),VALUE(REPORTE!C11)),DATOS!BY:BY,0),1),"  HP"),""))</f>
        <v/>
      </c>
      <c r="K11" s="145"/>
      <c r="L11" s="145"/>
      <c r="M11" s="16"/>
      <c r="AM11" s="63" t="s">
        <v>10480</v>
      </c>
      <c r="AN11" s="62" t="str">
        <f>LEFT(PATH,LEN(PATH)-21)&amp;"Scripts\sincronizar.pyw"</f>
        <v>C:\Users\Cader Linares\Documents\Programas\python\energia-main\Scripts\sincronizar.pyw</v>
      </c>
      <c r="AV11" t="s">
        <v>10499</v>
      </c>
      <c r="AW11">
        <v>10</v>
      </c>
      <c r="AX11" t="s">
        <v>10499</v>
      </c>
    </row>
    <row r="12" spans="1:52" ht="16.5">
      <c r="B12" s="40" t="str">
        <f>IF(C12="","","CARPETA:")</f>
        <v/>
      </c>
      <c r="C12" s="147" t="str">
        <f>IFERROR(IF(N8=0,IF(AH2="si",DATOS!DF2,""),DATOS!DF2),"")</f>
        <v/>
      </c>
      <c r="D12" s="147"/>
      <c r="E12" s="147"/>
      <c r="F12" s="147"/>
      <c r="G12" s="100"/>
      <c r="I12" s="23" t="str">
        <f>IF(B12="","","CUOTA ENERGETICA:")</f>
        <v/>
      </c>
      <c r="J12" s="145" t="str">
        <f>IF(I12="","",IFERROR(CONCATENATE(INDEX(DATOS!BW:BW,MATCH(IF(O4="SI",VALUE(C10),VALUE(REPORTE!C11)),DATOS!BY:BY,0),1),"  KW/H"),""))</f>
        <v/>
      </c>
      <c r="K12" s="145"/>
      <c r="L12" s="145"/>
      <c r="M12" s="16"/>
      <c r="AM12" s="63" t="s">
        <v>10488</v>
      </c>
      <c r="AN12" t="str">
        <f>LEFT(PATH,LEN(PATH)-21)&amp;"Scripts\mapa.pyw"</f>
        <v>C:\Users\Cader Linares\Documents\Programas\python\energia-main\Scripts\mapa.pyw</v>
      </c>
      <c r="AV12" t="s">
        <v>10500</v>
      </c>
      <c r="AW12">
        <v>11</v>
      </c>
      <c r="AX12" t="s">
        <v>10500</v>
      </c>
    </row>
    <row r="13" spans="1:52" ht="15" customHeight="1">
      <c r="B13" s="40" t="str">
        <f>IF(B12="","","NO. REGISTRO:")</f>
        <v/>
      </c>
      <c r="C13" s="23"/>
      <c r="D13" s="23"/>
      <c r="E13" s="2" t="str">
        <f>IF(B13="","",IFERROR(INDEX(DATOS!BX:BX,MATCH(IF(O4="SI",VALUE(C10),VALUE(C11)),DATOS!BY:BY,0),1),""))</f>
        <v/>
      </c>
      <c r="F13" s="23"/>
      <c r="I13" s="23" t="str">
        <f>IF(B12="","","DOCUMENTO CNA:")</f>
        <v/>
      </c>
      <c r="J13" s="23"/>
      <c r="K13" s="23"/>
      <c r="L13" s="23" t="str">
        <f>IF(I11="","",IFERROR(CONCATENATE(INDEX(DATOS!BD:BD,MATCH(IF(O4="SI",VALUE(C10),VALUE(REPORTE!C11)),DATOS!BY:BY,0),1),""),""))</f>
        <v/>
      </c>
      <c r="M13" s="16"/>
      <c r="AM13" t="s">
        <v>10430</v>
      </c>
      <c r="AN13" t="str">
        <f>IFERROR(IF(FIND("Exp",INDEX,1)=1,EXPEDIENTE,EXPEDIENTE),IF(LEN(CARPETA)=1,"000"&amp;CARPETA,IF(LEN(CARPETA)=2,"00"&amp;CARPETA,IF(LEN(CARPETA)=3,"0"&amp;CARPETA,CARPETA)))&amp;INDEX)</f>
        <v>h.pdf</v>
      </c>
      <c r="AV13" t="s">
        <v>10501</v>
      </c>
      <c r="AW13">
        <v>12</v>
      </c>
      <c r="AX13" t="s">
        <v>10501</v>
      </c>
    </row>
    <row r="14" spans="1:52">
      <c r="B14" s="151"/>
      <c r="C14" s="151"/>
      <c r="L14" s="16"/>
      <c r="M14" s="16"/>
      <c r="AV14" t="s">
        <v>10502</v>
      </c>
      <c r="AW14">
        <v>13</v>
      </c>
      <c r="AX14" t="s">
        <v>10502</v>
      </c>
    </row>
    <row r="15" spans="1:52" ht="15" customHeight="1">
      <c r="B15" s="151"/>
      <c r="C15" s="151"/>
      <c r="H15" s="101"/>
      <c r="L15" s="16"/>
      <c r="M15" s="16"/>
      <c r="AV15" t="s">
        <v>10503</v>
      </c>
      <c r="AW15">
        <v>14</v>
      </c>
      <c r="AX15" t="s">
        <v>10503</v>
      </c>
    </row>
    <row r="16" spans="1:52">
      <c r="H16" s="23"/>
      <c r="I16" s="100"/>
      <c r="L16" s="16"/>
      <c r="M16" s="16"/>
      <c r="O16" t="str">
        <f>IF(J28="","",IF(N8=0,12,23))</f>
        <v/>
      </c>
      <c r="AV16" t="s">
        <v>10504</v>
      </c>
      <c r="AW16">
        <v>15</v>
      </c>
      <c r="AX16" t="s">
        <v>10504</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10505</v>
      </c>
      <c r="AW17">
        <v>16</v>
      </c>
      <c r="AX17" t="s">
        <v>10505</v>
      </c>
    </row>
    <row r="18" spans="2:50">
      <c r="B18" s="45"/>
      <c r="J18" s="41"/>
      <c r="L18" s="16"/>
      <c r="M18" s="16"/>
      <c r="AV18" t="s">
        <v>10506</v>
      </c>
      <c r="AW18">
        <v>17</v>
      </c>
      <c r="AX18" t="s">
        <v>10506</v>
      </c>
    </row>
    <row r="19" spans="2:50" ht="15" customHeight="1">
      <c r="B19" s="45"/>
      <c r="G19" s="41"/>
      <c r="H19" s="23"/>
      <c r="I19" s="100"/>
      <c r="J19" s="41"/>
      <c r="L19" s="16"/>
      <c r="M19" s="16"/>
      <c r="AV19" t="s">
        <v>10507</v>
      </c>
      <c r="AW19">
        <v>18</v>
      </c>
      <c r="AX19" t="s">
        <v>10507</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10508</v>
      </c>
      <c r="AW20">
        <v>19</v>
      </c>
      <c r="AX20" t="s">
        <v>10508</v>
      </c>
    </row>
    <row r="21" spans="2:50" ht="15.75">
      <c r="B21" s="45"/>
      <c r="G21" s="25"/>
      <c r="H21" s="23"/>
      <c r="L21" s="16"/>
      <c r="M21" s="16"/>
      <c r="AV21" t="s">
        <v>10509</v>
      </c>
      <c r="AW21">
        <v>20</v>
      </c>
      <c r="AX21" s="26" t="s">
        <v>10509</v>
      </c>
    </row>
    <row r="22" spans="2:50">
      <c r="B22" s="45"/>
      <c r="I22" s="101"/>
      <c r="L22" s="16"/>
      <c r="M22" s="16"/>
      <c r="AV22" t="s">
        <v>10510</v>
      </c>
      <c r="AW22">
        <v>21</v>
      </c>
      <c r="AX22" s="26" t="s">
        <v>10510</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10511</v>
      </c>
      <c r="AW23">
        <v>22</v>
      </c>
      <c r="AX23" t="s">
        <v>10511</v>
      </c>
    </row>
    <row r="24" spans="2:50" ht="15" customHeight="1">
      <c r="B24" s="45"/>
      <c r="L24" s="16"/>
      <c r="M24" s="16"/>
      <c r="AV24" t="s">
        <v>10512</v>
      </c>
      <c r="AW24">
        <v>23</v>
      </c>
      <c r="AX24" t="s">
        <v>10512</v>
      </c>
    </row>
    <row r="25" spans="2:50" ht="15" customHeight="1">
      <c r="B25" s="45"/>
      <c r="L25" s="16"/>
      <c r="M25" s="16"/>
      <c r="AV25" t="s">
        <v>10513</v>
      </c>
      <c r="AW25">
        <v>24</v>
      </c>
      <c r="AX25" t="s">
        <v>10513</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10514</v>
      </c>
      <c r="AW26">
        <v>25</v>
      </c>
      <c r="AX26" t="s">
        <v>10514</v>
      </c>
    </row>
    <row r="27" spans="2:50" ht="15.75">
      <c r="B27" s="44"/>
      <c r="G27" s="44"/>
      <c r="H27" s="44"/>
      <c r="J27" s="86"/>
      <c r="K27" s="86"/>
      <c r="L27" s="86"/>
      <c r="M27" s="38"/>
      <c r="N27" s="38"/>
      <c r="O27" s="38"/>
      <c r="AV27" t="s">
        <v>10515</v>
      </c>
      <c r="AW27">
        <v>26</v>
      </c>
      <c r="AX27" t="s">
        <v>10515</v>
      </c>
    </row>
    <row r="28" spans="2:50" ht="15.75">
      <c r="B28" s="151"/>
      <c r="C28" s="151"/>
      <c r="G28" s="44"/>
      <c r="I28" s="101"/>
      <c r="J28" s="146" t="str">
        <f>IFERROR(IF(CONCATENATE(N8,O8,AH2)="0nosi"," ",IF(CONCATENATE(N8,O4)="1no"," ","")),"")</f>
        <v/>
      </c>
      <c r="K28" s="146"/>
      <c r="L28" s="146"/>
      <c r="M28" s="38"/>
      <c r="N28" s="38"/>
      <c r="O28" s="38"/>
      <c r="AV28" t="s">
        <v>10516</v>
      </c>
      <c r="AW28">
        <v>27</v>
      </c>
      <c r="AX28" t="s">
        <v>10516</v>
      </c>
    </row>
    <row r="29" spans="2:50" ht="15.75" hidden="1">
      <c r="B29" s="44"/>
      <c r="G29" s="44"/>
      <c r="M29" s="38"/>
      <c r="N29" s="38"/>
      <c r="O29" s="38"/>
      <c r="AV29" t="s">
        <v>10517</v>
      </c>
      <c r="AW29">
        <v>28</v>
      </c>
      <c r="AX29" t="s">
        <v>10517</v>
      </c>
    </row>
    <row r="30" spans="2:50" hidden="1">
      <c r="AM30" t="s">
        <v>10433</v>
      </c>
      <c r="AN30" t="s">
        <v>10434</v>
      </c>
      <c r="AO30" s="68">
        <f>IFERROR(IF(IFERROR(FIND("x",ERROR,1),FIND("X",ERROR,1))=1,1,1),"")</f>
        <v>1</v>
      </c>
      <c r="AV30" t="s">
        <v>10518</v>
      </c>
      <c r="AW30">
        <v>29</v>
      </c>
      <c r="AX30" t="s">
        <v>10518</v>
      </c>
    </row>
    <row r="31" spans="2:50" hidden="1">
      <c r="M31" s="16"/>
      <c r="AV31" t="s">
        <v>10519</v>
      </c>
      <c r="AW31">
        <v>30</v>
      </c>
      <c r="AX31" t="s">
        <v>10519</v>
      </c>
    </row>
    <row r="32" spans="2:50">
      <c r="B32" s="152" t="str">
        <f>IF(IF(I10="","",IFERROR(INDEX(DATOS!AR:AR,MATCH(IF(O4="SI",VALUE(C10),VALUE(REPORTE!C11)),DATOS!BY:BY,0),1),""))=0,"",IF(I10="","",IFERROR(INDEX(DATOS!AR:AR,MATCH(IF(O4="SI",VALUE(C10),VALUE(REPORTE!C11)),DATOS!BY:BY,0),1),"")))</f>
        <v/>
      </c>
      <c r="C32" s="152"/>
      <c r="D32" s="152"/>
      <c r="E32" s="152"/>
      <c r="F32" s="152"/>
      <c r="G32" s="152"/>
      <c r="H32" s="152"/>
      <c r="I32" s="152"/>
      <c r="J32" s="152"/>
      <c r="K32" s="152"/>
      <c r="L32" s="152"/>
      <c r="M32" s="16"/>
      <c r="AV32" t="s">
        <v>10520</v>
      </c>
      <c r="AW32">
        <v>31</v>
      </c>
      <c r="AX32" s="26" t="s">
        <v>10520</v>
      </c>
    </row>
    <row r="33" spans="2:50" ht="15" customHeight="1">
      <c r="B33" s="150" t="s">
        <v>10552</v>
      </c>
      <c r="C33" s="150"/>
      <c r="D33" s="150"/>
      <c r="E33" s="150"/>
      <c r="F33" s="150"/>
      <c r="G33" s="150"/>
      <c r="H33" s="150"/>
      <c r="I33" s="150"/>
      <c r="J33" s="150"/>
      <c r="K33" s="150"/>
      <c r="L33" s="150"/>
      <c r="M33" s="16"/>
      <c r="AV33" t="s">
        <v>10521</v>
      </c>
      <c r="AW33">
        <v>32</v>
      </c>
      <c r="AX33" t="s">
        <v>10521</v>
      </c>
    </row>
    <row r="34" spans="2:50" ht="15" customHeight="1">
      <c r="B34" s="150"/>
      <c r="C34" s="150"/>
      <c r="D34" s="150"/>
      <c r="E34" s="150"/>
      <c r="F34" s="150"/>
      <c r="G34" s="150"/>
      <c r="H34" s="150"/>
      <c r="I34" s="150"/>
      <c r="J34" s="150"/>
      <c r="K34" s="150"/>
      <c r="L34" s="150"/>
      <c r="M34" s="16"/>
    </row>
    <row r="35" spans="2:50" ht="15" customHeight="1">
      <c r="B35" s="150"/>
      <c r="C35" s="150"/>
      <c r="D35" s="150"/>
      <c r="E35" s="150"/>
      <c r="F35" s="150"/>
      <c r="G35" s="150"/>
      <c r="H35" s="150"/>
      <c r="I35" s="150"/>
      <c r="J35" s="150"/>
      <c r="K35" s="150"/>
      <c r="L35" s="150"/>
      <c r="M35" s="16"/>
      <c r="R35">
        <v>0</v>
      </c>
      <c r="T35" t="s">
        <v>106</v>
      </c>
    </row>
    <row r="36" spans="2:50">
      <c r="B36" s="150"/>
      <c r="C36" s="150"/>
      <c r="D36" s="150"/>
      <c r="E36" s="150"/>
      <c r="F36" s="150"/>
      <c r="G36" s="150"/>
      <c r="H36" s="150"/>
      <c r="I36" s="150"/>
      <c r="J36" s="150"/>
      <c r="K36" s="150"/>
      <c r="L36" s="150"/>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49"/>
      <c r="G42" s="149"/>
      <c r="H42" s="149"/>
      <c r="L42" s="16"/>
      <c r="M42" s="16"/>
      <c r="O42">
        <v>2</v>
      </c>
      <c r="P42" s="16" t="str">
        <f t="shared" si="1"/>
        <v/>
      </c>
      <c r="R42">
        <f t="shared" si="0"/>
        <v>1</v>
      </c>
      <c r="S42">
        <f>IF(T42="",0,IFERROR(IF(VLOOKUP(T42,T$38:T41,1,0)&gt;0,0,0),1))</f>
        <v>0</v>
      </c>
      <c r="T42" s="16">
        <f>IF(DATOS!J5=P$39,DATOS!C5,"")</f>
        <v>0</v>
      </c>
    </row>
    <row r="43" spans="2:50">
      <c r="B43" s="147" t="s">
        <v>10436</v>
      </c>
      <c r="C43" s="147"/>
      <c r="D43" s="147"/>
      <c r="E43" s="147"/>
      <c r="F43" s="147"/>
      <c r="G43" s="147"/>
      <c r="H43" s="147"/>
      <c r="I43" s="147"/>
      <c r="J43" s="147"/>
      <c r="K43" s="147"/>
      <c r="L43" s="147"/>
      <c r="M43" s="16"/>
      <c r="O43">
        <v>3</v>
      </c>
      <c r="P43" s="16" t="str">
        <f t="shared" si="1"/>
        <v/>
      </c>
      <c r="R43">
        <f t="shared" si="0"/>
        <v>1</v>
      </c>
      <c r="S43">
        <f>IF(T43="",0,IFERROR(IF(VLOOKUP(T43,T$38:T42,1,0)&gt;0,0,0),1))</f>
        <v>0</v>
      </c>
      <c r="T43" s="16">
        <f>IF(DATOS!J6=P$39,DATOS!C6,"")</f>
        <v>0</v>
      </c>
    </row>
    <row r="44" spans="2:50">
      <c r="B44" s="147" t="str">
        <f>IF(G26="",C9,"REPRESENTANTE LEGAL DE "&amp;C9)</f>
        <v/>
      </c>
      <c r="C44" s="147"/>
      <c r="D44" s="147"/>
      <c r="E44" s="147"/>
      <c r="F44" s="147"/>
      <c r="G44" s="147"/>
      <c r="H44" s="147"/>
      <c r="I44" s="147"/>
      <c r="J44" s="147"/>
      <c r="K44" s="147"/>
      <c r="L44" s="147"/>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3"/>
      <c r="M50" s="143"/>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t="str">
        <f>IF(DATOS!J1437=P$39,DATOS!C1437,"")</f>
        <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49" priority="3" operator="containsText" text="X">
      <formula>NOT(ISERROR(SEARCH("X",B17)))</formula>
    </cfRule>
    <cfRule type="containsText" dxfId="148" priority="125" operator="containsText" text="E">
      <formula>NOT(ISERROR(SEARCH("E",B17)))</formula>
    </cfRule>
    <cfRule type="containsText" dxfId="147" priority="126" operator="containsText" text="A">
      <formula>NOT(ISERROR(SEARCH("A",B17)))</formula>
    </cfRule>
  </conditionalFormatting>
  <conditionalFormatting sqref="B23">
    <cfRule type="containsText" dxfId="146" priority="122" operator="containsText" text="E">
      <formula>NOT(ISERROR(SEARCH("E",B23)))</formula>
    </cfRule>
    <cfRule type="containsText" dxfId="145" priority="123" operator="containsText" text="A">
      <formula>NOT(ISERROR(SEARCH("A",B23)))</formula>
    </cfRule>
  </conditionalFormatting>
  <conditionalFormatting sqref="G23">
    <cfRule type="containsText" dxfId="144" priority="119" operator="containsText" text="E">
      <formula>NOT(ISERROR(SEARCH("E",G23)))</formula>
    </cfRule>
    <cfRule type="containsText" dxfId="143" priority="120" operator="containsText" text="A">
      <formula>NOT(ISERROR(SEARCH("A",G23)))</formula>
    </cfRule>
  </conditionalFormatting>
  <conditionalFormatting sqref="G20">
    <cfRule type="containsText" dxfId="142" priority="2" operator="containsText" text="O">
      <formula>NOT(ISERROR(SEARCH("O",G20)))</formula>
    </cfRule>
    <cfRule type="containsText" dxfId="141" priority="116" operator="containsText" text="E">
      <formula>NOT(ISERROR(SEARCH("E",G20)))</formula>
    </cfRule>
    <cfRule type="containsText" dxfId="140" priority="117" operator="containsText" text="A">
      <formula>NOT(ISERROR(SEARCH("A",G20)))</formula>
    </cfRule>
  </conditionalFormatting>
  <conditionalFormatting sqref="J20">
    <cfRule type="containsText" dxfId="139" priority="113" operator="containsText" text="E">
      <formula>NOT(ISERROR(SEARCH("E",J20)))</formula>
    </cfRule>
    <cfRule type="containsText" dxfId="138" priority="114" operator="containsText" text="A">
      <formula>NOT(ISERROR(SEARCH("A",J20)))</formula>
    </cfRule>
  </conditionalFormatting>
  <conditionalFormatting sqref="B20">
    <cfRule type="containsText" dxfId="137" priority="107" operator="containsText" text="E">
      <formula>NOT(ISERROR(SEARCH("E",B20)))</formula>
    </cfRule>
    <cfRule type="containsText" dxfId="136" priority="108" operator="containsText" text="A">
      <formula>NOT(ISERROR(SEARCH("A",B20)))</formula>
    </cfRule>
  </conditionalFormatting>
  <conditionalFormatting sqref="J17">
    <cfRule type="containsText" dxfId="135" priority="104" operator="containsText" text="E">
      <formula>NOT(ISERROR(SEARCH("E",J17)))</formula>
    </cfRule>
    <cfRule type="containsText" dxfId="134" priority="105" operator="containsText" text="A">
      <formula>NOT(ISERROR(SEARCH("A",J17)))</formula>
    </cfRule>
  </conditionalFormatting>
  <conditionalFormatting sqref="C12 C9:C10 I9:I10 I12 B13:F13">
    <cfRule type="expression" dxfId="133" priority="96">
      <formula>$AG$1=1</formula>
    </cfRule>
  </conditionalFormatting>
  <conditionalFormatting sqref="C11">
    <cfRule type="expression" dxfId="132" priority="155">
      <formula>$AG$1=1</formula>
    </cfRule>
  </conditionalFormatting>
  <conditionalFormatting sqref="C11">
    <cfRule type="expression" dxfId="131" priority="94">
      <formula>$AG$1=1</formula>
    </cfRule>
  </conditionalFormatting>
  <conditionalFormatting sqref="C10">
    <cfRule type="expression" dxfId="130" priority="153">
      <formula>$B$10="RPU:"</formula>
    </cfRule>
  </conditionalFormatting>
  <conditionalFormatting sqref="C10">
    <cfRule type="expression" dxfId="129" priority="154">
      <formula>$B$10=""</formula>
    </cfRule>
  </conditionalFormatting>
  <conditionalFormatting sqref="C11:C12 I9:I10 I12 B13:F13">
    <cfRule type="expression" dxfId="128" priority="157">
      <formula>$B$12="CARPETA:"</formula>
    </cfRule>
  </conditionalFormatting>
  <conditionalFormatting sqref="B10">
    <cfRule type="expression" dxfId="127" priority="84">
      <formula>$AG$1=1</formula>
    </cfRule>
  </conditionalFormatting>
  <conditionalFormatting sqref="B10">
    <cfRule type="expression" dxfId="126" priority="85">
      <formula>$B$10="RPU:"</formula>
    </cfRule>
  </conditionalFormatting>
  <conditionalFormatting sqref="B10">
    <cfRule type="expression" dxfId="125" priority="86">
      <formula>$B$10=""</formula>
    </cfRule>
  </conditionalFormatting>
  <conditionalFormatting sqref="B11">
    <cfRule type="expression" dxfId="124" priority="69">
      <formula>$AG$1=1</formula>
    </cfRule>
  </conditionalFormatting>
  <conditionalFormatting sqref="B11">
    <cfRule type="expression" dxfId="123" priority="71">
      <formula>$B$12="CARPETA:"</formula>
    </cfRule>
  </conditionalFormatting>
  <conditionalFormatting sqref="B9">
    <cfRule type="expression" dxfId="122" priority="65">
      <formula>$AG$1=1</formula>
    </cfRule>
  </conditionalFormatting>
  <conditionalFormatting sqref="B9">
    <cfRule type="expression" dxfId="121" priority="64">
      <formula>$AG$1=1</formula>
    </cfRule>
  </conditionalFormatting>
  <conditionalFormatting sqref="B9">
    <cfRule type="expression" dxfId="120" priority="66">
      <formula>$B$12="CARPETA:"</formula>
    </cfRule>
  </conditionalFormatting>
  <conditionalFormatting sqref="B12">
    <cfRule type="expression" dxfId="119" priority="60">
      <formula>$AG$1=1</formula>
    </cfRule>
  </conditionalFormatting>
  <conditionalFormatting sqref="B12">
    <cfRule type="expression" dxfId="118" priority="59">
      <formula>$AG$1=1</formula>
    </cfRule>
  </conditionalFormatting>
  <conditionalFormatting sqref="B12">
    <cfRule type="expression" dxfId="117" priority="61">
      <formula>$B$12="CARPETA:"</formula>
    </cfRule>
  </conditionalFormatting>
  <conditionalFormatting sqref="J9">
    <cfRule type="expression" dxfId="116" priority="48">
      <formula>$AG$1=1</formula>
    </cfRule>
  </conditionalFormatting>
  <conditionalFormatting sqref="J9">
    <cfRule type="expression" dxfId="115" priority="49">
      <formula>$B$12="CARPETA:"</formula>
    </cfRule>
  </conditionalFormatting>
  <conditionalFormatting sqref="J10">
    <cfRule type="expression" dxfId="114" priority="46">
      <formula>$AG$1=1</formula>
    </cfRule>
  </conditionalFormatting>
  <conditionalFormatting sqref="J10">
    <cfRule type="expression" dxfId="113" priority="47">
      <formula>$B$12="CARPETA:"</formula>
    </cfRule>
  </conditionalFormatting>
  <conditionalFormatting sqref="J12">
    <cfRule type="expression" dxfId="112" priority="44">
      <formula>$AG$1=1</formula>
    </cfRule>
  </conditionalFormatting>
  <conditionalFormatting sqref="J12">
    <cfRule type="expression" dxfId="111" priority="45">
      <formula>$B$12="CARPETA:"</formula>
    </cfRule>
  </conditionalFormatting>
  <conditionalFormatting sqref="C13">
    <cfRule type="expression" dxfId="110" priority="42">
      <formula>$AG$1=1</formula>
    </cfRule>
  </conditionalFormatting>
  <conditionalFormatting sqref="C13">
    <cfRule type="expression" dxfId="109" priority="43">
      <formula>$B$12="CARPETA:"</formula>
    </cfRule>
  </conditionalFormatting>
  <conditionalFormatting sqref="B10:F10">
    <cfRule type="expression" dxfId="108" priority="40">
      <formula>$B$10=""</formula>
    </cfRule>
  </conditionalFormatting>
  <conditionalFormatting sqref="B11">
    <cfRule type="expression" dxfId="107" priority="191">
      <formula>$N$8=1</formula>
    </cfRule>
    <cfRule type="expression" dxfId="106" priority="192">
      <formula>$AG$1=1</formula>
    </cfRule>
  </conditionalFormatting>
  <conditionalFormatting sqref="C11:G11">
    <cfRule type="expression" dxfId="105" priority="193">
      <formula>$N$8=1</formula>
    </cfRule>
    <cfRule type="expression" dxfId="104" priority="194">
      <formula>$O$16=23</formula>
    </cfRule>
    <cfRule type="expression" dxfId="103" priority="195">
      <formula>$O$16=12</formula>
    </cfRule>
    <cfRule type="expression" dxfId="102" priority="196">
      <formula>$O$8="no"</formula>
    </cfRule>
    <cfRule type="expression" dxfId="101" priority="197">
      <formula>$B$11=""</formula>
    </cfRule>
    <cfRule type="expression" dxfId="100" priority="198">
      <formula>$O$8="no"</formula>
    </cfRule>
    <cfRule type="expression" dxfId="99" priority="199">
      <formula>$N$8=1</formula>
    </cfRule>
  </conditionalFormatting>
  <conditionalFormatting sqref="A11:F11">
    <cfRule type="expression" dxfId="98" priority="31">
      <formula>$N$8=1</formula>
    </cfRule>
  </conditionalFormatting>
  <conditionalFormatting sqref="J23">
    <cfRule type="containsText" dxfId="97" priority="25" operator="containsText" text="E">
      <formula>NOT(ISERROR(SEARCH("E",J23)))</formula>
    </cfRule>
    <cfRule type="containsText" dxfId="96" priority="26" operator="containsText" text="A">
      <formula>NOT(ISERROR(SEARCH("A",J23)))</formula>
    </cfRule>
  </conditionalFormatting>
  <conditionalFormatting sqref="G26:G29 H27">
    <cfRule type="containsText" dxfId="95" priority="22" operator="containsText" text="E">
      <formula>NOT(ISERROR(SEARCH("E",G26)))</formula>
    </cfRule>
    <cfRule type="containsText" dxfId="94" priority="23" operator="containsText" text="A">
      <formula>NOT(ISERROR(SEARCH("A",G26)))</formula>
    </cfRule>
  </conditionalFormatting>
  <conditionalFormatting sqref="I11">
    <cfRule type="expression" dxfId="93" priority="20">
      <formula>$AG$1=1</formula>
    </cfRule>
  </conditionalFormatting>
  <conditionalFormatting sqref="I11">
    <cfRule type="expression" dxfId="92" priority="21">
      <formula>$B$12="CARPETA:"</formula>
    </cfRule>
  </conditionalFormatting>
  <conditionalFormatting sqref="J11">
    <cfRule type="expression" dxfId="91" priority="18">
      <formula>$AG$1=1</formula>
    </cfRule>
  </conditionalFormatting>
  <conditionalFormatting sqref="J11">
    <cfRule type="expression" dxfId="90" priority="19">
      <formula>$B$12="CARPETA:"</formula>
    </cfRule>
  </conditionalFormatting>
  <conditionalFormatting sqref="I13">
    <cfRule type="expression" dxfId="89" priority="16">
      <formula>$AG$1=1</formula>
    </cfRule>
  </conditionalFormatting>
  <conditionalFormatting sqref="I13">
    <cfRule type="expression" dxfId="88" priority="17">
      <formula>$B$12="CARPETA:"</formula>
    </cfRule>
  </conditionalFormatting>
  <conditionalFormatting sqref="G17">
    <cfRule type="containsText" dxfId="87" priority="11" operator="containsText" text="E">
      <formula>NOT(ISERROR(SEARCH("E",G17)))</formula>
    </cfRule>
    <cfRule type="containsText" dxfId="86" priority="12" operator="containsText" text="A">
      <formula>NOT(ISERROR(SEARCH("A",G17)))</formula>
    </cfRule>
  </conditionalFormatting>
  <conditionalFormatting sqref="B26:B27 B29">
    <cfRule type="containsText" dxfId="85" priority="8" operator="containsText" text="E">
      <formula>NOT(ISERROR(SEARCH("E",B26)))</formula>
    </cfRule>
    <cfRule type="containsText" dxfId="84" priority="9" operator="containsText" text="A">
      <formula>NOT(ISERROR(SEARCH("A",B26)))</formula>
    </cfRule>
  </conditionalFormatting>
  <conditionalFormatting sqref="E13">
    <cfRule type="expression" dxfId="83" priority="6">
      <formula>$AG$1=1</formula>
    </cfRule>
  </conditionalFormatting>
  <conditionalFormatting sqref="E13">
    <cfRule type="expression" dxfId="82" priority="7">
      <formula>$B$12="CARPETA:"</formula>
    </cfRule>
  </conditionalFormatting>
  <conditionalFormatting sqref="J13:L13">
    <cfRule type="expression" dxfId="81" priority="4">
      <formula>$AG$1=1</formula>
    </cfRule>
  </conditionalFormatting>
  <conditionalFormatting sqref="J13:L13">
    <cfRule type="expression" dxfId="80" priority="5">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D46" sqref="D46:I46"/>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row>
    <row r="3" spans="1:42" ht="16.5" customHeight="1">
      <c r="D3"/>
      <c r="E3"/>
      <c r="G3"/>
      <c r="T3" s="35"/>
      <c r="U3" s="35"/>
      <c r="V3" s="35"/>
      <c r="W3" s="35"/>
    </row>
    <row r="4" spans="1:42" ht="45" customHeight="1">
      <c r="C4" s="29"/>
      <c r="D4"/>
      <c r="E4"/>
      <c r="G4"/>
      <c r="O4" s="173" t="str">
        <f>"Representación Estatal en "&amp; PROPER(ESTADO)</f>
        <v>Representación Estatal en Nuevo León</v>
      </c>
      <c r="P4" s="173"/>
      <c r="Q4" s="173"/>
      <c r="R4" s="173"/>
      <c r="S4" s="173"/>
      <c r="T4" s="35"/>
      <c r="U4" s="35"/>
      <c r="V4" s="35"/>
      <c r="W4" s="35"/>
    </row>
    <row r="5" spans="1:42" ht="15" customHeight="1">
      <c r="C5" s="29"/>
      <c r="H5" s="174" t="s">
        <v>10554</v>
      </c>
      <c r="I5" s="174"/>
      <c r="J5" s="174"/>
      <c r="K5" s="174"/>
      <c r="L5" s="174"/>
      <c r="M5" s="174"/>
      <c r="N5" s="174"/>
      <c r="O5" s="174"/>
      <c r="P5" s="174"/>
      <c r="Q5" s="174"/>
      <c r="R5" s="174"/>
      <c r="S5" s="174"/>
      <c r="T5" s="35"/>
      <c r="U5" s="35"/>
      <c r="V5" s="35"/>
      <c r="W5" s="35"/>
    </row>
    <row r="6" spans="1:42" ht="15" customHeight="1">
      <c r="C6" s="29"/>
      <c r="D6" s="175" t="s">
        <v>10439</v>
      </c>
      <c r="E6" s="175"/>
      <c r="F6" s="175"/>
      <c r="G6" s="175"/>
      <c r="H6" s="175"/>
      <c r="I6" s="175"/>
      <c r="J6" s="175"/>
      <c r="K6" s="175"/>
      <c r="L6" s="175"/>
      <c r="M6" s="175"/>
      <c r="N6" s="175"/>
      <c r="O6" s="175"/>
      <c r="P6" s="175"/>
      <c r="Q6" s="175"/>
      <c r="R6" s="175"/>
      <c r="S6" s="175"/>
      <c r="T6" s="35"/>
      <c r="U6" s="35"/>
      <c r="V6" s="35"/>
      <c r="W6" s="35"/>
    </row>
    <row r="7" spans="1:42" ht="15" customHeight="1">
      <c r="C7" s="29"/>
      <c r="D7" s="176" t="str">
        <f ca="1">PROPER(CADER)&amp;", Estado de "&amp;PROPER(ESTADO)&amp;" a "&amp;AK13&amp;" de "&amp;AK14&amp;" de "&amp;AK15</f>
        <v>Linares, Estado de Nuevo León a 12 de enero de 2024</v>
      </c>
      <c r="E7" s="176"/>
      <c r="F7" s="176"/>
      <c r="G7" s="176"/>
      <c r="H7" s="176"/>
      <c r="I7" s="176"/>
      <c r="J7" s="176"/>
      <c r="K7" s="176"/>
      <c r="L7" s="176"/>
      <c r="M7" s="176"/>
      <c r="N7" s="176"/>
      <c r="O7" s="176"/>
      <c r="P7" s="176"/>
      <c r="Q7" s="176"/>
      <c r="R7" s="176"/>
      <c r="S7" s="176"/>
      <c r="T7" s="35"/>
      <c r="U7" s="35"/>
      <c r="V7" s="35"/>
      <c r="W7" s="35"/>
    </row>
    <row r="8" spans="1:42" ht="28.5" customHeight="1">
      <c r="C8" s="29"/>
      <c r="D8" s="131" t="str">
        <f>UPPER(ENCARGADO_DE_LA_VENTANILLA)</f>
        <v>C ABIEL FERNANDO PERALES MARIN</v>
      </c>
      <c r="E8"/>
      <c r="G8"/>
      <c r="Q8" t="s">
        <v>10486</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5" t="s">
        <v>10484</v>
      </c>
      <c r="E11" s="165"/>
      <c r="F11" s="165"/>
      <c r="G11" s="165"/>
      <c r="H11" s="165"/>
      <c r="U11" s="30"/>
    </row>
    <row r="12" spans="1:42" ht="7.5" customHeight="1">
      <c r="D12"/>
      <c r="E12"/>
      <c r="G12"/>
      <c r="AJ12" s="27"/>
      <c r="AK12" s="71"/>
      <c r="AL12" s="27"/>
    </row>
    <row r="13" spans="1:42">
      <c r="D13" s="177" t="s">
        <v>10555</v>
      </c>
      <c r="E13" s="177"/>
      <c r="F13" s="177"/>
      <c r="G13" s="177"/>
      <c r="H13" s="177"/>
      <c r="I13" s="177"/>
      <c r="J13" s="177"/>
      <c r="K13" s="177"/>
      <c r="L13" s="177"/>
      <c r="M13" s="177"/>
      <c r="N13" s="177"/>
      <c r="O13" s="177"/>
      <c r="P13" s="177"/>
      <c r="Q13" s="177"/>
      <c r="R13" s="177"/>
      <c r="S13" s="177"/>
      <c r="AJ13" s="27"/>
      <c r="AK13" s="72">
        <f ca="1">DAY(TODAY())</f>
        <v>12</v>
      </c>
      <c r="AL13" s="27"/>
    </row>
    <row r="14" spans="1:42" ht="90" customHeight="1">
      <c r="D14" s="177"/>
      <c r="E14" s="177"/>
      <c r="F14" s="177"/>
      <c r="G14" s="177"/>
      <c r="H14" s="177"/>
      <c r="I14" s="177"/>
      <c r="J14" s="177"/>
      <c r="K14" s="177"/>
      <c r="L14" s="177"/>
      <c r="M14" s="177"/>
      <c r="N14" s="177"/>
      <c r="O14" s="177"/>
      <c r="P14" s="177"/>
      <c r="Q14" s="177"/>
      <c r="R14" s="177"/>
      <c r="S14" s="177"/>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69" t="s">
        <v>10442</v>
      </c>
      <c r="E16" s="169"/>
      <c r="F16" s="169"/>
      <c r="G16" s="169"/>
      <c r="H16" s="169"/>
      <c r="I16" s="169"/>
      <c r="J16" s="169"/>
      <c r="K16" s="169"/>
      <c r="L16" s="169"/>
      <c r="M16" s="169"/>
      <c r="N16" s="169"/>
      <c r="O16" s="169"/>
      <c r="P16" s="169"/>
      <c r="Q16" s="169"/>
      <c r="R16" s="169"/>
      <c r="S16" s="169"/>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0" t="s">
        <v>10459</v>
      </c>
      <c r="E18" s="170"/>
      <c r="F18" s="170"/>
      <c r="G18" s="170"/>
      <c r="H18" s="163" t="s">
        <v>157</v>
      </c>
      <c r="I18" s="163"/>
      <c r="J18" s="163"/>
      <c r="K18" s="163"/>
      <c r="L18" s="163"/>
      <c r="M18" s="163"/>
      <c r="N18" s="12">
        <f>IFERROR(IF(VLOOKUP(VALUE(H18),X40:X82,1,0)=1,"",""),1)</f>
        <v>1</v>
      </c>
      <c r="O18" s="170" t="e">
        <f>HYPERLINK("#"&amp;"DATOS!C"&amp;MATCH(VALUE(carp),DATOS!B:B,0),"PEUA:")</f>
        <v>#VALUE!</v>
      </c>
      <c r="P18" s="170"/>
      <c r="Q18" s="163" t="str">
        <f>AK31</f>
        <v/>
      </c>
      <c r="R18" s="163"/>
      <c r="S18" s="163"/>
      <c r="T18" s="73"/>
      <c r="U18" s="73"/>
      <c r="AI18" s="27"/>
      <c r="AJ18" s="27">
        <v>2</v>
      </c>
      <c r="AK18" s="27" t="s">
        <v>184</v>
      </c>
      <c r="AL18" s="27"/>
    </row>
    <row r="19" spans="4:57">
      <c r="D19" s="171" t="s">
        <v>10460</v>
      </c>
      <c r="E19" s="171"/>
      <c r="F19" s="171"/>
      <c r="G19" s="171"/>
      <c r="H19" s="164" t="str">
        <f>AK29</f>
        <v/>
      </c>
      <c r="I19" s="164"/>
      <c r="J19" s="164"/>
      <c r="K19" s="164"/>
      <c r="L19" s="164"/>
      <c r="M19" s="164"/>
      <c r="N19" s="27"/>
      <c r="O19" s="170" t="str">
        <f>"RUTA/CUENTA:"</f>
        <v>RUTA/CUENTA:</v>
      </c>
      <c r="P19" s="170"/>
      <c r="Q19" s="164" t="str">
        <f>AK33</f>
        <v/>
      </c>
      <c r="R19" s="164"/>
      <c r="S19" s="164"/>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1" t="s">
        <v>10461</v>
      </c>
      <c r="E21" s="171"/>
      <c r="F21" s="171"/>
      <c r="G21" s="171"/>
      <c r="H21" s="171"/>
      <c r="I21" s="171"/>
      <c r="J21" s="171"/>
      <c r="K21" s="171"/>
      <c r="L21" s="163" t="str">
        <f>U21</f>
        <v/>
      </c>
      <c r="M21" s="166"/>
      <c r="N21" s="166"/>
      <c r="O21" s="166"/>
      <c r="P21" s="166"/>
      <c r="Q21" s="166"/>
      <c r="R21" s="166"/>
      <c r="S21" s="166"/>
      <c r="T21" s="16"/>
      <c r="U21" s="16" t="str">
        <f>PROPER(AK35)</f>
        <v/>
      </c>
      <c r="AI21" s="27"/>
      <c r="AJ21" s="27">
        <v>5</v>
      </c>
      <c r="AK21" s="27" t="s">
        <v>187</v>
      </c>
      <c r="AL21" s="27"/>
    </row>
    <row r="22" spans="4:57">
      <c r="D22" s="171" t="s">
        <v>10462</v>
      </c>
      <c r="E22" s="171"/>
      <c r="F22" s="171"/>
      <c r="G22" s="171"/>
      <c r="H22" s="171"/>
      <c r="I22" s="171"/>
      <c r="J22" s="171"/>
      <c r="K22" s="171"/>
      <c r="L22" s="171"/>
      <c r="M22" s="167" t="str">
        <f>U22</f>
        <v/>
      </c>
      <c r="N22" s="164"/>
      <c r="O22" s="164"/>
      <c r="P22" s="164"/>
      <c r="Q22" s="164"/>
      <c r="R22" s="164"/>
      <c r="S22" s="164"/>
      <c r="T22" s="16"/>
      <c r="U22" s="16" t="str">
        <f>IF(AK46=0,"",PROPER(AK46))</f>
        <v/>
      </c>
      <c r="AI22" s="27"/>
      <c r="AJ22" s="27">
        <v>6</v>
      </c>
      <c r="AK22" s="27" t="s">
        <v>188</v>
      </c>
      <c r="AL22" s="27"/>
    </row>
    <row r="23" spans="4:57">
      <c r="D23" s="171" t="s">
        <v>10463</v>
      </c>
      <c r="E23" s="171"/>
      <c r="F23" s="171"/>
      <c r="G23" s="171"/>
      <c r="H23" s="163" t="str">
        <f>U23</f>
        <v/>
      </c>
      <c r="I23" s="166"/>
      <c r="J23" s="166"/>
      <c r="K23" s="166"/>
      <c r="L23" s="166"/>
      <c r="M23" s="166"/>
      <c r="N23" s="166"/>
      <c r="O23" s="166"/>
      <c r="P23" s="166"/>
      <c r="Q23" s="166"/>
      <c r="R23" s="166"/>
      <c r="S23" s="166"/>
      <c r="U23" s="16" t="str">
        <f>PROPER(AK36)</f>
        <v/>
      </c>
      <c r="AI23" s="27"/>
      <c r="AJ23" s="27">
        <v>7</v>
      </c>
      <c r="AK23" s="27" t="s">
        <v>189</v>
      </c>
      <c r="AL23" s="27"/>
    </row>
    <row r="24" spans="4:57">
      <c r="D24" s="171" t="s">
        <v>10464</v>
      </c>
      <c r="E24" s="171"/>
      <c r="F24" s="163" t="str">
        <f>U24</f>
        <v/>
      </c>
      <c r="G24" s="166"/>
      <c r="H24" s="166"/>
      <c r="I24" s="166"/>
      <c r="J24" s="166"/>
      <c r="K24" s="166"/>
      <c r="L24" s="166"/>
      <c r="M24" s="166"/>
      <c r="N24" s="27"/>
      <c r="O24" s="83" t="s">
        <v>10469</v>
      </c>
      <c r="P24" s="167" t="str">
        <f>U25</f>
        <v/>
      </c>
      <c r="Q24" s="164"/>
      <c r="R24" s="164"/>
      <c r="S24" s="164"/>
      <c r="T24" s="16"/>
      <c r="U24" s="16" t="str">
        <f>PROPER(AK38)</f>
        <v/>
      </c>
      <c r="AI24" s="27"/>
      <c r="AJ24" s="27">
        <v>8</v>
      </c>
      <c r="AK24" s="27" t="s">
        <v>190</v>
      </c>
      <c r="AL24" s="27"/>
    </row>
    <row r="25" spans="4:57" ht="15" customHeight="1">
      <c r="D25" s="171" t="s">
        <v>10465</v>
      </c>
      <c r="E25" s="171"/>
      <c r="F25" s="171"/>
      <c r="G25" s="171"/>
      <c r="H25" s="171"/>
      <c r="I25" s="164" t="str">
        <f>AK39</f>
        <v/>
      </c>
      <c r="J25" s="164"/>
      <c r="K25" s="164"/>
      <c r="L25" s="164"/>
      <c r="M25" s="164"/>
      <c r="N25" s="27"/>
      <c r="O25" s="84" t="s">
        <v>10470</v>
      </c>
      <c r="P25" s="168" t="str">
        <f>IF(AK40=0,"",AK40)</f>
        <v/>
      </c>
      <c r="Q25" s="168"/>
      <c r="R25" s="168"/>
      <c r="S25" s="168"/>
      <c r="T25" s="16"/>
      <c r="U25" s="16" t="str">
        <f>PROPER(AK37)</f>
        <v/>
      </c>
      <c r="AI25" s="27"/>
      <c r="AJ25" s="27">
        <v>9</v>
      </c>
      <c r="AK25" s="27" t="s">
        <v>192</v>
      </c>
      <c r="AL25" s="27"/>
    </row>
    <row r="26" spans="4:57" ht="15" customHeight="1">
      <c r="D26" s="185" t="s">
        <v>10466</v>
      </c>
      <c r="E26" s="185"/>
      <c r="F26" s="185"/>
      <c r="G26" s="185"/>
      <c r="H26" s="185"/>
      <c r="I26" s="185"/>
      <c r="J26" s="164" t="str">
        <f>AK44</f>
        <v/>
      </c>
      <c r="K26" s="164"/>
      <c r="L26" s="164"/>
      <c r="M26" s="164"/>
      <c r="N26" s="27"/>
      <c r="O26" s="171" t="s">
        <v>10471</v>
      </c>
      <c r="P26" s="171"/>
      <c r="Q26" s="171"/>
      <c r="R26" s="171"/>
      <c r="S26" s="132" t="str">
        <f>U26</f>
        <v/>
      </c>
      <c r="U26" s="16" t="str">
        <f>IF(AK45=0,"",AK45)</f>
        <v/>
      </c>
      <c r="AI26" s="27"/>
      <c r="AJ26" s="27">
        <v>10</v>
      </c>
      <c r="AK26" s="27" t="s">
        <v>191</v>
      </c>
      <c r="AL26" s="27"/>
      <c r="BD26">
        <v>1</v>
      </c>
      <c r="BE26" t="s">
        <v>183</v>
      </c>
    </row>
    <row r="27" spans="4:57">
      <c r="D27" s="85" t="s">
        <v>10467</v>
      </c>
      <c r="E27" s="166" t="str">
        <f>AK41</f>
        <v/>
      </c>
      <c r="F27" s="166"/>
      <c r="G27" s="166"/>
      <c r="H27" s="166"/>
      <c r="I27" s="159" t="s">
        <v>10468</v>
      </c>
      <c r="J27" s="159"/>
      <c r="K27" s="164" t="str">
        <f>AK42</f>
        <v/>
      </c>
      <c r="L27" s="164"/>
      <c r="M27" s="164"/>
      <c r="N27" s="76"/>
      <c r="O27" s="172" t="s">
        <v>10558</v>
      </c>
      <c r="P27" s="172"/>
      <c r="Q27" s="172"/>
      <c r="R27" s="181" t="str">
        <f>AK43</f>
        <v/>
      </c>
      <c r="S27" s="181"/>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69" t="s">
        <v>10443</v>
      </c>
      <c r="E29" s="169"/>
      <c r="F29" s="169"/>
      <c r="G29" s="169"/>
      <c r="H29" s="169"/>
      <c r="I29" s="169"/>
      <c r="J29" s="169"/>
      <c r="K29" s="169"/>
      <c r="L29" s="169"/>
      <c r="M29" s="169"/>
      <c r="N29" s="169"/>
      <c r="O29" s="169"/>
      <c r="P29" s="169"/>
      <c r="Q29" s="169"/>
      <c r="R29" s="169"/>
      <c r="S29" s="169"/>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6" t="s">
        <v>10559</v>
      </c>
      <c r="E31" s="186"/>
      <c r="F31" s="186"/>
      <c r="G31" s="18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2" t="str">
        <f>AJ34</f>
        <v/>
      </c>
      <c r="E33" s="162"/>
      <c r="F33" s="162"/>
      <c r="G33" s="162"/>
      <c r="H33" s="162"/>
      <c r="I33" s="162"/>
      <c r="J33" s="162"/>
      <c r="K33" s="162"/>
      <c r="L33" s="162"/>
      <c r="M33" s="162"/>
      <c r="N33" s="162"/>
      <c r="O33" s="162"/>
      <c r="P33" s="162"/>
      <c r="Q33" s="162"/>
      <c r="R33" s="162"/>
      <c r="S33" s="162"/>
      <c r="AI33" s="27"/>
      <c r="AJ33" s="27"/>
      <c r="AK33" s="27" t="str">
        <f>IFERROR(IF(INDEX(DATOS!D:D,MATCH(VALUE(REINSCRIPCION!H18),DATOS!C:C,0),1)=0,"",INDEX(DATOS!D:D,MATCH(VALUE(REINSCRIPCION!H18),DATOS!C:C,0),1)),"")</f>
        <v/>
      </c>
      <c r="AL33" s="27"/>
      <c r="BD33">
        <v>8</v>
      </c>
      <c r="BE33" t="s">
        <v>190</v>
      </c>
    </row>
    <row r="34" spans="4:57">
      <c r="D34" s="162"/>
      <c r="E34" s="162"/>
      <c r="F34" s="162"/>
      <c r="G34" s="162"/>
      <c r="H34" s="162"/>
      <c r="I34" s="162"/>
      <c r="J34" s="162"/>
      <c r="K34" s="162"/>
      <c r="L34" s="162"/>
      <c r="M34" s="162"/>
      <c r="N34" s="162"/>
      <c r="O34" s="162"/>
      <c r="P34" s="162"/>
      <c r="Q34" s="162"/>
      <c r="R34" s="162"/>
      <c r="S34" s="162"/>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62"/>
      <c r="E35" s="162"/>
      <c r="F35" s="162"/>
      <c r="G35" s="162"/>
      <c r="H35" s="162"/>
      <c r="I35" s="162"/>
      <c r="J35" s="162"/>
      <c r="K35" s="162"/>
      <c r="L35" s="162"/>
      <c r="M35" s="162"/>
      <c r="N35" s="162"/>
      <c r="O35" s="162"/>
      <c r="P35" s="162"/>
      <c r="Q35" s="162"/>
      <c r="R35" s="162"/>
      <c r="S35" s="162"/>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2"/>
      <c r="E36" s="162"/>
      <c r="F36" s="162"/>
      <c r="G36" s="162"/>
      <c r="H36" s="162"/>
      <c r="I36" s="162"/>
      <c r="J36" s="162"/>
      <c r="K36" s="162"/>
      <c r="L36" s="162"/>
      <c r="M36" s="162"/>
      <c r="N36" s="162"/>
      <c r="O36" s="162"/>
      <c r="P36" s="162"/>
      <c r="Q36" s="162"/>
      <c r="R36" s="162"/>
      <c r="S36" s="162"/>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60" t="s">
        <v>10560</v>
      </c>
      <c r="E38" s="160"/>
      <c r="F38" s="160"/>
      <c r="G38" s="178" t="str">
        <f>U27</f>
        <v xml:space="preserve"> HP</v>
      </c>
      <c r="H38" s="179"/>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82" t="str">
        <f>AJ36</f>
        <v/>
      </c>
      <c r="E43" s="183"/>
      <c r="F43" s="183"/>
      <c r="G43" s="183"/>
      <c r="H43" s="183"/>
      <c r="I43" s="184"/>
      <c r="O43" s="182" t="str">
        <f>AJ37</f>
        <v/>
      </c>
      <c r="P43" s="183"/>
      <c r="Q43" s="183"/>
      <c r="R43" s="183"/>
      <c r="S43" s="184"/>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5" t="s">
        <v>10446</v>
      </c>
      <c r="E46" s="165"/>
      <c r="F46" s="165"/>
      <c r="G46" s="165"/>
      <c r="H46" s="165"/>
      <c r="I46" s="165"/>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47"/>
      <c r="I47" s="147"/>
      <c r="J47" s="147"/>
      <c r="K47" s="147"/>
      <c r="L47" s="147"/>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1"/>
      <c r="AN48" s="161"/>
      <c r="AO48" s="161"/>
      <c r="AR48" s="12" t="str">
        <f>IFERROR(IF(INDEX(DATOS!AE:AE,MATCH(#REF!,DATOS!J:J,0),1)=0,"",INDEX(DATOS!AE:AE,MATCH(#REF!,DATOS!J:J,0),1)),"")</f>
        <v/>
      </c>
    </row>
    <row r="49" spans="1:47" ht="15" customHeight="1">
      <c r="D49" s="180" t="s">
        <v>157</v>
      </c>
      <c r="E49" s="180"/>
      <c r="F49" s="180"/>
      <c r="G49" s="180"/>
      <c r="H49" s="180"/>
      <c r="I49" s="180"/>
      <c r="J49" s="180"/>
      <c r="K49" s="180"/>
      <c r="L49" s="180"/>
      <c r="M49" s="180"/>
      <c r="N49" s="131"/>
      <c r="T49" s="143"/>
      <c r="U49" s="143"/>
      <c r="W49">
        <v>10</v>
      </c>
      <c r="X49" s="16" t="str">
        <f t="shared" si="1"/>
        <v/>
      </c>
      <c r="Z49">
        <f t="shared" si="0"/>
        <v>1</v>
      </c>
      <c r="AA49">
        <f>IF(AB49="",0,IFERROR(IF(VLOOKUP(AB49,AB$38:AB48,1,0)&gt;0,0,0),1))</f>
        <v>0</v>
      </c>
      <c r="AB49" s="16">
        <f>IF(DATOS!J13=X$39,DATOS!C13,"")</f>
        <v>0</v>
      </c>
      <c r="AL49" s="37"/>
      <c r="AM49" s="161"/>
      <c r="AN49" s="161"/>
      <c r="AO49" s="161"/>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61"/>
      <c r="AM50" s="161"/>
      <c r="AN50" s="161"/>
      <c r="AO50" s="161"/>
      <c r="AR50" s="12" t="str">
        <f>IFERROR(IF(LEN(INDEX(DATOS!M:M,MATCH(VALUE(H18),DATOS!C:C,0),1))&gt;6,INDEX(DATOS!M:M,MATCH(VALUE(H18),DATOS!C:C,0),1),""),"")</f>
        <v/>
      </c>
    </row>
    <row r="51" spans="1:47">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57"/>
      <c r="F59" s="157"/>
      <c r="G59" s="157"/>
      <c r="H59" s="74"/>
      <c r="I59" s="27"/>
      <c r="J59" s="157"/>
      <c r="K59" s="157"/>
      <c r="L59" s="157"/>
      <c r="M59" s="157"/>
      <c r="N59" s="77"/>
      <c r="O59" s="158"/>
      <c r="P59" s="158"/>
      <c r="Q59" s="158"/>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57"/>
      <c r="F60" s="157"/>
      <c r="G60" s="157"/>
      <c r="H60" s="74"/>
      <c r="I60" s="27"/>
      <c r="J60" s="157"/>
      <c r="K60" s="157"/>
      <c r="L60" s="157"/>
      <c r="M60" s="157"/>
      <c r="N60" s="77"/>
      <c r="O60" s="158"/>
      <c r="P60" s="158"/>
      <c r="Q60" s="158"/>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57"/>
      <c r="F61" s="157"/>
      <c r="G61" s="157"/>
      <c r="H61" s="74"/>
      <c r="I61" s="27"/>
      <c r="J61" s="157"/>
      <c r="K61" s="157"/>
      <c r="L61" s="157"/>
      <c r="M61" s="157"/>
      <c r="N61" s="77"/>
      <c r="O61" s="158"/>
      <c r="P61" s="158"/>
      <c r="Q61" s="158"/>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57"/>
      <c r="F62" s="157"/>
      <c r="G62" s="157"/>
      <c r="H62" s="74"/>
      <c r="I62" s="27"/>
      <c r="J62" s="157"/>
      <c r="K62" s="157"/>
      <c r="L62" s="157"/>
      <c r="M62" s="157"/>
      <c r="N62" s="77"/>
      <c r="O62" s="158"/>
      <c r="P62" s="158"/>
      <c r="Q62" s="158"/>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57"/>
      <c r="F63" s="157"/>
      <c r="G63" s="157"/>
      <c r="H63" s="74"/>
      <c r="I63" s="27"/>
      <c r="J63" s="157"/>
      <c r="K63" s="157"/>
      <c r="L63" s="157"/>
      <c r="M63" s="157"/>
      <c r="N63" s="77"/>
      <c r="O63" s="158"/>
      <c r="P63" s="158"/>
      <c r="Q63" s="158"/>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57"/>
      <c r="F64" s="157"/>
      <c r="G64" s="157"/>
      <c r="H64" s="74"/>
      <c r="I64" s="27"/>
      <c r="J64" s="157"/>
      <c r="K64" s="157"/>
      <c r="L64" s="157"/>
      <c r="M64" s="157"/>
      <c r="N64" s="77"/>
      <c r="O64" s="158"/>
      <c r="P64" s="158"/>
      <c r="Q64" s="158"/>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57"/>
      <c r="F65" s="157"/>
      <c r="G65" s="157"/>
      <c r="H65" s="74"/>
      <c r="I65" s="27"/>
      <c r="J65" s="157"/>
      <c r="K65" s="157"/>
      <c r="L65" s="157"/>
      <c r="M65" s="157"/>
      <c r="N65" s="77"/>
      <c r="O65" s="158"/>
      <c r="P65" s="158"/>
      <c r="Q65" s="158"/>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57"/>
      <c r="F66" s="157"/>
      <c r="G66" s="157"/>
      <c r="H66" s="74"/>
      <c r="I66" s="27"/>
      <c r="J66" s="157"/>
      <c r="K66" s="157"/>
      <c r="L66" s="157"/>
      <c r="M66" s="157"/>
      <c r="N66" s="77"/>
      <c r="O66" s="158"/>
      <c r="P66" s="158"/>
      <c r="Q66" s="158"/>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57"/>
      <c r="F67" s="157"/>
      <c r="G67" s="157"/>
      <c r="H67" s="74"/>
      <c r="I67" s="27"/>
      <c r="J67" s="157"/>
      <c r="K67" s="157"/>
      <c r="L67" s="157"/>
      <c r="M67" s="157"/>
      <c r="N67" s="77"/>
      <c r="O67" s="158"/>
      <c r="P67" s="158"/>
      <c r="Q67" s="158"/>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57"/>
      <c r="F68" s="157"/>
      <c r="G68" s="157"/>
      <c r="H68" s="74"/>
      <c r="I68" s="27"/>
      <c r="J68" s="157"/>
      <c r="K68" s="157"/>
      <c r="L68" s="157"/>
      <c r="M68" s="157"/>
      <c r="N68" s="77"/>
      <c r="O68" s="158"/>
      <c r="P68" s="158"/>
      <c r="Q68" s="158"/>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57"/>
      <c r="F69" s="157"/>
      <c r="G69" s="157"/>
      <c r="H69" s="74"/>
      <c r="I69" s="27"/>
      <c r="J69" s="157"/>
      <c r="K69" s="157"/>
      <c r="L69" s="157"/>
      <c r="M69" s="157"/>
      <c r="N69" s="77"/>
      <c r="O69" s="158"/>
      <c r="P69" s="158"/>
      <c r="Q69" s="158"/>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57"/>
      <c r="F70" s="157"/>
      <c r="G70" s="157"/>
      <c r="H70" s="74"/>
      <c r="I70" s="27"/>
      <c r="J70" s="157"/>
      <c r="K70" s="157"/>
      <c r="L70" s="157"/>
      <c r="M70" s="157"/>
      <c r="N70" s="77"/>
      <c r="O70" s="158"/>
      <c r="P70" s="158"/>
      <c r="Q70" s="158"/>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57"/>
      <c r="F71" s="157"/>
      <c r="G71" s="157"/>
      <c r="H71" s="74"/>
      <c r="I71" s="27"/>
      <c r="J71" s="157"/>
      <c r="K71" s="157"/>
      <c r="L71" s="157"/>
      <c r="M71" s="157"/>
      <c r="N71" s="77"/>
      <c r="O71" s="158"/>
      <c r="P71" s="158"/>
      <c r="Q71" s="158"/>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57"/>
      <c r="F72" s="157"/>
      <c r="G72" s="157"/>
      <c r="H72" s="74"/>
      <c r="I72" s="27"/>
      <c r="J72" s="157"/>
      <c r="K72" s="157"/>
      <c r="L72" s="157"/>
      <c r="M72" s="157"/>
      <c r="N72" s="77"/>
      <c r="O72" s="158"/>
      <c r="P72" s="158"/>
      <c r="Q72" s="158"/>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57"/>
      <c r="F73" s="157"/>
      <c r="G73" s="157"/>
      <c r="H73" s="74"/>
      <c r="I73" s="27"/>
      <c r="J73" s="157"/>
      <c r="K73" s="157"/>
      <c r="L73" s="157"/>
      <c r="M73" s="157"/>
      <c r="N73" s="77"/>
      <c r="O73" s="158"/>
      <c r="P73" s="158"/>
      <c r="Q73" s="158"/>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57"/>
      <c r="F74" s="157"/>
      <c r="G74" s="157"/>
      <c r="H74" s="74"/>
      <c r="I74" s="27"/>
      <c r="J74" s="157"/>
      <c r="K74" s="157"/>
      <c r="L74" s="157"/>
      <c r="M74" s="157"/>
      <c r="N74" s="77"/>
      <c r="O74" s="158"/>
      <c r="P74" s="158"/>
      <c r="Q74" s="158"/>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57"/>
      <c r="F75" s="157"/>
      <c r="G75" s="157"/>
      <c r="H75" s="74"/>
      <c r="I75" s="27"/>
      <c r="J75" s="157"/>
      <c r="K75" s="157"/>
      <c r="L75" s="157"/>
      <c r="M75" s="157"/>
      <c r="N75" s="77"/>
      <c r="O75" s="158"/>
      <c r="P75" s="158"/>
      <c r="Q75" s="158"/>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57"/>
      <c r="F76" s="157"/>
      <c r="G76" s="157"/>
      <c r="H76" s="74"/>
      <c r="I76" s="27"/>
      <c r="J76" s="157"/>
      <c r="K76" s="157"/>
      <c r="L76" s="157"/>
      <c r="M76" s="157"/>
      <c r="N76" s="77"/>
      <c r="O76" s="158"/>
      <c r="P76" s="158"/>
      <c r="Q76" s="158"/>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57"/>
      <c r="F77" s="157"/>
      <c r="G77" s="157"/>
      <c r="H77" s="74"/>
      <c r="I77" s="27"/>
      <c r="J77" s="157"/>
      <c r="K77" s="157"/>
      <c r="L77" s="157"/>
      <c r="M77" s="157"/>
      <c r="N77" s="77"/>
      <c r="O77" s="158"/>
      <c r="P77" s="158"/>
      <c r="Q77" s="158"/>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57"/>
      <c r="F78" s="157"/>
      <c r="G78" s="157"/>
      <c r="H78" s="74"/>
      <c r="I78" s="27"/>
      <c r="J78" s="157"/>
      <c r="K78" s="157"/>
      <c r="L78" s="157"/>
      <c r="M78" s="157"/>
      <c r="N78" s="77"/>
      <c r="O78" s="158"/>
      <c r="P78" s="158"/>
      <c r="Q78" s="158"/>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57"/>
      <c r="F79" s="157"/>
      <c r="G79" s="157"/>
      <c r="H79" s="74"/>
      <c r="I79" s="27"/>
      <c r="J79" s="157"/>
      <c r="K79" s="157"/>
      <c r="L79" s="157"/>
      <c r="M79" s="157"/>
      <c r="N79" s="77"/>
      <c r="O79" s="158"/>
      <c r="P79" s="158"/>
      <c r="Q79" s="158"/>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57"/>
      <c r="F80" s="157"/>
      <c r="G80" s="157"/>
      <c r="H80" s="74"/>
      <c r="I80" s="27"/>
      <c r="J80" s="157"/>
      <c r="K80" s="157"/>
      <c r="L80" s="157"/>
      <c r="M80" s="157"/>
      <c r="N80" s="77"/>
      <c r="O80" s="158"/>
      <c r="P80" s="158"/>
      <c r="Q80" s="158"/>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57"/>
      <c r="F81" s="157"/>
      <c r="G81" s="157"/>
      <c r="H81" s="74"/>
      <c r="I81" s="27"/>
      <c r="J81" s="157"/>
      <c r="K81" s="157"/>
      <c r="L81" s="157"/>
      <c r="M81" s="157"/>
      <c r="N81" s="77"/>
      <c r="O81" s="158"/>
      <c r="P81" s="158"/>
      <c r="Q81" s="158"/>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57"/>
      <c r="F82" s="157"/>
      <c r="G82" s="157"/>
      <c r="H82" s="74"/>
      <c r="I82" s="27"/>
      <c r="J82" s="157"/>
      <c r="K82" s="157"/>
      <c r="L82" s="157"/>
      <c r="M82" s="157"/>
      <c r="N82" s="77"/>
      <c r="O82" s="158"/>
      <c r="P82" s="158"/>
      <c r="Q82" s="158"/>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57"/>
      <c r="F83" s="157"/>
      <c r="G83" s="157"/>
      <c r="H83" s="74"/>
      <c r="I83" s="27"/>
      <c r="J83" s="157"/>
      <c r="K83" s="157"/>
      <c r="L83" s="157"/>
      <c r="M83" s="157"/>
      <c r="N83" s="77"/>
      <c r="O83" s="158"/>
      <c r="P83" s="158"/>
      <c r="Q83" s="158"/>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57"/>
      <c r="F84" s="157"/>
      <c r="G84" s="157"/>
      <c r="H84" s="74"/>
      <c r="I84" s="27"/>
      <c r="J84" s="157"/>
      <c r="K84" s="157"/>
      <c r="L84" s="157"/>
      <c r="M84" s="157"/>
      <c r="N84" s="77"/>
      <c r="O84" s="158"/>
      <c r="P84" s="158"/>
      <c r="Q84" s="158"/>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57"/>
      <c r="F85" s="157"/>
      <c r="G85" s="157"/>
      <c r="H85" s="74"/>
      <c r="I85" s="27"/>
      <c r="J85" s="157"/>
      <c r="K85" s="157"/>
      <c r="L85" s="157"/>
      <c r="M85" s="157"/>
      <c r="N85" s="77"/>
      <c r="O85" s="158"/>
      <c r="P85" s="158"/>
      <c r="Q85" s="158"/>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57"/>
      <c r="F86" s="157"/>
      <c r="G86" s="157"/>
      <c r="H86" s="74"/>
      <c r="I86" s="27"/>
      <c r="J86" s="157"/>
      <c r="K86" s="157"/>
      <c r="L86" s="157"/>
      <c r="M86" s="157"/>
      <c r="N86" s="77"/>
      <c r="O86" s="158"/>
      <c r="P86" s="158"/>
      <c r="Q86" s="158"/>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57"/>
      <c r="F87" s="157"/>
      <c r="G87" s="157"/>
      <c r="H87" s="74"/>
      <c r="I87" s="27"/>
      <c r="J87" s="157"/>
      <c r="K87" s="157"/>
      <c r="L87" s="157"/>
      <c r="M87" s="157"/>
      <c r="N87" s="77"/>
      <c r="O87" s="158"/>
      <c r="P87" s="158"/>
      <c r="Q87" s="158"/>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57"/>
      <c r="F88" s="157"/>
      <c r="G88" s="157"/>
      <c r="H88" s="74"/>
      <c r="I88" s="27"/>
      <c r="J88" s="157"/>
      <c r="K88" s="157"/>
      <c r="L88" s="157"/>
      <c r="M88" s="157"/>
      <c r="N88" s="77"/>
      <c r="O88" s="158"/>
      <c r="P88" s="158"/>
      <c r="Q88" s="158"/>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57"/>
      <c r="F89" s="157"/>
      <c r="G89" s="157"/>
      <c r="H89" s="74"/>
      <c r="I89" s="27"/>
      <c r="J89" s="157"/>
      <c r="K89" s="157"/>
      <c r="L89" s="157"/>
      <c r="M89" s="157"/>
      <c r="N89" s="77"/>
      <c r="O89" s="158"/>
      <c r="P89" s="158"/>
      <c r="Q89" s="158"/>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t="str">
        <f>IF(DATOS!J1437=X$39,DATOS!C1437,"")</f>
        <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7" priority="50">
      <formula>$AO$2=1</formula>
    </cfRule>
  </conditionalFormatting>
  <conditionalFormatting sqref="O15:R15">
    <cfRule type="expression" dxfId="66" priority="51">
      <formula>$D$18="CARPETA:"</formula>
    </cfRule>
  </conditionalFormatting>
  <conditionalFormatting sqref="D18">
    <cfRule type="expression" dxfId="65" priority="48">
      <formula>$AO$2=1</formula>
    </cfRule>
  </conditionalFormatting>
  <conditionalFormatting sqref="D18">
    <cfRule type="expression" dxfId="64" priority="47">
      <formula>$AO$2=1</formula>
    </cfRule>
  </conditionalFormatting>
  <conditionalFormatting sqref="D18">
    <cfRule type="expression" dxfId="63" priority="49">
      <formula>$D$18="CARPETA:"</formula>
    </cfRule>
  </conditionalFormatting>
  <conditionalFormatting sqref="S15">
    <cfRule type="expression" dxfId="62" priority="45">
      <formula>$AO$2=1</formula>
    </cfRule>
  </conditionalFormatting>
  <conditionalFormatting sqref="S15">
    <cfRule type="expression" dxfId="61" priority="46">
      <formula>$D$18="CARPETA:"</formula>
    </cfRule>
  </conditionalFormatting>
  <conditionalFormatting sqref="C19">
    <cfRule type="expression" dxfId="60" priority="44">
      <formula>$V$14=1</formula>
    </cfRule>
  </conditionalFormatting>
  <conditionalFormatting sqref="T16:U16">
    <cfRule type="expression" dxfId="59" priority="34">
      <formula>$D$16=""</formula>
    </cfRule>
  </conditionalFormatting>
  <conditionalFormatting sqref="H18">
    <cfRule type="expression" dxfId="58" priority="29">
      <formula>$N$18=1</formula>
    </cfRule>
  </conditionalFormatting>
  <conditionalFormatting sqref="H19:M19">
    <cfRule type="expression" dxfId="57" priority="26">
      <formula>$H$19=""</formula>
    </cfRule>
  </conditionalFormatting>
  <conditionalFormatting sqref="Q18:S18">
    <cfRule type="expression" dxfId="56" priority="25">
      <formula>$Q$18=""</formula>
    </cfRule>
  </conditionalFormatting>
  <conditionalFormatting sqref="Q19:S19">
    <cfRule type="expression" dxfId="55" priority="24">
      <formula>$Q$19=""</formula>
    </cfRule>
  </conditionalFormatting>
  <conditionalFormatting sqref="L21:S21">
    <cfRule type="expression" dxfId="54" priority="23">
      <formula>$L$21=""</formula>
    </cfRule>
  </conditionalFormatting>
  <conditionalFormatting sqref="M22:S22">
    <cfRule type="expression" dxfId="53" priority="22">
      <formula>$M$22=""</formula>
    </cfRule>
  </conditionalFormatting>
  <conditionalFormatting sqref="H23:S23">
    <cfRule type="expression" dxfId="52" priority="21">
      <formula>$H$23=""</formula>
    </cfRule>
  </conditionalFormatting>
  <conditionalFormatting sqref="F24:M24">
    <cfRule type="expression" dxfId="51" priority="20">
      <formula>$F$24=""</formula>
    </cfRule>
  </conditionalFormatting>
  <conditionalFormatting sqref="I25:M25">
    <cfRule type="expression" dxfId="50" priority="19">
      <formula>$I$25=""</formula>
    </cfRule>
  </conditionalFormatting>
  <conditionalFormatting sqref="J26:M26">
    <cfRule type="expression" dxfId="49" priority="18">
      <formula>$J$26=""</formula>
    </cfRule>
  </conditionalFormatting>
  <conditionalFormatting sqref="E27:H27">
    <cfRule type="expression" dxfId="48" priority="17">
      <formula>$E$27=""</formula>
    </cfRule>
  </conditionalFormatting>
  <conditionalFormatting sqref="K27:M27">
    <cfRule type="expression" dxfId="47" priority="16">
      <formula>$K$27=""</formula>
    </cfRule>
  </conditionalFormatting>
  <conditionalFormatting sqref="P24:S24">
    <cfRule type="expression" dxfId="46" priority="15">
      <formula>$P$24=""</formula>
    </cfRule>
  </conditionalFormatting>
  <conditionalFormatting sqref="P25:S25">
    <cfRule type="expression" dxfId="45" priority="1">
      <formula>AL40=4</formula>
    </cfRule>
    <cfRule type="expression" dxfId="44" priority="14">
      <formula>$P$25=""</formula>
    </cfRule>
  </conditionalFormatting>
  <conditionalFormatting sqref="S26">
    <cfRule type="expression" dxfId="43" priority="13">
      <formula>$S$26=""</formula>
    </cfRule>
  </conditionalFormatting>
  <conditionalFormatting sqref="R27:S27">
    <cfRule type="expression" dxfId="42" priority="12">
      <formula>$R$27=""</formula>
    </cfRule>
  </conditionalFormatting>
  <conditionalFormatting sqref="H31">
    <cfRule type="expression" dxfId="41" priority="11">
      <formula>$H$31=""</formula>
    </cfRule>
  </conditionalFormatting>
  <conditionalFormatting sqref="D33:S36">
    <cfRule type="expression" dxfId="40" priority="10">
      <formula>$D$33=""</formula>
    </cfRule>
  </conditionalFormatting>
  <conditionalFormatting sqref="G38:H38">
    <cfRule type="expression" dxfId="39" priority="9">
      <formula>$G$38=""</formula>
    </cfRule>
  </conditionalFormatting>
  <conditionalFormatting sqref="D43:I43">
    <cfRule type="expression" dxfId="38" priority="8">
      <formula>$D$43=""</formula>
    </cfRule>
  </conditionalFormatting>
  <conditionalFormatting sqref="O43:S43">
    <cfRule type="expression" dxfId="37" priority="7">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c r="A6" s="189" t="str">
        <f ca="1">"Estado de "&amp;PROPER(ESTADO)&amp;", a "&amp;REINSCRIPCION!AK13&amp;" de "&amp;REINSCRIPCION!AK14&amp;" de "&amp;REINSCRIPCION!AK15</f>
        <v>Estado de Nuevo León, a 12 de enero de 2024</v>
      </c>
      <c r="B6" s="189"/>
      <c r="C6" s="189"/>
      <c r="D6" s="189"/>
      <c r="E6" s="189"/>
      <c r="F6" s="189"/>
      <c r="G6" s="189"/>
      <c r="H6" s="189"/>
      <c r="I6" s="189"/>
      <c r="J6" s="189"/>
      <c r="K6" s="189"/>
      <c r="L6" s="189"/>
      <c r="M6" s="189"/>
      <c r="N6" s="189"/>
      <c r="O6" s="189"/>
      <c r="P6" s="189"/>
    </row>
    <row r="8" spans="1:16">
      <c r="A8" s="113" t="str">
        <f>ENCARGADO_DEL_DISTRITO</f>
        <v>ING. LAZARO GALARZA HERNANDEZ</v>
      </c>
      <c r="B8" s="113"/>
      <c r="C8" s="113"/>
      <c r="D8" s="113"/>
      <c r="E8" s="113"/>
      <c r="F8" s="113"/>
      <c r="G8" s="113"/>
      <c r="H8" s="113"/>
      <c r="I8" s="113"/>
      <c r="J8" s="107"/>
    </row>
    <row r="9" spans="1:16">
      <c r="A9" s="194" t="str">
        <f>TITULO&amp;" NO. "&amp;CLAVE_DISTRITO&amp;", "&amp;DISTRITO</f>
        <v>ENCARGADO DEL DESPACHO DEL DISTRITO DE DESARROLLO RURAL NO. 102, MONTEMORELOS</v>
      </c>
      <c r="B9" s="194"/>
      <c r="C9" s="194"/>
      <c r="D9" s="194"/>
      <c r="E9" s="194"/>
      <c r="F9" s="194"/>
      <c r="G9" s="194"/>
      <c r="H9" s="194"/>
      <c r="I9" s="194"/>
      <c r="J9" s="107"/>
    </row>
    <row r="10" spans="1:16">
      <c r="A10" s="194"/>
      <c r="B10" s="194"/>
      <c r="C10" s="194"/>
      <c r="D10" s="194"/>
      <c r="E10" s="194"/>
      <c r="F10" s="194"/>
      <c r="G10" s="194"/>
      <c r="H10" s="194"/>
      <c r="I10" s="194"/>
      <c r="J10" s="113"/>
    </row>
    <row r="11" spans="1:16">
      <c r="A11" s="113" t="s">
        <v>10484</v>
      </c>
      <c r="B11" s="113"/>
      <c r="C11" s="113"/>
      <c r="D11" s="113"/>
      <c r="E11" s="113"/>
      <c r="F11" s="113"/>
      <c r="G11" s="113"/>
      <c r="H11" s="113"/>
      <c r="I11" s="113"/>
      <c r="J11" s="107"/>
    </row>
    <row r="12" spans="1:16" ht="15" customHeight="1">
      <c r="A12" s="190" t="s">
        <v>10556</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06"/>
      <c r="B16" s="106"/>
      <c r="C16" s="106"/>
      <c r="D16" s="106"/>
      <c r="E16" s="106"/>
      <c r="F16" s="106"/>
      <c r="G16" s="106"/>
      <c r="H16" s="106"/>
      <c r="I16" s="106"/>
      <c r="J16" s="106"/>
      <c r="K16" s="106"/>
      <c r="L16" s="106"/>
      <c r="M16" s="106"/>
      <c r="N16" s="106"/>
      <c r="O16" s="106"/>
      <c r="P16" s="106"/>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10481</v>
      </c>
      <c r="B33" s="192"/>
      <c r="C33" s="192"/>
      <c r="D33" s="192"/>
      <c r="E33" s="192"/>
      <c r="F33" s="192"/>
      <c r="G33" s="192"/>
      <c r="H33" s="192"/>
      <c r="I33" s="192"/>
      <c r="J33" s="192"/>
      <c r="K33" s="192"/>
      <c r="L33" s="192"/>
      <c r="M33" s="192"/>
      <c r="N33" s="192"/>
      <c r="O33" s="192"/>
      <c r="P33" s="192"/>
    </row>
    <row r="34" spans="1:16">
      <c r="A34" s="193" t="s">
        <v>10482</v>
      </c>
      <c r="B34" s="193"/>
      <c r="C34" s="193"/>
      <c r="D34" s="193"/>
      <c r="E34" s="193"/>
      <c r="F34" s="193"/>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8" t="s">
        <v>10483</v>
      </c>
      <c r="B40" s="188"/>
      <c r="C40" s="188"/>
      <c r="D40" s="188"/>
      <c r="E40" s="188"/>
      <c r="F40" s="188"/>
      <c r="G40" s="188"/>
      <c r="H40" s="188"/>
      <c r="I40" s="188"/>
      <c r="J40" s="188"/>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8" t="s">
        <v>10485</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c r="B3" s="21"/>
      <c r="C3" s="202" t="s">
        <v>101</v>
      </c>
      <c r="D3" s="202"/>
      <c r="E3" s="202"/>
      <c r="F3" s="202"/>
      <c r="G3" s="202"/>
      <c r="H3" s="202"/>
      <c r="I3" s="202"/>
      <c r="J3" s="202"/>
      <c r="K3" s="202"/>
      <c r="L3" s="202"/>
      <c r="M3" s="202"/>
      <c r="N3" s="202"/>
      <c r="O3" s="202"/>
      <c r="P3" s="202"/>
      <c r="Q3" s="202"/>
      <c r="AA3" s="12"/>
    </row>
    <row r="4" spans="1:28" ht="15.75">
      <c r="B4" s="195" t="s">
        <v>172</v>
      </c>
      <c r="C4" s="195"/>
      <c r="D4" s="195"/>
      <c r="E4" s="196"/>
      <c r="F4" s="197"/>
      <c r="G4" s="195"/>
      <c r="H4" s="195"/>
      <c r="I4" s="195"/>
      <c r="J4" s="195"/>
      <c r="K4" s="195"/>
      <c r="L4" s="195"/>
      <c r="M4" s="195"/>
      <c r="N4" s="195"/>
      <c r="O4" s="195"/>
      <c r="P4" s="195"/>
      <c r="Q4" s="195"/>
      <c r="Z4" s="12"/>
    </row>
    <row r="5" spans="1:28" ht="15.75">
      <c r="B5" s="195" t="s">
        <v>10557</v>
      </c>
      <c r="C5" s="195"/>
      <c r="D5" s="195"/>
      <c r="E5" s="196"/>
      <c r="F5" s="197"/>
      <c r="G5" s="195"/>
      <c r="H5" s="195"/>
      <c r="I5" s="195"/>
      <c r="J5" s="195"/>
      <c r="K5" s="195"/>
      <c r="L5" s="195"/>
      <c r="M5" s="195"/>
      <c r="N5" s="195"/>
      <c r="O5" s="195"/>
      <c r="P5" s="195"/>
      <c r="Q5" s="195"/>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8"/>
      <c r="C11" s="198"/>
      <c r="D11" s="31"/>
      <c r="E11" s="2"/>
      <c r="F11" s="2"/>
    </row>
    <row r="12" spans="1:28" hidden="1">
      <c r="B12" s="198" t="s">
        <v>92</v>
      </c>
      <c r="C12" s="198"/>
      <c r="D12" s="31"/>
      <c r="E12" s="12">
        <v>396761203097</v>
      </c>
      <c r="F12" s="2"/>
      <c r="R12" s="13"/>
      <c r="S12" s="13"/>
    </row>
    <row r="13" spans="1:28">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IFERROR(INDEX(DATOS!B:B,MATCH(CHECKLIST!A14,DATOS!BV:BV,0),1),"")</f>
        <v>1</v>
      </c>
      <c r="C14">
        <f>IFERROR(INDEX(DATOS!J:J,MATCH(CHECKLIST!A14,DATOS!BV:BV,0),1),"")</f>
        <v>0</v>
      </c>
      <c r="D14" t="str">
        <f>IFERROR(INDEX(DATOS!R:R,MATCH(CHECKLIST!E14,DATOS!C:C,0),1),"")</f>
        <v/>
      </c>
      <c r="E14" s="136">
        <f>IFERROR(INDEX(DATOS!C:C,MATCH(CHECKLIST!A14,DATOS!BV:BV,0),1),"")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IFERROR(INDEX(DATOS!B:B,MATCH(CHECKLIST!A15,DATOS!BV:BV,0),1),"")</f>
        <v>2</v>
      </c>
      <c r="C15">
        <f>IFERROR(INDEX(DATOS!J:J,MATCH(CHECKLIST!A15,DATOS!BV:BV,0),1),"")</f>
        <v>0</v>
      </c>
      <c r="D15" t="str">
        <f>IFERROR(INDEX(DATOS!R:R,MATCH(CHECKLIST!E15,DATOS!C:C,0),1),"")</f>
        <v/>
      </c>
      <c r="E15" s="136">
        <f>IFERROR(INDEX(DATOS!C:C,MATCH(CHECKLIST!A15,DATOS!BV:BV,0),1),"")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IFERROR(INDEX(DATOS!B:B,MATCH(CHECKLIST!A16,DATOS!BV:BV,0),1),"")</f>
        <v>3</v>
      </c>
      <c r="C16">
        <f>IFERROR(INDEX(DATOS!J:J,MATCH(CHECKLIST!A16,DATOS!BV:BV,0),1),"")</f>
        <v>0</v>
      </c>
      <c r="D16" t="str">
        <f>IFERROR(INDEX(DATOS!R:R,MATCH(CHECKLIST!E16,DATOS!C:C,0),1),"")</f>
        <v/>
      </c>
      <c r="E16" s="136">
        <f>IFERROR(INDEX(DATOS!C:C,MATCH(CHECKLIST!A16,DATOS!BV:BV,0),1),"")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IFERROR(INDEX(DATOS!B:B,MATCH(CHECKLIST!A17,DATOS!BV:BV,0),1),"")</f>
        <v/>
      </c>
      <c r="C17" t="str">
        <f>IFERROR(INDEX(DATOS!J:J,MATCH(CHECKLIST!A17,DATOS!BV:BV,0),1),"")</f>
        <v/>
      </c>
      <c r="D17" t="str">
        <f>IFERROR(INDEX(DATOS!R:R,MATCH(CHECKLIST!E17,DATOS!C:C,0),1),"")</f>
        <v/>
      </c>
      <c r="E17" s="136" t="str">
        <f>IFERROR(INDEX(DATOS!C:C,MATCH(CHECKLIST!A17,DATOS!BV:BV,0),1),"")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IFERROR(INDEX(DATOS!B:B,MATCH(CHECKLIST!A18,DATOS!BV:BV,0),1),"")</f>
        <v/>
      </c>
      <c r="C18" t="str">
        <f>IFERROR(INDEX(DATOS!J:J,MATCH(CHECKLIST!A18,DATOS!BV:BV,0),1),"")</f>
        <v/>
      </c>
      <c r="D18" t="str">
        <f>IFERROR(INDEX(DATOS!R:R,MATCH(CHECKLIST!E18,DATOS!C:C,0),1),"")</f>
        <v/>
      </c>
      <c r="E18" s="136" t="str">
        <f>IFERROR(INDEX(DATOS!C:C,MATCH(CHECKLIST!A18,DATOS!BV:BV,0),1),"")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IFERROR(INDEX(DATOS!B:B,MATCH(CHECKLIST!A19,DATOS!BV:BV,0),1),"")</f>
        <v/>
      </c>
      <c r="C19" t="str">
        <f>IFERROR(INDEX(DATOS!J:J,MATCH(CHECKLIST!A19,DATOS!BV:BV,0),1),"")</f>
        <v/>
      </c>
      <c r="D19" t="str">
        <f>IFERROR(INDEX(DATOS!R:R,MATCH(CHECKLIST!E19,DATOS!C:C,0),1),"")</f>
        <v/>
      </c>
      <c r="E19" s="136" t="str">
        <f>IFERROR(INDEX(DATOS!C:C,MATCH(CHECKLIST!A19,DATOS!BV:BV,0),1),"")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IFERROR(INDEX(DATOS!B:B,MATCH(CHECKLIST!A20,DATOS!BV:BV,0),1),"")</f>
        <v/>
      </c>
      <c r="C20" t="str">
        <f>IFERROR(INDEX(DATOS!J:J,MATCH(CHECKLIST!A20,DATOS!BV:BV,0),1),"")</f>
        <v/>
      </c>
      <c r="D20" t="str">
        <f>IFERROR(INDEX(DATOS!R:R,MATCH(CHECKLIST!E20,DATOS!C:C,0),1),"")</f>
        <v/>
      </c>
      <c r="E20" s="136" t="str">
        <f>IFERROR(INDEX(DATOS!C:C,MATCH(CHECKLIST!A20,DATOS!BV:BV,0),1),"")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IFERROR(INDEX(DATOS!B:B,MATCH(CHECKLIST!A21,DATOS!BV:BV,0),1),"")</f>
        <v/>
      </c>
      <c r="C21" t="str">
        <f>IFERROR(INDEX(DATOS!J:J,MATCH(CHECKLIST!A21,DATOS!BV:BV,0),1),"")</f>
        <v/>
      </c>
      <c r="D21" t="str">
        <f>IFERROR(INDEX(DATOS!R:R,MATCH(CHECKLIST!E21,DATOS!C:C,0),1),"")</f>
        <v/>
      </c>
      <c r="E21" s="136" t="str">
        <f>IFERROR(INDEX(DATOS!C:C,MATCH(CHECKLIST!A21,DATOS!BV:BV,0),1),"")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IFERROR(INDEX(DATOS!B:B,MATCH(CHECKLIST!A22,DATOS!BV:BV,0),1),"")</f>
        <v/>
      </c>
      <c r="C22" t="str">
        <f>IFERROR(INDEX(DATOS!J:J,MATCH(CHECKLIST!A22,DATOS!BV:BV,0),1),"")</f>
        <v/>
      </c>
      <c r="D22" t="str">
        <f>IFERROR(INDEX(DATOS!R:R,MATCH(CHECKLIST!E22,DATOS!C:C,0),1),"")</f>
        <v/>
      </c>
      <c r="E22" s="136" t="str">
        <f>IFERROR(INDEX(DATOS!C:C,MATCH(CHECKLIST!A22,DATOS!BV:BV,0),1),"")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IFERROR(INDEX(DATOS!B:B,MATCH(CHECKLIST!A23,DATOS!BV:BV,0),1),"")</f>
        <v/>
      </c>
      <c r="C23" t="str">
        <f>IFERROR(INDEX(DATOS!J:J,MATCH(CHECKLIST!A23,DATOS!BV:BV,0),1),"")</f>
        <v/>
      </c>
      <c r="D23" t="str">
        <f>IFERROR(INDEX(DATOS!R:R,MATCH(CHECKLIST!E23,DATOS!C:C,0),1),"")</f>
        <v/>
      </c>
      <c r="E23" s="136" t="str">
        <f>IFERROR(INDEX(DATOS!C:C,MATCH(CHECKLIST!A23,DATOS!BV:BV,0),1),"")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IFERROR(INDEX(DATOS!B:B,MATCH(CHECKLIST!A24,DATOS!BV:BV,0),1),"")</f>
        <v/>
      </c>
      <c r="C24" t="str">
        <f>IFERROR(INDEX(DATOS!J:J,MATCH(CHECKLIST!A24,DATOS!BV:BV,0),1),"")</f>
        <v/>
      </c>
      <c r="D24" t="str">
        <f>IFERROR(INDEX(DATOS!R:R,MATCH(CHECKLIST!E24,DATOS!C:C,0),1),"")</f>
        <v/>
      </c>
      <c r="E24" s="136" t="str">
        <f>IFERROR(INDEX(DATOS!C:C,MATCH(CHECKLIST!A24,DATOS!BV:BV,0),1),"")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IFERROR(INDEX(DATOS!B:B,MATCH(CHECKLIST!A25,DATOS!BV:BV,0),1),"")</f>
        <v/>
      </c>
      <c r="C25" t="str">
        <f>IFERROR(INDEX(DATOS!J:J,MATCH(CHECKLIST!A25,DATOS!BV:BV,0),1),"")</f>
        <v/>
      </c>
      <c r="D25" t="str">
        <f>IFERROR(INDEX(DATOS!R:R,MATCH(CHECKLIST!E25,DATOS!C:C,0),1),"")</f>
        <v/>
      </c>
      <c r="E25" s="136" t="str">
        <f>IFERROR(INDEX(DATOS!C:C,MATCH(CHECKLIST!A25,DATOS!BV:BV,0),1),"")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IFERROR(INDEX(DATOS!B:B,MATCH(CHECKLIST!A26,DATOS!BV:BV,0),1),"")</f>
        <v/>
      </c>
      <c r="C26" t="str">
        <f>IFERROR(INDEX(DATOS!J:J,MATCH(CHECKLIST!A26,DATOS!BV:BV,0),1),"")</f>
        <v/>
      </c>
      <c r="D26" t="str">
        <f>IFERROR(INDEX(DATOS!R:R,MATCH(CHECKLIST!E26,DATOS!C:C,0),1),"")</f>
        <v/>
      </c>
      <c r="E26" s="136" t="str">
        <f>IFERROR(INDEX(DATOS!C:C,MATCH(CHECKLIST!A26,DATOS!BV:BV,0),1),"")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IFERROR(INDEX(DATOS!B:B,MATCH(CHECKLIST!A27,DATOS!BV:BV,0),1),"")</f>
        <v/>
      </c>
      <c r="C27" t="str">
        <f>IFERROR(INDEX(DATOS!J:J,MATCH(CHECKLIST!A27,DATOS!BV:BV,0),1),"")</f>
        <v/>
      </c>
      <c r="D27" t="str">
        <f>IFERROR(INDEX(DATOS!R:R,MATCH(CHECKLIST!E27,DATOS!C:C,0),1),"")</f>
        <v/>
      </c>
      <c r="E27" s="136" t="str">
        <f>IFERROR(INDEX(DATOS!C:C,MATCH(CHECKLIST!A27,DATOS!BV:BV,0),1),"")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IFERROR(INDEX(DATOS!B:B,MATCH(CHECKLIST!A28,DATOS!BV:BV,0),1),"")</f>
        <v/>
      </c>
      <c r="C28" t="str">
        <f>IFERROR(INDEX(DATOS!J:J,MATCH(CHECKLIST!A28,DATOS!BV:BV,0),1),"")</f>
        <v/>
      </c>
      <c r="D28" t="str">
        <f>IFERROR(INDEX(DATOS!R:R,MATCH(CHECKLIST!E28,DATOS!C:C,0),1),"")</f>
        <v/>
      </c>
      <c r="E28" s="136" t="str">
        <f>IFERROR(INDEX(DATOS!C:C,MATCH(CHECKLIST!A28,DATOS!BV:BV,0),1),"")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IFERROR(INDEX(DATOS!B:B,MATCH(CHECKLIST!A29,DATOS!BV:BV,0),1),"")</f>
        <v/>
      </c>
      <c r="C29" t="str">
        <f>IFERROR(INDEX(DATOS!J:J,MATCH(CHECKLIST!A29,DATOS!BV:BV,0),1),"")</f>
        <v/>
      </c>
      <c r="D29" t="str">
        <f>IFERROR(INDEX(DATOS!R:R,MATCH(CHECKLIST!E29,DATOS!C:C,0),1),"")</f>
        <v/>
      </c>
      <c r="E29" s="136" t="str">
        <f>IFERROR(INDEX(DATOS!C:C,MATCH(CHECKLIST!A29,DATOS!BV:BV,0),1),"")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IFERROR(INDEX(DATOS!B:B,MATCH(CHECKLIST!A30,DATOS!BV:BV,0),1),"")</f>
        <v/>
      </c>
      <c r="C30" t="str">
        <f>IFERROR(INDEX(DATOS!J:J,MATCH(CHECKLIST!A30,DATOS!BV:BV,0),1),"")</f>
        <v/>
      </c>
      <c r="D30" t="str">
        <f>IFERROR(INDEX(DATOS!R:R,MATCH(CHECKLIST!E30,DATOS!C:C,0),1),"")</f>
        <v/>
      </c>
      <c r="E30" s="136" t="str">
        <f>IFERROR(INDEX(DATOS!C:C,MATCH(CHECKLIST!A30,DATOS!BV:BV,0),1),"")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IFERROR(INDEX(DATOS!B:B,MATCH(CHECKLIST!A31,DATOS!BV:BV,0),1),"")</f>
        <v/>
      </c>
      <c r="C31" t="str">
        <f>IFERROR(INDEX(DATOS!J:J,MATCH(CHECKLIST!A31,DATOS!BV:BV,0),1),"")</f>
        <v/>
      </c>
      <c r="D31" t="str">
        <f>IFERROR(INDEX(DATOS!R:R,MATCH(CHECKLIST!E31,DATOS!C:C,0),1),"")</f>
        <v/>
      </c>
      <c r="E31" s="136" t="str">
        <f>IFERROR(INDEX(DATOS!C:C,MATCH(CHECKLIST!A31,DATOS!BV:BV,0),1),"")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IFERROR(INDEX(DATOS!B:B,MATCH(CHECKLIST!A32,DATOS!BV:BV,0),1),"")</f>
        <v/>
      </c>
      <c r="C32" t="str">
        <f>IFERROR(INDEX(DATOS!J:J,MATCH(CHECKLIST!A32,DATOS!BV:BV,0),1),"")</f>
        <v/>
      </c>
      <c r="D32" t="str">
        <f>IFERROR(INDEX(DATOS!R:R,MATCH(CHECKLIST!E32,DATOS!C:C,0),1),"")</f>
        <v/>
      </c>
      <c r="E32" s="136" t="str">
        <f>IFERROR(INDEX(DATOS!C:C,MATCH(CHECKLIST!A32,DATOS!BV:BV,0),1),"")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IFERROR(INDEX(DATOS!B:B,MATCH(CHECKLIST!A33,DATOS!BV:BV,0),1),"")</f>
        <v/>
      </c>
      <c r="C33" t="str">
        <f>IFERROR(INDEX(DATOS!J:J,MATCH(CHECKLIST!A33,DATOS!BV:BV,0),1),"")</f>
        <v/>
      </c>
      <c r="D33" t="str">
        <f>IFERROR(INDEX(DATOS!R:R,MATCH(CHECKLIST!E33,DATOS!C:C,0),1),"")</f>
        <v/>
      </c>
      <c r="E33" s="136" t="str">
        <f>IFERROR(INDEX(DATOS!C:C,MATCH(CHECKLIST!A33,DATOS!BV:BV,0),1),"")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IFERROR(INDEX(DATOS!B:B,MATCH(CHECKLIST!A34,DATOS!BV:BV,0),1),"")</f>
        <v/>
      </c>
      <c r="C34" t="str">
        <f>IFERROR(INDEX(DATOS!J:J,MATCH(CHECKLIST!A34,DATOS!BV:BV,0),1),"")</f>
        <v/>
      </c>
      <c r="D34" t="str">
        <f>IFERROR(INDEX(DATOS!R:R,MATCH(CHECKLIST!E34,DATOS!C:C,0),1),"")</f>
        <v/>
      </c>
      <c r="E34" s="136" t="str">
        <f>IFERROR(INDEX(DATOS!C:C,MATCH(CHECKLIST!A34,DATOS!BV:BV,0),1),"")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IFERROR(INDEX(DATOS!B:B,MATCH(CHECKLIST!A35,DATOS!BV:BV,0),1),"")</f>
        <v/>
      </c>
      <c r="C35" t="str">
        <f>IFERROR(INDEX(DATOS!J:J,MATCH(CHECKLIST!A35,DATOS!BV:BV,0),1),"")</f>
        <v/>
      </c>
      <c r="D35" t="str">
        <f>IFERROR(INDEX(DATOS!R:R,MATCH(CHECKLIST!E35,DATOS!C:C,0),1),"")</f>
        <v/>
      </c>
      <c r="E35" s="136" t="str">
        <f>IFERROR(INDEX(DATOS!C:C,MATCH(CHECKLIST!A35,DATOS!BV:BV,0),1),"")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IFERROR(INDEX(DATOS!B:B,MATCH(CHECKLIST!A36,DATOS!BV:BV,0),1),"")</f>
        <v/>
      </c>
      <c r="C36" t="str">
        <f>IFERROR(INDEX(DATOS!J:J,MATCH(CHECKLIST!A36,DATOS!BV:BV,0),1),"")</f>
        <v/>
      </c>
      <c r="D36" t="str">
        <f>IFERROR(INDEX(DATOS!R:R,MATCH(CHECKLIST!E36,DATOS!C:C,0),1),"")</f>
        <v/>
      </c>
      <c r="E36" s="136" t="str">
        <f>IFERROR(INDEX(DATOS!C:C,MATCH(CHECKLIST!A36,DATOS!BV:BV,0),1),"")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IFERROR(INDEX(DATOS!B:B,MATCH(CHECKLIST!A37,DATOS!BV:BV,0),1),"")</f>
        <v/>
      </c>
      <c r="C37" t="str">
        <f>IFERROR(INDEX(DATOS!J:J,MATCH(CHECKLIST!A37,DATOS!BV:BV,0),1),"")</f>
        <v/>
      </c>
      <c r="D37" t="str">
        <f>IFERROR(INDEX(DATOS!R:R,MATCH(CHECKLIST!E37,DATOS!C:C,0),1),"")</f>
        <v/>
      </c>
      <c r="E37" s="136" t="str">
        <f>IFERROR(INDEX(DATOS!C:C,MATCH(CHECKLIST!A37,DATOS!BV:BV,0),1),"")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IFERROR(INDEX(DATOS!B:B,MATCH(CHECKLIST!A38,DATOS!BV:BV,0),1),"")</f>
        <v/>
      </c>
      <c r="C38" t="str">
        <f>IFERROR(INDEX(DATOS!J:J,MATCH(CHECKLIST!A38,DATOS!BV:BV,0),1),"")</f>
        <v/>
      </c>
      <c r="D38" t="str">
        <f>IFERROR(INDEX(DATOS!R:R,MATCH(CHECKLIST!E38,DATOS!C:C,0),1),"")</f>
        <v/>
      </c>
      <c r="E38" s="136" t="str">
        <f>IFERROR(INDEX(DATOS!C:C,MATCH(CHECKLIST!A38,DATOS!BV:BV,0),1),"")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IFERROR(INDEX(DATOS!B:B,MATCH(CHECKLIST!A39,DATOS!BV:BV,0),1),"")</f>
        <v/>
      </c>
      <c r="C39" t="str">
        <f>IFERROR(INDEX(DATOS!J:J,MATCH(CHECKLIST!A39,DATOS!BV:BV,0),1),"")</f>
        <v/>
      </c>
      <c r="D39" t="str">
        <f>IFERROR(INDEX(DATOS!R:R,MATCH(CHECKLIST!E39,DATOS!C:C,0),1),"")</f>
        <v/>
      </c>
      <c r="E39" s="136" t="str">
        <f>IFERROR(INDEX(DATOS!C:C,MATCH(CHECKLIST!A39,DATOS!BV:BV,0),1),"")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IFERROR(INDEX(DATOS!B:B,MATCH(CHECKLIST!A40,DATOS!BV:BV,0),1),"")</f>
        <v/>
      </c>
      <c r="C40" t="str">
        <f>IFERROR(INDEX(DATOS!J:J,MATCH(CHECKLIST!A40,DATOS!BV:BV,0),1),"")</f>
        <v/>
      </c>
      <c r="D40" t="str">
        <f>IFERROR(INDEX(DATOS!R:R,MATCH(CHECKLIST!E40,DATOS!C:C,0),1),"")</f>
        <v/>
      </c>
      <c r="E40" s="136" t="str">
        <f>IFERROR(INDEX(DATOS!C:C,MATCH(CHECKLIST!A40,DATOS!BV:BV,0),1),"")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IFERROR(INDEX(DATOS!B:B,MATCH(CHECKLIST!A41,DATOS!BV:BV,0),1),"")</f>
        <v/>
      </c>
      <c r="C41" t="str">
        <f>IFERROR(INDEX(DATOS!J:J,MATCH(CHECKLIST!A41,DATOS!BV:BV,0),1),"")</f>
        <v/>
      </c>
      <c r="D41" t="str">
        <f>IFERROR(INDEX(DATOS!R:R,MATCH(CHECKLIST!E41,DATOS!C:C,0),1),"")</f>
        <v/>
      </c>
      <c r="E41" s="136" t="str">
        <f>IFERROR(INDEX(DATOS!C:C,MATCH(CHECKLIST!A41,DATOS!BV:BV,0),1),"")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IFERROR(INDEX(DATOS!B:B,MATCH(CHECKLIST!A42,DATOS!BV:BV,0),1),"")</f>
        <v/>
      </c>
      <c r="C42" t="str">
        <f>IFERROR(INDEX(DATOS!J:J,MATCH(CHECKLIST!A42,DATOS!BV:BV,0),1),"")</f>
        <v/>
      </c>
      <c r="D42" t="str">
        <f>IFERROR(INDEX(DATOS!R:R,MATCH(CHECKLIST!E42,DATOS!C:C,0),1),"")</f>
        <v/>
      </c>
      <c r="E42" s="136" t="str">
        <f>IFERROR(INDEX(DATOS!C:C,MATCH(CHECKLIST!A42,DATOS!BV:BV,0),1),"")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IFERROR(INDEX(DATOS!B:B,MATCH(CHECKLIST!A43,DATOS!BV:BV,0),1),"")</f>
        <v/>
      </c>
      <c r="C43" t="str">
        <f>IFERROR(INDEX(DATOS!J:J,MATCH(CHECKLIST!A43,DATOS!BV:BV,0),1),"")</f>
        <v/>
      </c>
      <c r="D43" t="str">
        <f>IFERROR(INDEX(DATOS!R:R,MATCH(CHECKLIST!E43,DATOS!C:C,0),1),"")</f>
        <v/>
      </c>
      <c r="E43" s="136" t="str">
        <f>IFERROR(INDEX(DATOS!C:C,MATCH(CHECKLIST!A43,DATOS!BV:BV,0),1),"")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IFERROR(INDEX(DATOS!B:B,MATCH(CHECKLIST!A44,DATOS!BV:BV,0),1),"")</f>
        <v/>
      </c>
      <c r="C44" t="str">
        <f>IFERROR(INDEX(DATOS!J:J,MATCH(CHECKLIST!A44,DATOS!BV:BV,0),1),"")</f>
        <v/>
      </c>
      <c r="D44" t="str">
        <f>IFERROR(INDEX(DATOS!R:R,MATCH(CHECKLIST!E44,DATOS!C:C,0),1),"")</f>
        <v/>
      </c>
      <c r="E44" s="136" t="str">
        <f>IFERROR(INDEX(DATOS!C:C,MATCH(CHECKLIST!A44,DATOS!BV:BV,0),1),"")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IFERROR(INDEX(DATOS!B:B,MATCH(CHECKLIST!A45,DATOS!BV:BV,0),1),"")</f>
        <v/>
      </c>
      <c r="C45" t="str">
        <f>IFERROR(INDEX(DATOS!J:J,MATCH(CHECKLIST!A45,DATOS!BV:BV,0),1),"")</f>
        <v/>
      </c>
      <c r="D45" t="str">
        <f>IFERROR(INDEX(DATOS!R:R,MATCH(CHECKLIST!E45,DATOS!C:C,0),1),"")</f>
        <v/>
      </c>
      <c r="E45" s="136" t="str">
        <f>IFERROR(INDEX(DATOS!C:C,MATCH(CHECKLIST!A45,DATOS!BV:BV,0),1),"")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IFERROR(INDEX(DATOS!B:B,MATCH(CHECKLIST!A46,DATOS!BV:BV,0),1),"")</f>
        <v/>
      </c>
      <c r="C46" t="str">
        <f>IFERROR(INDEX(DATOS!J:J,MATCH(CHECKLIST!A46,DATOS!BV:BV,0),1),"")</f>
        <v/>
      </c>
      <c r="D46" t="str">
        <f>IFERROR(INDEX(DATOS!R:R,MATCH(CHECKLIST!E46,DATOS!C:C,0),1),"")</f>
        <v/>
      </c>
      <c r="E46" s="136" t="str">
        <f>IFERROR(INDEX(DATOS!C:C,MATCH(CHECKLIST!A46,DATOS!BV:BV,0),1),"")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IFERROR(INDEX(DATOS!B:B,MATCH(CHECKLIST!A47,DATOS!BV:BV,0),1),"")</f>
        <v/>
      </c>
      <c r="C47" t="str">
        <f>IFERROR(INDEX(DATOS!J:J,MATCH(CHECKLIST!A47,DATOS!BV:BV,0),1),"")</f>
        <v/>
      </c>
      <c r="D47" t="str">
        <f>IFERROR(INDEX(DATOS!R:R,MATCH(CHECKLIST!E47,DATOS!C:C,0),1),"")</f>
        <v/>
      </c>
      <c r="E47" s="136" t="str">
        <f>IFERROR(INDEX(DATOS!C:C,MATCH(CHECKLIST!A47,DATOS!BV:BV,0),1),"")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IFERROR(INDEX(DATOS!B:B,MATCH(CHECKLIST!A48,DATOS!BV:BV,0),1),"")</f>
        <v/>
      </c>
      <c r="C48" t="str">
        <f>IFERROR(INDEX(DATOS!J:J,MATCH(CHECKLIST!A48,DATOS!BV:BV,0),1),"")</f>
        <v/>
      </c>
      <c r="D48" t="str">
        <f>IFERROR(INDEX(DATOS!R:R,MATCH(CHECKLIST!E48,DATOS!C:C,0),1),"")</f>
        <v/>
      </c>
      <c r="E48" s="136" t="str">
        <f>IFERROR(INDEX(DATOS!C:C,MATCH(CHECKLIST!A48,DATOS!BV:BV,0),1),"")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IFERROR(INDEX(DATOS!B:B,MATCH(CHECKLIST!A49,DATOS!BV:BV,0),1),"")</f>
        <v/>
      </c>
      <c r="C49" t="str">
        <f>IFERROR(INDEX(DATOS!J:J,MATCH(CHECKLIST!A49,DATOS!BV:BV,0),1),"")</f>
        <v/>
      </c>
      <c r="D49" t="str">
        <f>IFERROR(INDEX(DATOS!R:R,MATCH(CHECKLIST!E49,DATOS!C:C,0),1),"")</f>
        <v/>
      </c>
      <c r="E49" s="136" t="str">
        <f>IFERROR(INDEX(DATOS!C:C,MATCH(CHECKLIST!A49,DATOS!BV:BV,0),1),"")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IFERROR(INDEX(DATOS!B:B,MATCH(CHECKLIST!A50,DATOS!BV:BV,0),1),"")</f>
        <v/>
      </c>
      <c r="C50" t="str">
        <f>IFERROR(INDEX(DATOS!J:J,MATCH(CHECKLIST!A50,DATOS!BV:BV,0),1),"")</f>
        <v/>
      </c>
      <c r="D50" t="str">
        <f>IFERROR(INDEX(DATOS!R:R,MATCH(CHECKLIST!E50,DATOS!C:C,0),1),"")</f>
        <v/>
      </c>
      <c r="E50" s="136" t="str">
        <f>IFERROR(INDEX(DATOS!C:C,MATCH(CHECKLIST!A50,DATOS!BV:BV,0),1),"")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IFERROR(INDEX(DATOS!B:B,MATCH(CHECKLIST!A51,DATOS!BV:BV,0),1),"")</f>
        <v/>
      </c>
      <c r="C51" t="str">
        <f>IFERROR(INDEX(DATOS!J:J,MATCH(CHECKLIST!A51,DATOS!BV:BV,0),1),"")</f>
        <v/>
      </c>
      <c r="D51" t="str">
        <f>IFERROR(INDEX(DATOS!R:R,MATCH(CHECKLIST!E51,DATOS!C:C,0),1),"")</f>
        <v/>
      </c>
      <c r="E51" s="136" t="str">
        <f>IFERROR(INDEX(DATOS!C:C,MATCH(CHECKLIST!A51,DATOS!BV:BV,0),1),"")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IFERROR(INDEX(DATOS!B:B,MATCH(CHECKLIST!A52,DATOS!BV:BV,0),1),"")</f>
        <v/>
      </c>
      <c r="C52" t="str">
        <f>IFERROR(INDEX(DATOS!J:J,MATCH(CHECKLIST!A52,DATOS!BV:BV,0),1),"")</f>
        <v/>
      </c>
      <c r="D52" t="str">
        <f>IFERROR(INDEX(DATOS!R:R,MATCH(CHECKLIST!E52,DATOS!C:C,0),1),"")</f>
        <v/>
      </c>
      <c r="E52" s="136" t="str">
        <f>IFERROR(INDEX(DATOS!C:C,MATCH(CHECKLIST!A52,DATOS!BV:BV,0),1),"")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IFERROR(INDEX(DATOS!B:B,MATCH(CHECKLIST!A53,DATOS!BV:BV,0),1),"")</f>
        <v/>
      </c>
      <c r="C53" t="str">
        <f>IFERROR(INDEX(DATOS!J:J,MATCH(CHECKLIST!A53,DATOS!BV:BV,0),1),"")</f>
        <v/>
      </c>
      <c r="D53" t="str">
        <f>IFERROR(INDEX(DATOS!R:R,MATCH(CHECKLIST!E53,DATOS!C:C,0),1),"")</f>
        <v/>
      </c>
      <c r="E53" s="136" t="str">
        <f>IFERROR(INDEX(DATOS!C:C,MATCH(CHECKLIST!A53,DATOS!BV:BV,0),1),"")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IFERROR(INDEX(DATOS!B:B,MATCH(CHECKLIST!A54,DATOS!BV:BV,0),1),"")</f>
        <v/>
      </c>
      <c r="C54" t="str">
        <f>IFERROR(INDEX(DATOS!J:J,MATCH(CHECKLIST!A54,DATOS!BV:BV,0),1),"")</f>
        <v/>
      </c>
      <c r="D54" t="str">
        <f>IFERROR(INDEX(DATOS!R:R,MATCH(CHECKLIST!E54,DATOS!C:C,0),1),"")</f>
        <v/>
      </c>
      <c r="E54" s="136" t="str">
        <f>IFERROR(INDEX(DATOS!C:C,MATCH(CHECKLIST!A54,DATOS!BV:BV,0),1),"")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IFERROR(INDEX(DATOS!B:B,MATCH(CHECKLIST!A55,DATOS!BV:BV,0),1),"")</f>
        <v/>
      </c>
      <c r="C55" t="str">
        <f>IFERROR(INDEX(DATOS!J:J,MATCH(CHECKLIST!A55,DATOS!BV:BV,0),1),"")</f>
        <v/>
      </c>
      <c r="D55" t="str">
        <f>IFERROR(INDEX(DATOS!R:R,MATCH(CHECKLIST!E55,DATOS!C:C,0),1),"")</f>
        <v/>
      </c>
      <c r="E55" s="136" t="str">
        <f>IFERROR(INDEX(DATOS!C:C,MATCH(CHECKLIST!A55,DATOS!BV:BV,0),1),"")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IFERROR(INDEX(DATOS!B:B,MATCH(CHECKLIST!A56,DATOS!BV:BV,0),1),"")</f>
        <v/>
      </c>
      <c r="C56" t="str">
        <f>IFERROR(INDEX(DATOS!J:J,MATCH(CHECKLIST!A56,DATOS!BV:BV,0),1),"")</f>
        <v/>
      </c>
      <c r="D56" t="str">
        <f>IFERROR(INDEX(DATOS!R:R,MATCH(CHECKLIST!E56,DATOS!C:C,0),1),"")</f>
        <v/>
      </c>
      <c r="E56" s="136" t="str">
        <f>IFERROR(INDEX(DATOS!C:C,MATCH(CHECKLIST!A56,DATOS!BV:BV,0),1),"")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IFERROR(INDEX(DATOS!B:B,MATCH(CHECKLIST!A57,DATOS!BV:BV,0),1),"")</f>
        <v/>
      </c>
      <c r="C57" t="str">
        <f>IFERROR(INDEX(DATOS!J:J,MATCH(CHECKLIST!A57,DATOS!BV:BV,0),1),"")</f>
        <v/>
      </c>
      <c r="D57" t="str">
        <f>IFERROR(INDEX(DATOS!R:R,MATCH(CHECKLIST!E57,DATOS!C:C,0),1),"")</f>
        <v/>
      </c>
      <c r="E57" s="136" t="str">
        <f>IFERROR(INDEX(DATOS!C:C,MATCH(CHECKLIST!A57,DATOS!BV:BV,0),1),"")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IFERROR(INDEX(DATOS!B:B,MATCH(CHECKLIST!A58,DATOS!BV:BV,0),1),"")</f>
        <v/>
      </c>
      <c r="C58" t="str">
        <f>IFERROR(INDEX(DATOS!J:J,MATCH(CHECKLIST!A58,DATOS!BV:BV,0),1),"")</f>
        <v/>
      </c>
      <c r="D58" t="str">
        <f>IFERROR(INDEX(DATOS!R:R,MATCH(CHECKLIST!E58,DATOS!C:C,0),1),"")</f>
        <v/>
      </c>
      <c r="E58" s="136" t="str">
        <f>IFERROR(INDEX(DATOS!C:C,MATCH(CHECKLIST!A58,DATOS!BV:BV,0),1),"")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IFERROR(INDEX(DATOS!B:B,MATCH(CHECKLIST!A59,DATOS!BV:BV,0),1),"")</f>
        <v/>
      </c>
      <c r="C59" t="str">
        <f>IFERROR(INDEX(DATOS!J:J,MATCH(CHECKLIST!A59,DATOS!BV:BV,0),1),"")</f>
        <v/>
      </c>
      <c r="D59" t="str">
        <f>IFERROR(INDEX(DATOS!R:R,MATCH(CHECKLIST!E59,DATOS!C:C,0),1),"")</f>
        <v/>
      </c>
      <c r="E59" s="136" t="str">
        <f>IFERROR(INDEX(DATOS!C:C,MATCH(CHECKLIST!A59,DATOS!BV:BV,0),1),"")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IFERROR(INDEX(DATOS!B:B,MATCH(CHECKLIST!A60,DATOS!BV:BV,0),1),"")</f>
        <v/>
      </c>
      <c r="C60" t="str">
        <f>IFERROR(INDEX(DATOS!J:J,MATCH(CHECKLIST!A60,DATOS!BV:BV,0),1),"")</f>
        <v/>
      </c>
      <c r="D60" t="str">
        <f>IFERROR(INDEX(DATOS!R:R,MATCH(CHECKLIST!E60,DATOS!C:C,0),1),"")</f>
        <v/>
      </c>
      <c r="E60" s="136" t="str">
        <f>IFERROR(INDEX(DATOS!C:C,MATCH(CHECKLIST!A60,DATOS!BV:BV,0),1),"")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IFERROR(INDEX(DATOS!B:B,MATCH(CHECKLIST!A61,DATOS!BV:BV,0),1),"")</f>
        <v/>
      </c>
      <c r="C61" t="str">
        <f>IFERROR(INDEX(DATOS!J:J,MATCH(CHECKLIST!A61,DATOS!BV:BV,0),1),"")</f>
        <v/>
      </c>
      <c r="D61" t="str">
        <f>IFERROR(INDEX(DATOS!R:R,MATCH(CHECKLIST!E61,DATOS!C:C,0),1),"")</f>
        <v/>
      </c>
      <c r="E61" s="136" t="str">
        <f>IFERROR(INDEX(DATOS!C:C,MATCH(CHECKLIST!A61,DATOS!BV:BV,0),1),"")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IFERROR(INDEX(DATOS!B:B,MATCH(CHECKLIST!A62,DATOS!BV:BV,0),1),"")</f>
        <v/>
      </c>
      <c r="C62" t="str">
        <f>IFERROR(INDEX(DATOS!J:J,MATCH(CHECKLIST!A62,DATOS!BV:BV,0),1),"")</f>
        <v/>
      </c>
      <c r="D62" t="str">
        <f>IFERROR(INDEX(DATOS!R:R,MATCH(CHECKLIST!E62,DATOS!C:C,0),1),"")</f>
        <v/>
      </c>
      <c r="E62" s="136" t="str">
        <f>IFERROR(INDEX(DATOS!C:C,MATCH(CHECKLIST!A62,DATOS!BV:BV,0),1),"")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IFERROR(INDEX(DATOS!B:B,MATCH(CHECKLIST!A63,DATOS!BV:BV,0),1),"")</f>
        <v/>
      </c>
      <c r="C63" t="str">
        <f>IFERROR(INDEX(DATOS!J:J,MATCH(CHECKLIST!A63,DATOS!BV:BV,0),1),"")</f>
        <v/>
      </c>
      <c r="D63" t="str">
        <f>IFERROR(INDEX(DATOS!R:R,MATCH(CHECKLIST!E63,DATOS!C:C,0),1),"")</f>
        <v/>
      </c>
      <c r="E63" s="136" t="str">
        <f>IFERROR(INDEX(DATOS!C:C,MATCH(CHECKLIST!A63,DATOS!BV:BV,0),1),"")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IFERROR(INDEX(DATOS!B:B,MATCH(CHECKLIST!A64,DATOS!BV:BV,0),1),"")</f>
        <v/>
      </c>
      <c r="C64" t="str">
        <f>IFERROR(INDEX(DATOS!J:J,MATCH(CHECKLIST!A64,DATOS!BV:BV,0),1),"")</f>
        <v/>
      </c>
      <c r="D64" t="str">
        <f>IFERROR(INDEX(DATOS!R:R,MATCH(CHECKLIST!E64,DATOS!C:C,0),1),"")</f>
        <v/>
      </c>
      <c r="E64" s="136" t="str">
        <f>IFERROR(INDEX(DATOS!C:C,MATCH(CHECKLIST!A64,DATOS!BV:BV,0),1),"")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IFERROR(INDEX(DATOS!B:B,MATCH(CHECKLIST!A65,DATOS!BV:BV,0),1),"")</f>
        <v/>
      </c>
      <c r="C65" t="str">
        <f>IFERROR(INDEX(DATOS!J:J,MATCH(CHECKLIST!A65,DATOS!BV:BV,0),1),"")</f>
        <v/>
      </c>
      <c r="D65" t="str">
        <f>IFERROR(INDEX(DATOS!R:R,MATCH(CHECKLIST!E65,DATOS!C:C,0),1),"")</f>
        <v/>
      </c>
      <c r="E65" s="136" t="str">
        <f>IFERROR(INDEX(DATOS!C:C,MATCH(CHECKLIST!A65,DATOS!BV:BV,0),1),"")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IFERROR(INDEX(DATOS!B:B,MATCH(CHECKLIST!A66,DATOS!BV:BV,0),1),"")</f>
        <v/>
      </c>
      <c r="C66" t="str">
        <f>IFERROR(INDEX(DATOS!J:J,MATCH(CHECKLIST!A66,DATOS!BV:BV,0),1),"")</f>
        <v/>
      </c>
      <c r="D66" t="str">
        <f>IFERROR(INDEX(DATOS!R:R,MATCH(CHECKLIST!E66,DATOS!C:C,0),1),"")</f>
        <v/>
      </c>
      <c r="E66" s="136" t="str">
        <f>IFERROR(INDEX(DATOS!C:C,MATCH(CHECKLIST!A66,DATOS!BV:BV,0),1),"")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IFERROR(INDEX(DATOS!B:B,MATCH(CHECKLIST!A67,DATOS!BV:BV,0),1),"")</f>
        <v/>
      </c>
      <c r="C67" t="str">
        <f>IFERROR(INDEX(DATOS!J:J,MATCH(CHECKLIST!A67,DATOS!BV:BV,0),1),"")</f>
        <v/>
      </c>
      <c r="D67" t="str">
        <f>IFERROR(INDEX(DATOS!R:R,MATCH(CHECKLIST!E67,DATOS!C:C,0),1),"")</f>
        <v/>
      </c>
      <c r="E67" s="136" t="str">
        <f>IFERROR(INDEX(DATOS!C:C,MATCH(CHECKLIST!A67,DATOS!BV:BV,0),1),"")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IFERROR(INDEX(DATOS!B:B,MATCH(CHECKLIST!A68,DATOS!BV:BV,0),1),"")</f>
        <v/>
      </c>
      <c r="C68" t="str">
        <f>IFERROR(INDEX(DATOS!J:J,MATCH(CHECKLIST!A68,DATOS!BV:BV,0),1),"")</f>
        <v/>
      </c>
      <c r="D68" t="str">
        <f>IFERROR(INDEX(DATOS!R:R,MATCH(CHECKLIST!E68,DATOS!C:C,0),1),"")</f>
        <v/>
      </c>
      <c r="E68" s="136" t="str">
        <f>IFERROR(INDEX(DATOS!C:C,MATCH(CHECKLIST!A68,DATOS!BV:BV,0),1),"")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IFERROR(INDEX(DATOS!B:B,MATCH(CHECKLIST!A69,DATOS!BV:BV,0),1),"")</f>
        <v/>
      </c>
      <c r="C69" t="str">
        <f>IFERROR(INDEX(DATOS!J:J,MATCH(CHECKLIST!A69,DATOS!BV:BV,0),1),"")</f>
        <v/>
      </c>
      <c r="D69" t="str">
        <f>IFERROR(INDEX(DATOS!R:R,MATCH(CHECKLIST!E69,DATOS!C:C,0),1),"")</f>
        <v/>
      </c>
      <c r="E69" s="136" t="str">
        <f>IFERROR(INDEX(DATOS!C:C,MATCH(CHECKLIST!A69,DATOS!BV:BV,0),1),"")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IFERROR(INDEX(DATOS!B:B,MATCH(CHECKLIST!A70,DATOS!BV:BV,0),1),"")</f>
        <v/>
      </c>
      <c r="C70" t="str">
        <f>IFERROR(INDEX(DATOS!J:J,MATCH(CHECKLIST!A70,DATOS!BV:BV,0),1),"")</f>
        <v/>
      </c>
      <c r="D70" t="str">
        <f>IFERROR(INDEX(DATOS!R:R,MATCH(CHECKLIST!E70,DATOS!C:C,0),1),"")</f>
        <v/>
      </c>
      <c r="E70" s="136" t="str">
        <f>IFERROR(INDEX(DATOS!C:C,MATCH(CHECKLIST!A70,DATOS!BV:BV,0),1),"")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IFERROR(INDEX(DATOS!B:B,MATCH(CHECKLIST!A71,DATOS!BV:BV,0),1),"")</f>
        <v/>
      </c>
      <c r="C71" t="str">
        <f>IFERROR(INDEX(DATOS!J:J,MATCH(CHECKLIST!A71,DATOS!BV:BV,0),1),"")</f>
        <v/>
      </c>
      <c r="D71" t="str">
        <f>IFERROR(INDEX(DATOS!R:R,MATCH(CHECKLIST!E71,DATOS!C:C,0),1),"")</f>
        <v/>
      </c>
      <c r="E71" s="136" t="str">
        <f>IFERROR(INDEX(DATOS!C:C,MATCH(CHECKLIST!A71,DATOS!BV:BV,0),1),"")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IFERROR(INDEX(DATOS!B:B,MATCH(CHECKLIST!A72,DATOS!BV:BV,0),1),"")</f>
        <v/>
      </c>
      <c r="C72" t="str">
        <f>IFERROR(INDEX(DATOS!J:J,MATCH(CHECKLIST!A72,DATOS!BV:BV,0),1),"")</f>
        <v/>
      </c>
      <c r="D72" t="str">
        <f>IFERROR(INDEX(DATOS!R:R,MATCH(CHECKLIST!E72,DATOS!C:C,0),1),"")</f>
        <v/>
      </c>
      <c r="E72" s="136" t="str">
        <f>IFERROR(INDEX(DATOS!C:C,MATCH(CHECKLIST!A72,DATOS!BV:BV,0),1),"")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IFERROR(INDEX(DATOS!B:B,MATCH(CHECKLIST!A73,DATOS!BV:BV,0),1),"")</f>
        <v/>
      </c>
      <c r="C73" t="str">
        <f>IFERROR(INDEX(DATOS!J:J,MATCH(CHECKLIST!A73,DATOS!BV:BV,0),1),"")</f>
        <v/>
      </c>
      <c r="D73" t="str">
        <f>IFERROR(INDEX(DATOS!R:R,MATCH(CHECKLIST!E73,DATOS!C:C,0),1),"")</f>
        <v/>
      </c>
      <c r="E73" s="136" t="str">
        <f>IFERROR(INDEX(DATOS!C:C,MATCH(CHECKLIST!A73,DATOS!BV:BV,0),1),"")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IFERROR(INDEX(DATOS!B:B,MATCH(CHECKLIST!A74,DATOS!BV:BV,0),1),"")</f>
        <v/>
      </c>
      <c r="C74" t="str">
        <f>IFERROR(INDEX(DATOS!J:J,MATCH(CHECKLIST!A74,DATOS!BV:BV,0),1),"")</f>
        <v/>
      </c>
      <c r="D74" t="str">
        <f>IFERROR(INDEX(DATOS!R:R,MATCH(CHECKLIST!E74,DATOS!C:C,0),1),"")</f>
        <v/>
      </c>
      <c r="E74" s="136" t="str">
        <f>IFERROR(INDEX(DATOS!C:C,MATCH(CHECKLIST!A74,DATOS!BV:BV,0),1),"")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IFERROR(INDEX(DATOS!B:B,MATCH(CHECKLIST!A75,DATOS!BV:BV,0),1),"")</f>
        <v/>
      </c>
      <c r="C75" t="str">
        <f>IFERROR(INDEX(DATOS!J:J,MATCH(CHECKLIST!A75,DATOS!BV:BV,0),1),"")</f>
        <v/>
      </c>
      <c r="D75" t="str">
        <f>IFERROR(INDEX(DATOS!R:R,MATCH(CHECKLIST!E75,DATOS!C:C,0),1),"")</f>
        <v/>
      </c>
      <c r="E75" s="136" t="str">
        <f>IFERROR(INDEX(DATOS!C:C,MATCH(CHECKLIST!A75,DATOS!BV:BV,0),1),"")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IFERROR(INDEX(DATOS!B:B,MATCH(CHECKLIST!A76,DATOS!BV:BV,0),1),"")</f>
        <v/>
      </c>
      <c r="C76" t="str">
        <f>IFERROR(INDEX(DATOS!J:J,MATCH(CHECKLIST!A76,DATOS!BV:BV,0),1),"")</f>
        <v/>
      </c>
      <c r="D76" t="str">
        <f>IFERROR(INDEX(DATOS!R:R,MATCH(CHECKLIST!E76,DATOS!C:C,0),1),"")</f>
        <v/>
      </c>
      <c r="E76" s="136" t="str">
        <f>IFERROR(INDEX(DATOS!C:C,MATCH(CHECKLIST!A76,DATOS!BV:BV,0),1),"")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IFERROR(INDEX(DATOS!B:B,MATCH(CHECKLIST!A77,DATOS!BV:BV,0),1),"")</f>
        <v/>
      </c>
      <c r="C77" t="str">
        <f>IFERROR(INDEX(DATOS!J:J,MATCH(CHECKLIST!A77,DATOS!BV:BV,0),1),"")</f>
        <v/>
      </c>
      <c r="D77" t="str">
        <f>IFERROR(INDEX(DATOS!R:R,MATCH(CHECKLIST!E77,DATOS!C:C,0),1),"")</f>
        <v/>
      </c>
      <c r="E77" s="136" t="str">
        <f>IFERROR(INDEX(DATOS!C:C,MATCH(CHECKLIST!A77,DATOS!BV:BV,0),1),"")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IFERROR(INDEX(DATOS!B:B,MATCH(CHECKLIST!A78,DATOS!BV:BV,0),1),"")</f>
        <v/>
      </c>
      <c r="C78" t="str">
        <f>IFERROR(INDEX(DATOS!J:J,MATCH(CHECKLIST!A78,DATOS!BV:BV,0),1),"")</f>
        <v/>
      </c>
      <c r="D78" t="str">
        <f>IFERROR(INDEX(DATOS!R:R,MATCH(CHECKLIST!E78,DATOS!C:C,0),1),"")</f>
        <v/>
      </c>
      <c r="E78" s="136" t="str">
        <f>IFERROR(INDEX(DATOS!C:C,MATCH(CHECKLIST!A78,DATOS!BV:BV,0),1),"")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IFERROR(INDEX(DATOS!B:B,MATCH(CHECKLIST!A79,DATOS!BV:BV,0),1),"")</f>
        <v/>
      </c>
      <c r="C79" t="str">
        <f>IFERROR(INDEX(DATOS!J:J,MATCH(CHECKLIST!A79,DATOS!BV:BV,0),1),"")</f>
        <v/>
      </c>
      <c r="D79" t="str">
        <f>IFERROR(INDEX(DATOS!R:R,MATCH(CHECKLIST!E79,DATOS!C:C,0),1),"")</f>
        <v/>
      </c>
      <c r="E79" s="136" t="str">
        <f>IFERROR(INDEX(DATOS!C:C,MATCH(CHECKLIST!A79,DATOS!BV:BV,0),1),"")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IFERROR(INDEX(DATOS!B:B,MATCH(CHECKLIST!A80,DATOS!BV:BV,0),1),"")</f>
        <v/>
      </c>
      <c r="C80" t="str">
        <f>IFERROR(INDEX(DATOS!J:J,MATCH(CHECKLIST!A80,DATOS!BV:BV,0),1),"")</f>
        <v/>
      </c>
      <c r="D80" t="str">
        <f>IFERROR(INDEX(DATOS!R:R,MATCH(CHECKLIST!E80,DATOS!C:C,0),1),"")</f>
        <v/>
      </c>
      <c r="E80" s="136" t="str">
        <f>IFERROR(INDEX(DATOS!C:C,MATCH(CHECKLIST!A80,DATOS!BV:BV,0),1),"")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IFERROR(INDEX(DATOS!B:B,MATCH(CHECKLIST!A81,DATOS!BV:BV,0),1),"")</f>
        <v/>
      </c>
      <c r="C81" t="str">
        <f>IFERROR(INDEX(DATOS!J:J,MATCH(CHECKLIST!A81,DATOS!BV:BV,0),1),"")</f>
        <v/>
      </c>
      <c r="D81" t="str">
        <f>IFERROR(INDEX(DATOS!R:R,MATCH(CHECKLIST!E81,DATOS!C:C,0),1),"")</f>
        <v/>
      </c>
      <c r="E81" s="136" t="str">
        <f>IFERROR(INDEX(DATOS!C:C,MATCH(CHECKLIST!A81,DATOS!BV:BV,0),1),"")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IFERROR(INDEX(DATOS!B:B,MATCH(CHECKLIST!A82,DATOS!BV:BV,0),1),"")</f>
        <v/>
      </c>
      <c r="C82" t="str">
        <f>IFERROR(INDEX(DATOS!J:J,MATCH(CHECKLIST!A82,DATOS!BV:BV,0),1),"")</f>
        <v/>
      </c>
      <c r="D82" t="str">
        <f>IFERROR(INDEX(DATOS!R:R,MATCH(CHECKLIST!E82,DATOS!C:C,0),1),"")</f>
        <v/>
      </c>
      <c r="E82" s="136" t="str">
        <f>IFERROR(INDEX(DATOS!C:C,MATCH(CHECKLIST!A82,DATOS!BV:BV,0),1),"")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IFERROR(INDEX(DATOS!B:B,MATCH(CHECKLIST!A83,DATOS!BV:BV,0),1),"")</f>
        <v/>
      </c>
      <c r="C83" t="str">
        <f>IFERROR(INDEX(DATOS!J:J,MATCH(CHECKLIST!A83,DATOS!BV:BV,0),1),"")</f>
        <v/>
      </c>
      <c r="D83" t="str">
        <f>IFERROR(INDEX(DATOS!R:R,MATCH(CHECKLIST!E83,DATOS!C:C,0),1),"")</f>
        <v/>
      </c>
      <c r="E83" s="136" t="str">
        <f>IFERROR(INDEX(DATOS!C:C,MATCH(CHECKLIST!A83,DATOS!BV:BV,0),1),"")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IFERROR(INDEX(DATOS!B:B,MATCH(CHECKLIST!A84,DATOS!BV:BV,0),1),"")</f>
        <v/>
      </c>
      <c r="C84" t="str">
        <f>IFERROR(INDEX(DATOS!J:J,MATCH(CHECKLIST!A84,DATOS!BV:BV,0),1),"")</f>
        <v/>
      </c>
      <c r="D84" t="str">
        <f>IFERROR(INDEX(DATOS!R:R,MATCH(CHECKLIST!E84,DATOS!C:C,0),1),"")</f>
        <v/>
      </c>
      <c r="E84" s="136" t="str">
        <f>IFERROR(INDEX(DATOS!C:C,MATCH(CHECKLIST!A84,DATOS!BV:BV,0),1),"")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IFERROR(INDEX(DATOS!B:B,MATCH(CHECKLIST!A85,DATOS!BV:BV,0),1),"")</f>
        <v/>
      </c>
      <c r="C85" t="str">
        <f>IFERROR(INDEX(DATOS!J:J,MATCH(CHECKLIST!A85,DATOS!BV:BV,0),1),"")</f>
        <v/>
      </c>
      <c r="D85" t="str">
        <f>IFERROR(INDEX(DATOS!R:R,MATCH(CHECKLIST!E85,DATOS!C:C,0),1),"")</f>
        <v/>
      </c>
      <c r="E85" s="136" t="str">
        <f>IFERROR(INDEX(DATOS!C:C,MATCH(CHECKLIST!A85,DATOS!BV:BV,0),1),"")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IFERROR(INDEX(DATOS!B:B,MATCH(CHECKLIST!A86,DATOS!BV:BV,0),1),"")</f>
        <v/>
      </c>
      <c r="C86" t="str">
        <f>IFERROR(INDEX(DATOS!J:J,MATCH(CHECKLIST!A86,DATOS!BV:BV,0),1),"")</f>
        <v/>
      </c>
      <c r="D86" t="str">
        <f>IFERROR(INDEX(DATOS!R:R,MATCH(CHECKLIST!E86,DATOS!C:C,0),1),"")</f>
        <v/>
      </c>
      <c r="E86" s="136" t="str">
        <f>IFERROR(INDEX(DATOS!C:C,MATCH(CHECKLIST!A86,DATOS!BV:BV,0),1),"")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IFERROR(INDEX(DATOS!B:B,MATCH(CHECKLIST!A87,DATOS!BV:BV,0),1),"")</f>
        <v/>
      </c>
      <c r="C87" t="str">
        <f>IFERROR(INDEX(DATOS!J:J,MATCH(CHECKLIST!A87,DATOS!BV:BV,0),1),"")</f>
        <v/>
      </c>
      <c r="D87" t="str">
        <f>IFERROR(INDEX(DATOS!R:R,MATCH(CHECKLIST!E87,DATOS!C:C,0),1),"")</f>
        <v/>
      </c>
      <c r="E87" s="136" t="str">
        <f>IFERROR(INDEX(DATOS!C:C,MATCH(CHECKLIST!A87,DATOS!BV:BV,0),1),"")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IFERROR(INDEX(DATOS!B:B,MATCH(CHECKLIST!A88,DATOS!BV:BV,0),1),"")</f>
        <v/>
      </c>
      <c r="C88" t="str">
        <f>IFERROR(INDEX(DATOS!J:J,MATCH(CHECKLIST!A88,DATOS!BV:BV,0),1),"")</f>
        <v/>
      </c>
      <c r="D88" t="str">
        <f>IFERROR(INDEX(DATOS!R:R,MATCH(CHECKLIST!E88,DATOS!C:C,0),1),"")</f>
        <v/>
      </c>
      <c r="E88" s="136" t="str">
        <f>IFERROR(INDEX(DATOS!C:C,MATCH(CHECKLIST!A88,DATOS!BV:BV,0),1),"")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IFERROR(INDEX(DATOS!B:B,MATCH(CHECKLIST!A89,DATOS!BV:BV,0),1),"")</f>
        <v/>
      </c>
      <c r="C89" t="str">
        <f>IFERROR(INDEX(DATOS!J:J,MATCH(CHECKLIST!A89,DATOS!BV:BV,0),1),"")</f>
        <v/>
      </c>
      <c r="D89" t="str">
        <f>IFERROR(INDEX(DATOS!R:R,MATCH(CHECKLIST!E89,DATOS!C:C,0),1),"")</f>
        <v/>
      </c>
      <c r="E89" s="136" t="str">
        <f>IFERROR(INDEX(DATOS!C:C,MATCH(CHECKLIST!A89,DATOS!BV:BV,0),1),"")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IFERROR(INDEX(DATOS!B:B,MATCH(CHECKLIST!A90,DATOS!BV:BV,0),1),"")</f>
        <v/>
      </c>
      <c r="C90" t="str">
        <f>IFERROR(INDEX(DATOS!J:J,MATCH(CHECKLIST!A90,DATOS!BV:BV,0),1),"")</f>
        <v/>
      </c>
      <c r="D90" t="str">
        <f>IFERROR(INDEX(DATOS!R:R,MATCH(CHECKLIST!E90,DATOS!C:C,0),1),"")</f>
        <v/>
      </c>
      <c r="E90" s="136" t="str">
        <f>IFERROR(INDEX(DATOS!C:C,MATCH(CHECKLIST!A90,DATOS!BV:BV,0),1),"")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IFERROR(INDEX(DATOS!B:B,MATCH(CHECKLIST!A91,DATOS!BV:BV,0),1),"")</f>
        <v/>
      </c>
      <c r="C91" t="str">
        <f>IFERROR(INDEX(DATOS!J:J,MATCH(CHECKLIST!A91,DATOS!BV:BV,0),1),"")</f>
        <v/>
      </c>
      <c r="D91" t="str">
        <f>IFERROR(INDEX(DATOS!R:R,MATCH(CHECKLIST!E91,DATOS!C:C,0),1),"")</f>
        <v/>
      </c>
      <c r="E91" s="136" t="str">
        <f>IFERROR(INDEX(DATOS!C:C,MATCH(CHECKLIST!A91,DATOS!BV:BV,0),1),"")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IFERROR(INDEX(DATOS!B:B,MATCH(CHECKLIST!A92,DATOS!BV:BV,0),1),"")</f>
        <v/>
      </c>
      <c r="C92" t="str">
        <f>IFERROR(INDEX(DATOS!J:J,MATCH(CHECKLIST!A92,DATOS!BV:BV,0),1),"")</f>
        <v/>
      </c>
      <c r="D92" t="str">
        <f>IFERROR(INDEX(DATOS!R:R,MATCH(CHECKLIST!E92,DATOS!C:C,0),1),"")</f>
        <v/>
      </c>
      <c r="E92" s="136" t="str">
        <f>IFERROR(INDEX(DATOS!C:C,MATCH(CHECKLIST!A92,DATOS!BV:BV,0),1),"")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IFERROR(INDEX(DATOS!B:B,MATCH(CHECKLIST!A93,DATOS!BV:BV,0),1),"")</f>
        <v/>
      </c>
      <c r="C93" t="str">
        <f>IFERROR(INDEX(DATOS!J:J,MATCH(CHECKLIST!A93,DATOS!BV:BV,0),1),"")</f>
        <v/>
      </c>
      <c r="D93" t="str">
        <f>IFERROR(INDEX(DATOS!R:R,MATCH(CHECKLIST!E93,DATOS!C:C,0),1),"")</f>
        <v/>
      </c>
      <c r="E93" s="136" t="str">
        <f>IFERROR(INDEX(DATOS!C:C,MATCH(CHECKLIST!A93,DATOS!BV:BV,0),1),"")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IFERROR(INDEX(DATOS!B:B,MATCH(CHECKLIST!A94,DATOS!BV:BV,0),1),"")</f>
        <v/>
      </c>
      <c r="C94" t="str">
        <f>IFERROR(INDEX(DATOS!J:J,MATCH(CHECKLIST!A94,DATOS!BV:BV,0),1),"")</f>
        <v/>
      </c>
      <c r="D94" t="str">
        <f>IFERROR(INDEX(DATOS!R:R,MATCH(CHECKLIST!E94,DATOS!C:C,0),1),"")</f>
        <v/>
      </c>
      <c r="E94" s="136" t="str">
        <f>IFERROR(INDEX(DATOS!C:C,MATCH(CHECKLIST!A94,DATOS!BV:BV,0),1),"")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IFERROR(INDEX(DATOS!B:B,MATCH(CHECKLIST!A95,DATOS!BV:BV,0),1),"")</f>
        <v/>
      </c>
      <c r="C95" t="str">
        <f>IFERROR(INDEX(DATOS!J:J,MATCH(CHECKLIST!A95,DATOS!BV:BV,0),1),"")</f>
        <v/>
      </c>
      <c r="D95" t="str">
        <f>IFERROR(INDEX(DATOS!R:R,MATCH(CHECKLIST!E95,DATOS!C:C,0),1),"")</f>
        <v/>
      </c>
      <c r="E95" s="136" t="str">
        <f>IFERROR(INDEX(DATOS!C:C,MATCH(CHECKLIST!A95,DATOS!BV:BV,0),1),"")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IFERROR(INDEX(DATOS!B:B,MATCH(CHECKLIST!A96,DATOS!BV:BV,0),1),"")</f>
        <v/>
      </c>
      <c r="C96" t="str">
        <f>IFERROR(INDEX(DATOS!J:J,MATCH(CHECKLIST!A96,DATOS!BV:BV,0),1),"")</f>
        <v/>
      </c>
      <c r="D96" t="str">
        <f>IFERROR(INDEX(DATOS!R:R,MATCH(CHECKLIST!E96,DATOS!C:C,0),1),"")</f>
        <v/>
      </c>
      <c r="E96" s="136" t="str">
        <f>IFERROR(INDEX(DATOS!C:C,MATCH(CHECKLIST!A96,DATOS!BV:BV,0),1),"")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IFERROR(INDEX(DATOS!B:B,MATCH(CHECKLIST!A97,DATOS!BV:BV,0),1),"")</f>
        <v/>
      </c>
      <c r="C97" t="str">
        <f>IFERROR(INDEX(DATOS!J:J,MATCH(CHECKLIST!A97,DATOS!BV:BV,0),1),"")</f>
        <v/>
      </c>
      <c r="D97" t="str">
        <f>IFERROR(INDEX(DATOS!R:R,MATCH(CHECKLIST!E97,DATOS!C:C,0),1),"")</f>
        <v/>
      </c>
      <c r="E97" s="136" t="str">
        <f>IFERROR(INDEX(DATOS!C:C,MATCH(CHECKLIST!A97,DATOS!BV:BV,0),1),"")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IFERROR(INDEX(DATOS!B:B,MATCH(CHECKLIST!A98,DATOS!BV:BV,0),1),"")</f>
        <v/>
      </c>
      <c r="C98" t="str">
        <f>IFERROR(INDEX(DATOS!J:J,MATCH(CHECKLIST!A98,DATOS!BV:BV,0),1),"")</f>
        <v/>
      </c>
      <c r="D98" t="str">
        <f>IFERROR(INDEX(DATOS!R:R,MATCH(CHECKLIST!E98,DATOS!C:C,0),1),"")</f>
        <v/>
      </c>
      <c r="E98" s="136" t="str">
        <f>IFERROR(INDEX(DATOS!C:C,MATCH(CHECKLIST!A98,DATOS!BV:BV,0),1),"")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IFERROR(INDEX(DATOS!B:B,MATCH(CHECKLIST!A99,DATOS!BV:BV,0),1),"")</f>
        <v/>
      </c>
      <c r="C99" t="str">
        <f>IFERROR(INDEX(DATOS!J:J,MATCH(CHECKLIST!A99,DATOS!BV:BV,0),1),"")</f>
        <v/>
      </c>
      <c r="D99" t="str">
        <f>IFERROR(INDEX(DATOS!R:R,MATCH(CHECKLIST!E99,DATOS!C:C,0),1),"")</f>
        <v/>
      </c>
      <c r="E99" s="136" t="str">
        <f>IFERROR(INDEX(DATOS!C:C,MATCH(CHECKLIST!A99,DATOS!BV:BV,0),1),"")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IFERROR(INDEX(DATOS!B:B,MATCH(CHECKLIST!A100,DATOS!BV:BV,0),1),"")</f>
        <v/>
      </c>
      <c r="C100" t="str">
        <f>IFERROR(INDEX(DATOS!J:J,MATCH(CHECKLIST!A100,DATOS!BV:BV,0),1),"")</f>
        <v/>
      </c>
      <c r="D100" t="str">
        <f>IFERROR(INDEX(DATOS!R:R,MATCH(CHECKLIST!E100,DATOS!C:C,0),1),"")</f>
        <v/>
      </c>
      <c r="E100" s="136" t="str">
        <f>IFERROR(INDEX(DATOS!C:C,MATCH(CHECKLIST!A100,DATOS!BV:BV,0),1),"")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IFERROR(INDEX(DATOS!B:B,MATCH(CHECKLIST!A101,DATOS!BV:BV,0),1),"")</f>
        <v/>
      </c>
      <c r="C101" t="str">
        <f>IFERROR(INDEX(DATOS!J:J,MATCH(CHECKLIST!A101,DATOS!BV:BV,0),1),"")</f>
        <v/>
      </c>
      <c r="D101" t="str">
        <f>IFERROR(INDEX(DATOS!R:R,MATCH(CHECKLIST!E101,DATOS!C:C,0),1),"")</f>
        <v/>
      </c>
      <c r="E101" s="136" t="str">
        <f>IFERROR(INDEX(DATOS!C:C,MATCH(CHECKLIST!A101,DATOS!BV:BV,0),1),"")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IFERROR(INDEX(DATOS!B:B,MATCH(CHECKLIST!A102,DATOS!BV:BV,0),1),"")</f>
        <v/>
      </c>
      <c r="C102" t="str">
        <f>IFERROR(INDEX(DATOS!J:J,MATCH(CHECKLIST!A102,DATOS!BV:BV,0),1),"")</f>
        <v/>
      </c>
      <c r="D102" t="str">
        <f>IFERROR(INDEX(DATOS!R:R,MATCH(CHECKLIST!E102,DATOS!C:C,0),1),"")</f>
        <v/>
      </c>
      <c r="E102" s="136" t="str">
        <f>IFERROR(INDEX(DATOS!C:C,MATCH(CHECKLIST!A102,DATOS!BV:BV,0),1),"")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IFERROR(INDEX(DATOS!B:B,MATCH(CHECKLIST!A103,DATOS!BV:BV,0),1),"")</f>
        <v/>
      </c>
      <c r="C103" t="str">
        <f>IFERROR(INDEX(DATOS!J:J,MATCH(CHECKLIST!A103,DATOS!BV:BV,0),1),"")</f>
        <v/>
      </c>
      <c r="D103" t="str">
        <f>IFERROR(INDEX(DATOS!R:R,MATCH(CHECKLIST!E103,DATOS!C:C,0),1),"")</f>
        <v/>
      </c>
      <c r="E103" s="136" t="str">
        <f>IFERROR(INDEX(DATOS!C:C,MATCH(CHECKLIST!A103,DATOS!BV:BV,0),1),"")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IFERROR(INDEX(DATOS!B:B,MATCH(CHECKLIST!A104,DATOS!BV:BV,0),1),"")</f>
        <v/>
      </c>
      <c r="C104" t="str">
        <f>IFERROR(INDEX(DATOS!J:J,MATCH(CHECKLIST!A104,DATOS!BV:BV,0),1),"")</f>
        <v/>
      </c>
      <c r="D104" t="str">
        <f>IFERROR(INDEX(DATOS!R:R,MATCH(CHECKLIST!E104,DATOS!C:C,0),1),"")</f>
        <v/>
      </c>
      <c r="E104" s="136" t="str">
        <f>IFERROR(INDEX(DATOS!C:C,MATCH(CHECKLIST!A104,DATOS!BV:BV,0),1),"")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IFERROR(INDEX(DATOS!B:B,MATCH(CHECKLIST!A105,DATOS!BV:BV,0),1),"")</f>
        <v/>
      </c>
      <c r="C105" t="str">
        <f>IFERROR(INDEX(DATOS!J:J,MATCH(CHECKLIST!A105,DATOS!BV:BV,0),1),"")</f>
        <v/>
      </c>
      <c r="D105" t="str">
        <f>IFERROR(INDEX(DATOS!R:R,MATCH(CHECKLIST!E105,DATOS!C:C,0),1),"")</f>
        <v/>
      </c>
      <c r="E105" s="136" t="str">
        <f>IFERROR(INDEX(DATOS!C:C,MATCH(CHECKLIST!A105,DATOS!BV:BV,0),1),"")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IFERROR(INDEX(DATOS!B:B,MATCH(CHECKLIST!A106,DATOS!BV:BV,0),1),"")</f>
        <v/>
      </c>
      <c r="C106" t="str">
        <f>IFERROR(INDEX(DATOS!J:J,MATCH(CHECKLIST!A106,DATOS!BV:BV,0),1),"")</f>
        <v/>
      </c>
      <c r="D106" t="str">
        <f>IFERROR(INDEX(DATOS!R:R,MATCH(CHECKLIST!E106,DATOS!C:C,0),1),"")</f>
        <v/>
      </c>
      <c r="E106" s="136" t="str">
        <f>IFERROR(INDEX(DATOS!C:C,MATCH(CHECKLIST!A106,DATOS!BV:BV,0),1),"")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IFERROR(INDEX(DATOS!B:B,MATCH(CHECKLIST!A107,DATOS!BV:BV,0),1),"")</f>
        <v/>
      </c>
      <c r="C107" t="str">
        <f>IFERROR(INDEX(DATOS!J:J,MATCH(CHECKLIST!A107,DATOS!BV:BV,0),1),"")</f>
        <v/>
      </c>
      <c r="D107" t="str">
        <f>IFERROR(INDEX(DATOS!R:R,MATCH(CHECKLIST!E107,DATOS!C:C,0),1),"")</f>
        <v/>
      </c>
      <c r="E107" s="136" t="str">
        <f>IFERROR(INDEX(DATOS!C:C,MATCH(CHECKLIST!A107,DATOS!BV:BV,0),1),"")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IFERROR(INDEX(DATOS!B:B,MATCH(CHECKLIST!A108,DATOS!BV:BV,0),1),"")</f>
        <v/>
      </c>
      <c r="C108" t="str">
        <f>IFERROR(INDEX(DATOS!J:J,MATCH(CHECKLIST!A108,DATOS!BV:BV,0),1),"")</f>
        <v/>
      </c>
      <c r="D108" t="str">
        <f>IFERROR(INDEX(DATOS!R:R,MATCH(CHECKLIST!E108,DATOS!C:C,0),1),"")</f>
        <v/>
      </c>
      <c r="E108" s="136" t="str">
        <f>IFERROR(INDEX(DATOS!C:C,MATCH(CHECKLIST!A108,DATOS!BV:BV,0),1),"")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IFERROR(INDEX(DATOS!B:B,MATCH(CHECKLIST!A109,DATOS!BV:BV,0),1),"")</f>
        <v/>
      </c>
      <c r="C109" t="str">
        <f>IFERROR(INDEX(DATOS!J:J,MATCH(CHECKLIST!A109,DATOS!BV:BV,0),1),"")</f>
        <v/>
      </c>
      <c r="D109" t="str">
        <f>IFERROR(INDEX(DATOS!R:R,MATCH(CHECKLIST!E109,DATOS!C:C,0),1),"")</f>
        <v/>
      </c>
      <c r="E109" s="136" t="str">
        <f>IFERROR(INDEX(DATOS!C:C,MATCH(CHECKLIST!A109,DATOS!BV:BV,0),1),"")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IFERROR(INDEX(DATOS!B:B,MATCH(CHECKLIST!A110,DATOS!BV:BV,0),1),"")</f>
        <v/>
      </c>
      <c r="C110" t="str">
        <f>IFERROR(INDEX(DATOS!J:J,MATCH(CHECKLIST!A110,DATOS!BV:BV,0),1),"")</f>
        <v/>
      </c>
      <c r="D110" t="str">
        <f>IFERROR(INDEX(DATOS!R:R,MATCH(CHECKLIST!E110,DATOS!C:C,0),1),"")</f>
        <v/>
      </c>
      <c r="E110" s="136" t="str">
        <f>IFERROR(INDEX(DATOS!C:C,MATCH(CHECKLIST!A110,DATOS!BV:BV,0),1),"")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IFERROR(INDEX(DATOS!B:B,MATCH(CHECKLIST!A111,DATOS!BV:BV,0),1),"")</f>
        <v/>
      </c>
      <c r="C111" t="str">
        <f>IFERROR(INDEX(DATOS!J:J,MATCH(CHECKLIST!A111,DATOS!BV:BV,0),1),"")</f>
        <v/>
      </c>
      <c r="D111" t="str">
        <f>IFERROR(INDEX(DATOS!R:R,MATCH(CHECKLIST!E111,DATOS!C:C,0),1),"")</f>
        <v/>
      </c>
      <c r="E111" s="136" t="str">
        <f>IFERROR(INDEX(DATOS!C:C,MATCH(CHECKLIST!A111,DATOS!BV:BV,0),1),"")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IFERROR(INDEX(DATOS!B:B,MATCH(CHECKLIST!A112,DATOS!BV:BV,0),1),"")</f>
        <v/>
      </c>
      <c r="C112" t="str">
        <f>IFERROR(INDEX(DATOS!J:J,MATCH(CHECKLIST!A112,DATOS!BV:BV,0),1),"")</f>
        <v/>
      </c>
      <c r="D112" t="str">
        <f>IFERROR(INDEX(DATOS!R:R,MATCH(CHECKLIST!E112,DATOS!C:C,0),1),"")</f>
        <v/>
      </c>
      <c r="E112" s="136" t="str">
        <f>IFERROR(INDEX(DATOS!C:C,MATCH(CHECKLIST!A112,DATOS!BV:BV,0),1),"")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IFERROR(INDEX(DATOS!B:B,MATCH(CHECKLIST!A113,DATOS!BV:BV,0),1),"")</f>
        <v/>
      </c>
      <c r="C113" t="str">
        <f>IFERROR(INDEX(DATOS!J:J,MATCH(CHECKLIST!A113,DATOS!BV:BV,0),1),"")</f>
        <v/>
      </c>
      <c r="D113" t="str">
        <f>IFERROR(INDEX(DATOS!R:R,MATCH(CHECKLIST!E113,DATOS!C:C,0),1),"")</f>
        <v/>
      </c>
      <c r="E113" s="136" t="str">
        <f>IFERROR(INDEX(DATOS!C:C,MATCH(CHECKLIST!A113,DATOS!BV:BV,0),1),"")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IFERROR(INDEX(DATOS!B:B,MATCH(CHECKLIST!A114,DATOS!BV:BV,0),1),"")</f>
        <v/>
      </c>
      <c r="C114" t="str">
        <f>IFERROR(INDEX(DATOS!J:J,MATCH(CHECKLIST!A114,DATOS!BV:BV,0),1),"")</f>
        <v/>
      </c>
      <c r="D114" t="str">
        <f>IFERROR(INDEX(DATOS!R:R,MATCH(CHECKLIST!E114,DATOS!C:C,0),1),"")</f>
        <v/>
      </c>
      <c r="E114" s="136" t="str">
        <f>IFERROR(INDEX(DATOS!C:C,MATCH(CHECKLIST!A114,DATOS!BV:BV,0),1),"")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IFERROR(INDEX(DATOS!B:B,MATCH(CHECKLIST!A115,DATOS!BV:BV,0),1),"")</f>
        <v/>
      </c>
      <c r="C115" t="str">
        <f>IFERROR(INDEX(DATOS!J:J,MATCH(CHECKLIST!A115,DATOS!BV:BV,0),1),"")</f>
        <v/>
      </c>
      <c r="D115" t="str">
        <f>IFERROR(INDEX(DATOS!R:R,MATCH(CHECKLIST!E115,DATOS!C:C,0),1),"")</f>
        <v/>
      </c>
      <c r="E115" s="136" t="str">
        <f>IFERROR(INDEX(DATOS!C:C,MATCH(CHECKLIST!A115,DATOS!BV:BV,0),1),"")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IFERROR(INDEX(DATOS!B:B,MATCH(CHECKLIST!A116,DATOS!BV:BV,0),1),"")</f>
        <v/>
      </c>
      <c r="C116" t="str">
        <f>IFERROR(INDEX(DATOS!J:J,MATCH(CHECKLIST!A116,DATOS!BV:BV,0),1),"")</f>
        <v/>
      </c>
      <c r="D116" t="str">
        <f>IFERROR(INDEX(DATOS!R:R,MATCH(CHECKLIST!E116,DATOS!C:C,0),1),"")</f>
        <v/>
      </c>
      <c r="E116" s="136" t="str">
        <f>IFERROR(INDEX(DATOS!C:C,MATCH(CHECKLIST!A116,DATOS!BV:BV,0),1),"")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IFERROR(INDEX(DATOS!B:B,MATCH(CHECKLIST!A117,DATOS!BV:BV,0),1),"")</f>
        <v/>
      </c>
      <c r="C117" t="str">
        <f>IFERROR(INDEX(DATOS!J:J,MATCH(CHECKLIST!A117,DATOS!BV:BV,0),1),"")</f>
        <v/>
      </c>
      <c r="D117" t="str">
        <f>IFERROR(INDEX(DATOS!R:R,MATCH(CHECKLIST!E117,DATOS!C:C,0),1),"")</f>
        <v/>
      </c>
      <c r="E117" s="136" t="str">
        <f>IFERROR(INDEX(DATOS!C:C,MATCH(CHECKLIST!A117,DATOS!BV:BV,0),1),"")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IFERROR(INDEX(DATOS!B:B,MATCH(CHECKLIST!A118,DATOS!BV:BV,0),1),"")</f>
        <v/>
      </c>
      <c r="C118" t="str">
        <f>IFERROR(INDEX(DATOS!J:J,MATCH(CHECKLIST!A118,DATOS!BV:BV,0),1),"")</f>
        <v/>
      </c>
      <c r="D118" t="str">
        <f>IFERROR(INDEX(DATOS!R:R,MATCH(CHECKLIST!E118,DATOS!C:C,0),1),"")</f>
        <v/>
      </c>
      <c r="E118" s="136" t="str">
        <f>IFERROR(INDEX(DATOS!C:C,MATCH(CHECKLIST!A118,DATOS!BV:BV,0),1),"")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IFERROR(INDEX(DATOS!B:B,MATCH(CHECKLIST!A119,DATOS!BV:BV,0),1),"")</f>
        <v/>
      </c>
      <c r="C119" t="str">
        <f>IFERROR(INDEX(DATOS!J:J,MATCH(CHECKLIST!A119,DATOS!BV:BV,0),1),"")</f>
        <v/>
      </c>
      <c r="D119" t="str">
        <f>IFERROR(INDEX(DATOS!R:R,MATCH(CHECKLIST!E119,DATOS!C:C,0),1),"")</f>
        <v/>
      </c>
      <c r="E119" s="136" t="str">
        <f>IFERROR(INDEX(DATOS!C:C,MATCH(CHECKLIST!A119,DATOS!BV:BV,0),1),"")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IFERROR(INDEX(DATOS!B:B,MATCH(CHECKLIST!A120,DATOS!BV:BV,0),1),"")</f>
        <v/>
      </c>
      <c r="C120" t="str">
        <f>IFERROR(INDEX(DATOS!J:J,MATCH(CHECKLIST!A120,DATOS!BV:BV,0),1),"")</f>
        <v/>
      </c>
      <c r="D120" t="str">
        <f>IFERROR(INDEX(DATOS!R:R,MATCH(CHECKLIST!E120,DATOS!C:C,0),1),"")</f>
        <v/>
      </c>
      <c r="E120" s="136" t="str">
        <f>IFERROR(INDEX(DATOS!C:C,MATCH(CHECKLIST!A120,DATOS!BV:BV,0),1),"")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IFERROR(INDEX(DATOS!B:B,MATCH(CHECKLIST!A121,DATOS!BV:BV,0),1),"")</f>
        <v/>
      </c>
      <c r="C121" t="str">
        <f>IFERROR(INDEX(DATOS!J:J,MATCH(CHECKLIST!A121,DATOS!BV:BV,0),1),"")</f>
        <v/>
      </c>
      <c r="D121" t="str">
        <f>IFERROR(INDEX(DATOS!R:R,MATCH(CHECKLIST!E121,DATOS!C:C,0),1),"")</f>
        <v/>
      </c>
      <c r="E121" s="136" t="str">
        <f>IFERROR(INDEX(DATOS!C:C,MATCH(CHECKLIST!A121,DATOS!BV:BV,0),1),"")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IFERROR(INDEX(DATOS!B:B,MATCH(CHECKLIST!A122,DATOS!BV:BV,0),1),"")</f>
        <v/>
      </c>
      <c r="C122" t="str">
        <f>IFERROR(INDEX(DATOS!J:J,MATCH(CHECKLIST!A122,DATOS!BV:BV,0),1),"")</f>
        <v/>
      </c>
      <c r="D122" t="str">
        <f>IFERROR(INDEX(DATOS!R:R,MATCH(CHECKLIST!E122,DATOS!C:C,0),1),"")</f>
        <v/>
      </c>
      <c r="E122" s="136" t="str">
        <f>IFERROR(INDEX(DATOS!C:C,MATCH(CHECKLIST!A122,DATOS!BV:BV,0),1),"")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IFERROR(INDEX(DATOS!B:B,MATCH(CHECKLIST!A123,DATOS!BV:BV,0),1),"")</f>
        <v/>
      </c>
      <c r="C123" t="str">
        <f>IFERROR(INDEX(DATOS!J:J,MATCH(CHECKLIST!A123,DATOS!BV:BV,0),1),"")</f>
        <v/>
      </c>
      <c r="D123" t="str">
        <f>IFERROR(INDEX(DATOS!R:R,MATCH(CHECKLIST!E123,DATOS!C:C,0),1),"")</f>
        <v/>
      </c>
      <c r="E123" s="136" t="str">
        <f>IFERROR(INDEX(DATOS!C:C,MATCH(CHECKLIST!A123,DATOS!BV:BV,0),1),"")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IFERROR(INDEX(DATOS!B:B,MATCH(CHECKLIST!A124,DATOS!BV:BV,0),1),"")</f>
        <v/>
      </c>
      <c r="C124" t="str">
        <f>IFERROR(INDEX(DATOS!J:J,MATCH(CHECKLIST!A124,DATOS!BV:BV,0),1),"")</f>
        <v/>
      </c>
      <c r="D124" t="str">
        <f>IFERROR(INDEX(DATOS!R:R,MATCH(CHECKLIST!E124,DATOS!C:C,0),1),"")</f>
        <v/>
      </c>
      <c r="E124" s="136" t="str">
        <f>IFERROR(INDEX(DATOS!C:C,MATCH(CHECKLIST!A124,DATOS!BV:BV,0),1),"")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IFERROR(INDEX(DATOS!B:B,MATCH(CHECKLIST!A125,DATOS!BV:BV,0),1),"")</f>
        <v/>
      </c>
      <c r="C125" t="str">
        <f>IFERROR(INDEX(DATOS!J:J,MATCH(CHECKLIST!A125,DATOS!BV:BV,0),1),"")</f>
        <v/>
      </c>
      <c r="D125" t="str">
        <f>IFERROR(INDEX(DATOS!R:R,MATCH(CHECKLIST!E125,DATOS!C:C,0),1),"")</f>
        <v/>
      </c>
      <c r="E125" s="136" t="str">
        <f>IFERROR(INDEX(DATOS!C:C,MATCH(CHECKLIST!A125,DATOS!BV:BV,0),1),"")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IFERROR(INDEX(DATOS!B:B,MATCH(CHECKLIST!A126,DATOS!BV:BV,0),1),"")</f>
        <v/>
      </c>
      <c r="C126" t="str">
        <f>IFERROR(INDEX(DATOS!J:J,MATCH(CHECKLIST!A126,DATOS!BV:BV,0),1),"")</f>
        <v/>
      </c>
      <c r="D126" t="str">
        <f>IFERROR(INDEX(DATOS!R:R,MATCH(CHECKLIST!E126,DATOS!C:C,0),1),"")</f>
        <v/>
      </c>
      <c r="E126" s="136" t="str">
        <f>IFERROR(INDEX(DATOS!C:C,MATCH(CHECKLIST!A126,DATOS!BV:BV,0),1),"")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IFERROR(INDEX(DATOS!B:B,MATCH(CHECKLIST!A127,DATOS!BV:BV,0),1),"")</f>
        <v/>
      </c>
      <c r="C127" t="str">
        <f>IFERROR(INDEX(DATOS!J:J,MATCH(CHECKLIST!A127,DATOS!BV:BV,0),1),"")</f>
        <v/>
      </c>
      <c r="D127" t="str">
        <f>IFERROR(INDEX(DATOS!R:R,MATCH(CHECKLIST!E127,DATOS!C:C,0),1),"")</f>
        <v/>
      </c>
      <c r="E127" s="136" t="str">
        <f>IFERROR(INDEX(DATOS!C:C,MATCH(CHECKLIST!A127,DATOS!BV:BV,0),1),"")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IFERROR(INDEX(DATOS!B:B,MATCH(CHECKLIST!A128,DATOS!BV:BV,0),1),"")</f>
        <v/>
      </c>
      <c r="C128" t="str">
        <f>IFERROR(INDEX(DATOS!J:J,MATCH(CHECKLIST!A128,DATOS!BV:BV,0),1),"")</f>
        <v/>
      </c>
      <c r="D128" t="str">
        <f>IFERROR(INDEX(DATOS!R:R,MATCH(CHECKLIST!E128,DATOS!C:C,0),1),"")</f>
        <v/>
      </c>
      <c r="E128" s="136" t="str">
        <f>IFERROR(INDEX(DATOS!C:C,MATCH(CHECKLIST!A128,DATOS!BV:BV,0),1),"")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IFERROR(INDEX(DATOS!B:B,MATCH(CHECKLIST!A129,DATOS!BV:BV,0),1),"")</f>
        <v/>
      </c>
      <c r="C129" t="str">
        <f>IFERROR(INDEX(DATOS!J:J,MATCH(CHECKLIST!A129,DATOS!BV:BV,0),1),"")</f>
        <v/>
      </c>
      <c r="D129" t="str">
        <f>IFERROR(INDEX(DATOS!R:R,MATCH(CHECKLIST!E129,DATOS!C:C,0),1),"")</f>
        <v/>
      </c>
      <c r="E129" s="136" t="str">
        <f>IFERROR(INDEX(DATOS!C:C,MATCH(CHECKLIST!A129,DATOS!BV:BV,0),1),"")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IFERROR(INDEX(DATOS!B:B,MATCH(CHECKLIST!A130,DATOS!BV:BV,0),1),"")</f>
        <v/>
      </c>
      <c r="C130" t="str">
        <f>IFERROR(INDEX(DATOS!J:J,MATCH(CHECKLIST!A130,DATOS!BV:BV,0),1),"")</f>
        <v/>
      </c>
      <c r="D130" t="str">
        <f>IFERROR(INDEX(DATOS!R:R,MATCH(CHECKLIST!E130,DATOS!C:C,0),1),"")</f>
        <v/>
      </c>
      <c r="E130" s="136" t="str">
        <f>IFERROR(INDEX(DATOS!C:C,MATCH(CHECKLIST!A130,DATOS!BV:BV,0),1),"")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IFERROR(INDEX(DATOS!B:B,MATCH(CHECKLIST!A131,DATOS!BV:BV,0),1),"")</f>
        <v/>
      </c>
      <c r="C131" t="str">
        <f>IFERROR(INDEX(DATOS!J:J,MATCH(CHECKLIST!A131,DATOS!BV:BV,0),1),"")</f>
        <v/>
      </c>
      <c r="D131" t="str">
        <f>IFERROR(INDEX(DATOS!R:R,MATCH(CHECKLIST!E131,DATOS!C:C,0),1),"")</f>
        <v/>
      </c>
      <c r="E131" s="136" t="str">
        <f>IFERROR(INDEX(DATOS!C:C,MATCH(CHECKLIST!A131,DATOS!BV:BV,0),1),"")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IFERROR(INDEX(DATOS!B:B,MATCH(CHECKLIST!A132,DATOS!BV:BV,0),1),"")</f>
        <v/>
      </c>
      <c r="C132" t="str">
        <f>IFERROR(INDEX(DATOS!J:J,MATCH(CHECKLIST!A132,DATOS!BV:BV,0),1),"")</f>
        <v/>
      </c>
      <c r="D132" t="str">
        <f>IFERROR(INDEX(DATOS!R:R,MATCH(CHECKLIST!E132,DATOS!C:C,0),1),"")</f>
        <v/>
      </c>
      <c r="E132" s="136" t="str">
        <f>IFERROR(INDEX(DATOS!C:C,MATCH(CHECKLIST!A132,DATOS!BV:BV,0),1),"")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IFERROR(INDEX(DATOS!B:B,MATCH(CHECKLIST!A133,DATOS!BV:BV,0),1),"")</f>
        <v/>
      </c>
      <c r="C133" t="str">
        <f>IFERROR(INDEX(DATOS!J:J,MATCH(CHECKLIST!A133,DATOS!BV:BV,0),1),"")</f>
        <v/>
      </c>
      <c r="D133" t="str">
        <f>IFERROR(INDEX(DATOS!R:R,MATCH(CHECKLIST!E133,DATOS!C:C,0),1),"")</f>
        <v/>
      </c>
      <c r="E133" s="136" t="str">
        <f>IFERROR(INDEX(DATOS!C:C,MATCH(CHECKLIST!A133,DATOS!BV:BV,0),1),"")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IFERROR(INDEX(DATOS!B:B,MATCH(CHECKLIST!A134,DATOS!BV:BV,0),1),"")</f>
        <v/>
      </c>
      <c r="C134" t="str">
        <f>IFERROR(INDEX(DATOS!J:J,MATCH(CHECKLIST!A134,DATOS!BV:BV,0),1),"")</f>
        <v/>
      </c>
      <c r="D134" t="str">
        <f>IFERROR(INDEX(DATOS!R:R,MATCH(CHECKLIST!E134,DATOS!C:C,0),1),"")</f>
        <v/>
      </c>
      <c r="E134" s="136" t="str">
        <f>IFERROR(INDEX(DATOS!C:C,MATCH(CHECKLIST!A134,DATOS!BV:BV,0),1),"")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IFERROR(INDEX(DATOS!B:B,MATCH(CHECKLIST!A135,DATOS!BV:BV,0),1),"")</f>
        <v/>
      </c>
      <c r="C135" t="str">
        <f>IFERROR(INDEX(DATOS!J:J,MATCH(CHECKLIST!A135,DATOS!BV:BV,0),1),"")</f>
        <v/>
      </c>
      <c r="D135" t="str">
        <f>IFERROR(INDEX(DATOS!R:R,MATCH(CHECKLIST!E135,DATOS!C:C,0),1),"")</f>
        <v/>
      </c>
      <c r="E135" s="136" t="str">
        <f>IFERROR(INDEX(DATOS!C:C,MATCH(CHECKLIST!A135,DATOS!BV:BV,0),1),"")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IFERROR(INDEX(DATOS!B:B,MATCH(CHECKLIST!A136,DATOS!BV:BV,0),1),"")</f>
        <v/>
      </c>
      <c r="C136" t="str">
        <f>IFERROR(INDEX(DATOS!J:J,MATCH(CHECKLIST!A136,DATOS!BV:BV,0),1),"")</f>
        <v/>
      </c>
      <c r="D136" t="str">
        <f>IFERROR(INDEX(DATOS!R:R,MATCH(CHECKLIST!E136,DATOS!C:C,0),1),"")</f>
        <v/>
      </c>
      <c r="E136" s="136" t="str">
        <f>IFERROR(INDEX(DATOS!C:C,MATCH(CHECKLIST!A136,DATOS!BV:BV,0),1),"")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IFERROR(INDEX(DATOS!B:B,MATCH(CHECKLIST!A137,DATOS!BV:BV,0),1),"")</f>
        <v/>
      </c>
      <c r="C137" t="str">
        <f>IFERROR(INDEX(DATOS!J:J,MATCH(CHECKLIST!A137,DATOS!BV:BV,0),1),"")</f>
        <v/>
      </c>
      <c r="D137" t="str">
        <f>IFERROR(INDEX(DATOS!R:R,MATCH(CHECKLIST!E137,DATOS!C:C,0),1),"")</f>
        <v/>
      </c>
      <c r="E137" s="136" t="str">
        <f>IFERROR(INDEX(DATOS!C:C,MATCH(CHECKLIST!A137,DATOS!BV:BV,0),1),"")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IFERROR(INDEX(DATOS!B:B,MATCH(CHECKLIST!A138,DATOS!BV:BV,0),1),"")</f>
        <v/>
      </c>
      <c r="C138" t="str">
        <f>IFERROR(INDEX(DATOS!J:J,MATCH(CHECKLIST!A138,DATOS!BV:BV,0),1),"")</f>
        <v/>
      </c>
      <c r="D138" t="str">
        <f>IFERROR(INDEX(DATOS!R:R,MATCH(CHECKLIST!E138,DATOS!C:C,0),1),"")</f>
        <v/>
      </c>
      <c r="E138" s="136" t="str">
        <f>IFERROR(INDEX(DATOS!C:C,MATCH(CHECKLIST!A138,DATOS!BV:BV,0),1),"")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IFERROR(INDEX(DATOS!B:B,MATCH(CHECKLIST!A139,DATOS!BV:BV,0),1),"")</f>
        <v/>
      </c>
      <c r="C139" t="str">
        <f>IFERROR(INDEX(DATOS!J:J,MATCH(CHECKLIST!A139,DATOS!BV:BV,0),1),"")</f>
        <v/>
      </c>
      <c r="D139" t="str">
        <f>IFERROR(INDEX(DATOS!R:R,MATCH(CHECKLIST!E139,DATOS!C:C,0),1),"")</f>
        <v/>
      </c>
      <c r="E139" s="136" t="str">
        <f>IFERROR(INDEX(DATOS!C:C,MATCH(CHECKLIST!A139,DATOS!BV:BV,0),1),"")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IFERROR(INDEX(DATOS!B:B,MATCH(CHECKLIST!A140,DATOS!BV:BV,0),1),"")</f>
        <v/>
      </c>
      <c r="C140" t="str">
        <f>IFERROR(INDEX(DATOS!J:J,MATCH(CHECKLIST!A140,DATOS!BV:BV,0),1),"")</f>
        <v/>
      </c>
      <c r="D140" t="str">
        <f>IFERROR(INDEX(DATOS!R:R,MATCH(CHECKLIST!E140,DATOS!C:C,0),1),"")</f>
        <v/>
      </c>
      <c r="E140" s="136" t="str">
        <f>IFERROR(INDEX(DATOS!C:C,MATCH(CHECKLIST!A140,DATOS!BV:BV,0),1),"")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IFERROR(INDEX(DATOS!B:B,MATCH(CHECKLIST!A141,DATOS!BV:BV,0),1),"")</f>
        <v/>
      </c>
      <c r="C141" t="str">
        <f>IFERROR(INDEX(DATOS!J:J,MATCH(CHECKLIST!A141,DATOS!BV:BV,0),1),"")</f>
        <v/>
      </c>
      <c r="D141" t="str">
        <f>IFERROR(INDEX(DATOS!R:R,MATCH(CHECKLIST!E141,DATOS!C:C,0),1),"")</f>
        <v/>
      </c>
      <c r="E141" s="136" t="str">
        <f>IFERROR(INDEX(DATOS!C:C,MATCH(CHECKLIST!A141,DATOS!BV:BV,0),1),"")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IFERROR(INDEX(DATOS!B:B,MATCH(CHECKLIST!A142,DATOS!BV:BV,0),1),"")</f>
        <v/>
      </c>
      <c r="C142" t="str">
        <f>IFERROR(INDEX(DATOS!J:J,MATCH(CHECKLIST!A142,DATOS!BV:BV,0),1),"")</f>
        <v/>
      </c>
      <c r="D142" t="str">
        <f>IFERROR(INDEX(DATOS!R:R,MATCH(CHECKLIST!E142,DATOS!C:C,0),1),"")</f>
        <v/>
      </c>
      <c r="E142" s="136" t="str">
        <f>IFERROR(INDEX(DATOS!C:C,MATCH(CHECKLIST!A142,DATOS!BV:BV,0),1),"")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IFERROR(INDEX(DATOS!B:B,MATCH(CHECKLIST!A143,DATOS!BV:BV,0),1),"")</f>
        <v/>
      </c>
      <c r="C143" t="str">
        <f>IFERROR(INDEX(DATOS!J:J,MATCH(CHECKLIST!A143,DATOS!BV:BV,0),1),"")</f>
        <v/>
      </c>
      <c r="D143" t="str">
        <f>IFERROR(INDEX(DATOS!R:R,MATCH(CHECKLIST!E143,DATOS!C:C,0),1),"")</f>
        <v/>
      </c>
      <c r="E143" s="136" t="str">
        <f>IFERROR(INDEX(DATOS!C:C,MATCH(CHECKLIST!A143,DATOS!BV:BV,0),1),"")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IFERROR(INDEX(DATOS!B:B,MATCH(CHECKLIST!A144,DATOS!BV:BV,0),1),"")</f>
        <v/>
      </c>
      <c r="C144" t="str">
        <f>IFERROR(INDEX(DATOS!J:J,MATCH(CHECKLIST!A144,DATOS!BV:BV,0),1),"")</f>
        <v/>
      </c>
      <c r="D144" t="str">
        <f>IFERROR(INDEX(DATOS!R:R,MATCH(CHECKLIST!E144,DATOS!C:C,0),1),"")</f>
        <v/>
      </c>
      <c r="E144" s="136" t="str">
        <f>IFERROR(INDEX(DATOS!C:C,MATCH(CHECKLIST!A144,DATOS!BV:BV,0),1),"")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IFERROR(INDEX(DATOS!B:B,MATCH(CHECKLIST!A145,DATOS!BV:BV,0),1),"")</f>
        <v/>
      </c>
      <c r="C145" t="str">
        <f>IFERROR(INDEX(DATOS!J:J,MATCH(CHECKLIST!A145,DATOS!BV:BV,0),1),"")</f>
        <v/>
      </c>
      <c r="D145" t="str">
        <f>IFERROR(INDEX(DATOS!R:R,MATCH(CHECKLIST!E145,DATOS!C:C,0),1),"")</f>
        <v/>
      </c>
      <c r="E145" s="136" t="str">
        <f>IFERROR(INDEX(DATOS!C:C,MATCH(CHECKLIST!A145,DATOS!BV:BV,0),1),"")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IFERROR(INDEX(DATOS!B:B,MATCH(CHECKLIST!A146,DATOS!BV:BV,0),1),"")</f>
        <v/>
      </c>
      <c r="C146" t="str">
        <f>IFERROR(INDEX(DATOS!J:J,MATCH(CHECKLIST!A146,DATOS!BV:BV,0),1),"")</f>
        <v/>
      </c>
      <c r="D146" t="str">
        <f>IFERROR(INDEX(DATOS!R:R,MATCH(CHECKLIST!E146,DATOS!C:C,0),1),"")</f>
        <v/>
      </c>
      <c r="E146" s="136" t="str">
        <f>IFERROR(INDEX(DATOS!C:C,MATCH(CHECKLIST!A146,DATOS!BV:BV,0),1),"")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IFERROR(INDEX(DATOS!B:B,MATCH(CHECKLIST!A147,DATOS!BV:BV,0),1),"")</f>
        <v/>
      </c>
      <c r="C147" t="str">
        <f>IFERROR(INDEX(DATOS!J:J,MATCH(CHECKLIST!A147,DATOS!BV:BV,0),1),"")</f>
        <v/>
      </c>
      <c r="D147" t="str">
        <f>IFERROR(INDEX(DATOS!R:R,MATCH(CHECKLIST!E147,DATOS!C:C,0),1),"")</f>
        <v/>
      </c>
      <c r="E147" s="136" t="str">
        <f>IFERROR(INDEX(DATOS!C:C,MATCH(CHECKLIST!A147,DATOS!BV:BV,0),1),"")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IFERROR(INDEX(DATOS!B:B,MATCH(CHECKLIST!A148,DATOS!BV:BV,0),1),"")</f>
        <v/>
      </c>
      <c r="C148" t="str">
        <f>IFERROR(INDEX(DATOS!J:J,MATCH(CHECKLIST!A148,DATOS!BV:BV,0),1),"")</f>
        <v/>
      </c>
      <c r="D148" t="str">
        <f>IFERROR(INDEX(DATOS!R:R,MATCH(CHECKLIST!E148,DATOS!C:C,0),1),"")</f>
        <v/>
      </c>
      <c r="E148" s="136" t="str">
        <f>IFERROR(INDEX(DATOS!C:C,MATCH(CHECKLIST!A148,DATOS!BV:BV,0),1),"")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IFERROR(INDEX(DATOS!B:B,MATCH(CHECKLIST!A149,DATOS!BV:BV,0),1),"")</f>
        <v/>
      </c>
      <c r="C149" t="str">
        <f>IFERROR(INDEX(DATOS!J:J,MATCH(CHECKLIST!A149,DATOS!BV:BV,0),1),"")</f>
        <v/>
      </c>
      <c r="D149" t="str">
        <f>IFERROR(INDEX(DATOS!R:R,MATCH(CHECKLIST!E149,DATOS!C:C,0),1),"")</f>
        <v/>
      </c>
      <c r="E149" s="136" t="str">
        <f>IFERROR(INDEX(DATOS!C:C,MATCH(CHECKLIST!A149,DATOS!BV:BV,0),1),"")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IFERROR(INDEX(DATOS!B:B,MATCH(CHECKLIST!A150,DATOS!BV:BV,0),1),"")</f>
        <v/>
      </c>
      <c r="C150" t="str">
        <f>IFERROR(INDEX(DATOS!J:J,MATCH(CHECKLIST!A150,DATOS!BV:BV,0),1),"")</f>
        <v/>
      </c>
      <c r="D150" t="str">
        <f>IFERROR(INDEX(DATOS!R:R,MATCH(CHECKLIST!E150,DATOS!C:C,0),1),"")</f>
        <v/>
      </c>
      <c r="E150" s="136" t="str">
        <f>IFERROR(INDEX(DATOS!C:C,MATCH(CHECKLIST!A150,DATOS!BV:BV,0),1),"")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IFERROR(INDEX(DATOS!B:B,MATCH(CHECKLIST!A151,DATOS!BV:BV,0),1),"")</f>
        <v/>
      </c>
      <c r="C151" t="str">
        <f>IFERROR(INDEX(DATOS!J:J,MATCH(CHECKLIST!A151,DATOS!BV:BV,0),1),"")</f>
        <v/>
      </c>
      <c r="D151" t="str">
        <f>IFERROR(INDEX(DATOS!R:R,MATCH(CHECKLIST!E151,DATOS!C:C,0),1),"")</f>
        <v/>
      </c>
      <c r="E151" s="136" t="str">
        <f>IFERROR(INDEX(DATOS!C:C,MATCH(CHECKLIST!A151,DATOS!BV:BV,0),1),"")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IFERROR(INDEX(DATOS!B:B,MATCH(CHECKLIST!A152,DATOS!BV:BV,0),1),"")</f>
        <v/>
      </c>
      <c r="C152" t="str">
        <f>IFERROR(INDEX(DATOS!J:J,MATCH(CHECKLIST!A152,DATOS!BV:BV,0),1),"")</f>
        <v/>
      </c>
      <c r="D152" t="str">
        <f>IFERROR(INDEX(DATOS!R:R,MATCH(CHECKLIST!E152,DATOS!C:C,0),1),"")</f>
        <v/>
      </c>
      <c r="E152" s="136" t="str">
        <f>IFERROR(INDEX(DATOS!C:C,MATCH(CHECKLIST!A152,DATOS!BV:BV,0),1),"")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IFERROR(INDEX(DATOS!B:B,MATCH(CHECKLIST!A153,DATOS!BV:BV,0),1),"")</f>
        <v/>
      </c>
      <c r="C153" t="str">
        <f>IFERROR(INDEX(DATOS!J:J,MATCH(CHECKLIST!A153,DATOS!BV:BV,0),1),"")</f>
        <v/>
      </c>
      <c r="D153" t="str">
        <f>IFERROR(INDEX(DATOS!R:R,MATCH(CHECKLIST!E153,DATOS!C:C,0),1),"")</f>
        <v/>
      </c>
      <c r="E153" s="136" t="str">
        <f>IFERROR(INDEX(DATOS!C:C,MATCH(CHECKLIST!A153,DATOS!BV:BV,0),1),"")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IFERROR(INDEX(DATOS!B:B,MATCH(CHECKLIST!A154,DATOS!BV:BV,0),1),"")</f>
        <v/>
      </c>
      <c r="C154" t="str">
        <f>IFERROR(INDEX(DATOS!J:J,MATCH(CHECKLIST!A154,DATOS!BV:BV,0),1),"")</f>
        <v/>
      </c>
      <c r="D154" t="str">
        <f>IFERROR(INDEX(DATOS!R:R,MATCH(CHECKLIST!E154,DATOS!C:C,0),1),"")</f>
        <v/>
      </c>
      <c r="E154" s="136" t="str">
        <f>IFERROR(INDEX(DATOS!C:C,MATCH(CHECKLIST!A154,DATOS!BV:BV,0),1),"")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IFERROR(INDEX(DATOS!B:B,MATCH(CHECKLIST!A155,DATOS!BV:BV,0),1),"")</f>
        <v/>
      </c>
      <c r="C155" t="str">
        <f>IFERROR(INDEX(DATOS!J:J,MATCH(CHECKLIST!A155,DATOS!BV:BV,0),1),"")</f>
        <v/>
      </c>
      <c r="D155" t="str">
        <f>IFERROR(INDEX(DATOS!R:R,MATCH(CHECKLIST!E155,DATOS!C:C,0),1),"")</f>
        <v/>
      </c>
      <c r="E155" s="136" t="str">
        <f>IFERROR(INDEX(DATOS!C:C,MATCH(CHECKLIST!A155,DATOS!BV:BV,0),1),"")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IFERROR(INDEX(DATOS!B:B,MATCH(CHECKLIST!A156,DATOS!BV:BV,0),1),"")</f>
        <v/>
      </c>
      <c r="C156" t="str">
        <f>IFERROR(INDEX(DATOS!J:J,MATCH(CHECKLIST!A156,DATOS!BV:BV,0),1),"")</f>
        <v/>
      </c>
      <c r="D156" t="str">
        <f>IFERROR(INDEX(DATOS!R:R,MATCH(CHECKLIST!E156,DATOS!C:C,0),1),"")</f>
        <v/>
      </c>
      <c r="E156" s="136" t="str">
        <f>IFERROR(INDEX(DATOS!C:C,MATCH(CHECKLIST!A156,DATOS!BV:BV,0),1),"")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IFERROR(INDEX(DATOS!B:B,MATCH(CHECKLIST!A157,DATOS!BV:BV,0),1),"")</f>
        <v/>
      </c>
      <c r="C157" t="str">
        <f>IFERROR(INDEX(DATOS!J:J,MATCH(CHECKLIST!A157,DATOS!BV:BV,0),1),"")</f>
        <v/>
      </c>
      <c r="D157" t="str">
        <f>IFERROR(INDEX(DATOS!R:R,MATCH(CHECKLIST!E157,DATOS!C:C,0),1),"")</f>
        <v/>
      </c>
      <c r="E157" s="136" t="str">
        <f>IFERROR(INDEX(DATOS!C:C,MATCH(CHECKLIST!A157,DATOS!BV:BV,0),1),"")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IFERROR(INDEX(DATOS!B:B,MATCH(CHECKLIST!A158,DATOS!BV:BV,0),1),"")</f>
        <v/>
      </c>
      <c r="C158" t="str">
        <f>IFERROR(INDEX(DATOS!J:J,MATCH(CHECKLIST!A158,DATOS!BV:BV,0),1),"")</f>
        <v/>
      </c>
      <c r="D158" t="str">
        <f>IFERROR(INDEX(DATOS!R:R,MATCH(CHECKLIST!E158,DATOS!C:C,0),1),"")</f>
        <v/>
      </c>
      <c r="E158" s="136" t="str">
        <f>IFERROR(INDEX(DATOS!C:C,MATCH(CHECKLIST!A158,DATOS!BV:BV,0),1),"")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IFERROR(INDEX(DATOS!B:B,MATCH(CHECKLIST!A159,DATOS!BV:BV,0),1),"")</f>
        <v/>
      </c>
      <c r="C159" t="str">
        <f>IFERROR(INDEX(DATOS!J:J,MATCH(CHECKLIST!A159,DATOS!BV:BV,0),1),"")</f>
        <v/>
      </c>
      <c r="D159" t="str">
        <f>IFERROR(INDEX(DATOS!R:R,MATCH(CHECKLIST!E159,DATOS!C:C,0),1),"")</f>
        <v/>
      </c>
      <c r="E159" s="136" t="str">
        <f>IFERROR(INDEX(DATOS!C:C,MATCH(CHECKLIST!A159,DATOS!BV:BV,0),1),"")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IFERROR(INDEX(DATOS!B:B,MATCH(CHECKLIST!A160,DATOS!BV:BV,0),1),"")</f>
        <v/>
      </c>
      <c r="C160" t="str">
        <f>IFERROR(INDEX(DATOS!J:J,MATCH(CHECKLIST!A160,DATOS!BV:BV,0),1),"")</f>
        <v/>
      </c>
      <c r="D160" t="str">
        <f>IFERROR(INDEX(DATOS!R:R,MATCH(CHECKLIST!E160,DATOS!C:C,0),1),"")</f>
        <v/>
      </c>
      <c r="E160" s="136" t="str">
        <f>IFERROR(INDEX(DATOS!C:C,MATCH(CHECKLIST!A160,DATOS!BV:BV,0),1),"")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IFERROR(INDEX(DATOS!B:B,MATCH(CHECKLIST!A161,DATOS!BV:BV,0),1),"")</f>
        <v/>
      </c>
      <c r="C161" t="str">
        <f>IFERROR(INDEX(DATOS!J:J,MATCH(CHECKLIST!A161,DATOS!BV:BV,0),1),"")</f>
        <v/>
      </c>
      <c r="D161" t="str">
        <f>IFERROR(INDEX(DATOS!R:R,MATCH(CHECKLIST!E161,DATOS!C:C,0),1),"")</f>
        <v/>
      </c>
      <c r="E161" s="136" t="str">
        <f>IFERROR(INDEX(DATOS!C:C,MATCH(CHECKLIST!A161,DATOS!BV:BV,0),1),"")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IFERROR(INDEX(DATOS!B:B,MATCH(CHECKLIST!A162,DATOS!BV:BV,0),1),"")</f>
        <v/>
      </c>
      <c r="C162" t="str">
        <f>IFERROR(INDEX(DATOS!J:J,MATCH(CHECKLIST!A162,DATOS!BV:BV,0),1),"")</f>
        <v/>
      </c>
      <c r="D162" t="str">
        <f>IFERROR(INDEX(DATOS!R:R,MATCH(CHECKLIST!E162,DATOS!C:C,0),1),"")</f>
        <v/>
      </c>
      <c r="E162" s="136" t="str">
        <f>IFERROR(INDEX(DATOS!C:C,MATCH(CHECKLIST!A162,DATOS!BV:BV,0),1),"")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IFERROR(INDEX(DATOS!B:B,MATCH(CHECKLIST!A163,DATOS!BV:BV,0),1),"")</f>
        <v/>
      </c>
      <c r="C163" t="str">
        <f>IFERROR(INDEX(DATOS!J:J,MATCH(CHECKLIST!A163,DATOS!BV:BV,0),1),"")</f>
        <v/>
      </c>
      <c r="D163" t="str">
        <f>IFERROR(INDEX(DATOS!R:R,MATCH(CHECKLIST!E163,DATOS!C:C,0),1),"")</f>
        <v/>
      </c>
      <c r="E163" s="136" t="str">
        <f>IFERROR(INDEX(DATOS!C:C,MATCH(CHECKLIST!A163,DATOS!BV:BV,0),1),"")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IFERROR(INDEX(DATOS!B:B,MATCH(CHECKLIST!A164,DATOS!BV:BV,0),1),"")</f>
        <v/>
      </c>
      <c r="C164" t="str">
        <f>IFERROR(INDEX(DATOS!J:J,MATCH(CHECKLIST!A164,DATOS!BV:BV,0),1),"")</f>
        <v/>
      </c>
      <c r="D164" t="str">
        <f>IFERROR(INDEX(DATOS!R:R,MATCH(CHECKLIST!E164,DATOS!C:C,0),1),"")</f>
        <v/>
      </c>
      <c r="E164" s="136" t="str">
        <f>IFERROR(INDEX(DATOS!C:C,MATCH(CHECKLIST!A164,DATOS!BV:BV,0),1),"")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IFERROR(INDEX(DATOS!B:B,MATCH(CHECKLIST!A165,DATOS!BV:BV,0),1),"")</f>
        <v/>
      </c>
      <c r="C165" t="str">
        <f>IFERROR(INDEX(DATOS!J:J,MATCH(CHECKLIST!A165,DATOS!BV:BV,0),1),"")</f>
        <v/>
      </c>
      <c r="D165" t="str">
        <f>IFERROR(INDEX(DATOS!R:R,MATCH(CHECKLIST!E165,DATOS!C:C,0),1),"")</f>
        <v/>
      </c>
      <c r="E165" s="136" t="str">
        <f>IFERROR(INDEX(DATOS!C:C,MATCH(CHECKLIST!A165,DATOS!BV:BV,0),1),"")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IFERROR(INDEX(DATOS!B:B,MATCH(CHECKLIST!A166,DATOS!BV:BV,0),1),"")</f>
        <v/>
      </c>
      <c r="C166" t="str">
        <f>IFERROR(INDEX(DATOS!J:J,MATCH(CHECKLIST!A166,DATOS!BV:BV,0),1),"")</f>
        <v/>
      </c>
      <c r="D166" t="str">
        <f>IFERROR(INDEX(DATOS!R:R,MATCH(CHECKLIST!E166,DATOS!C:C,0),1),"")</f>
        <v/>
      </c>
      <c r="E166" s="136" t="str">
        <f>IFERROR(INDEX(DATOS!C:C,MATCH(CHECKLIST!A166,DATOS!BV:BV,0),1),"")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IFERROR(INDEX(DATOS!B:B,MATCH(CHECKLIST!A167,DATOS!BV:BV,0),1),"")</f>
        <v/>
      </c>
      <c r="C167" t="str">
        <f>IFERROR(INDEX(DATOS!J:J,MATCH(CHECKLIST!A167,DATOS!BV:BV,0),1),"")</f>
        <v/>
      </c>
      <c r="D167" t="str">
        <f>IFERROR(INDEX(DATOS!R:R,MATCH(CHECKLIST!E167,DATOS!C:C,0),1),"")</f>
        <v/>
      </c>
      <c r="E167" s="136" t="str">
        <f>IFERROR(INDEX(DATOS!C:C,MATCH(CHECKLIST!A167,DATOS!BV:BV,0),1),"")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IFERROR(INDEX(DATOS!B:B,MATCH(CHECKLIST!A168,DATOS!BV:BV,0),1),"")</f>
        <v/>
      </c>
      <c r="C168" t="str">
        <f>IFERROR(INDEX(DATOS!J:J,MATCH(CHECKLIST!A168,DATOS!BV:BV,0),1),"")</f>
        <v/>
      </c>
      <c r="D168" t="str">
        <f>IFERROR(INDEX(DATOS!R:R,MATCH(CHECKLIST!E168,DATOS!C:C,0),1),"")</f>
        <v/>
      </c>
      <c r="E168" s="136" t="str">
        <f>IFERROR(INDEX(DATOS!C:C,MATCH(CHECKLIST!A168,DATOS!BV:BV,0),1),"")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IFERROR(INDEX(DATOS!B:B,MATCH(CHECKLIST!A169,DATOS!BV:BV,0),1),"")</f>
        <v/>
      </c>
      <c r="C169" t="str">
        <f>IFERROR(INDEX(DATOS!J:J,MATCH(CHECKLIST!A169,DATOS!BV:BV,0),1),"")</f>
        <v/>
      </c>
      <c r="D169" t="str">
        <f>IFERROR(INDEX(DATOS!R:R,MATCH(CHECKLIST!E169,DATOS!C:C,0),1),"")</f>
        <v/>
      </c>
      <c r="E169" s="136" t="str">
        <f>IFERROR(INDEX(DATOS!C:C,MATCH(CHECKLIST!A169,DATOS!BV:BV,0),1),"")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IFERROR(INDEX(DATOS!B:B,MATCH(CHECKLIST!A170,DATOS!BV:BV,0),1),"")</f>
        <v/>
      </c>
      <c r="C170" t="str">
        <f>IFERROR(INDEX(DATOS!J:J,MATCH(CHECKLIST!A170,DATOS!BV:BV,0),1),"")</f>
        <v/>
      </c>
      <c r="D170" t="str">
        <f>IFERROR(INDEX(DATOS!R:R,MATCH(CHECKLIST!E170,DATOS!C:C,0),1),"")</f>
        <v/>
      </c>
      <c r="E170" s="136" t="str">
        <f>IFERROR(INDEX(DATOS!C:C,MATCH(CHECKLIST!A170,DATOS!BV:BV,0),1),"")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IFERROR(INDEX(DATOS!B:B,MATCH(CHECKLIST!A171,DATOS!BV:BV,0),1),"")</f>
        <v/>
      </c>
      <c r="C171" t="str">
        <f>IFERROR(INDEX(DATOS!J:J,MATCH(CHECKLIST!A171,DATOS!BV:BV,0),1),"")</f>
        <v/>
      </c>
      <c r="D171" t="str">
        <f>IFERROR(INDEX(DATOS!R:R,MATCH(CHECKLIST!E171,DATOS!C:C,0),1),"")</f>
        <v/>
      </c>
      <c r="E171" s="136" t="str">
        <f>IFERROR(INDEX(DATOS!C:C,MATCH(CHECKLIST!A171,DATOS!BV:BV,0),1),"")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IFERROR(INDEX(DATOS!B:B,MATCH(CHECKLIST!A172,DATOS!BV:BV,0),1),"")</f>
        <v/>
      </c>
      <c r="C172" t="str">
        <f>IFERROR(INDEX(DATOS!J:J,MATCH(CHECKLIST!A172,DATOS!BV:BV,0),1),"")</f>
        <v/>
      </c>
      <c r="D172" t="str">
        <f>IFERROR(INDEX(DATOS!R:R,MATCH(CHECKLIST!E172,DATOS!C:C,0),1),"")</f>
        <v/>
      </c>
      <c r="E172" s="136" t="str">
        <f>IFERROR(INDEX(DATOS!C:C,MATCH(CHECKLIST!A172,DATOS!BV:BV,0),1),"")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IFERROR(INDEX(DATOS!B:B,MATCH(CHECKLIST!A173,DATOS!BV:BV,0),1),"")</f>
        <v/>
      </c>
      <c r="C173" t="str">
        <f>IFERROR(INDEX(DATOS!J:J,MATCH(CHECKLIST!A173,DATOS!BV:BV,0),1),"")</f>
        <v/>
      </c>
      <c r="D173" t="str">
        <f>IFERROR(INDEX(DATOS!R:R,MATCH(CHECKLIST!E173,DATOS!C:C,0),1),"")</f>
        <v/>
      </c>
      <c r="E173" s="136" t="str">
        <f>IFERROR(INDEX(DATOS!C:C,MATCH(CHECKLIST!A173,DATOS!BV:BV,0),1),"")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IFERROR(INDEX(DATOS!B:B,MATCH(CHECKLIST!A174,DATOS!BV:BV,0),1),"")</f>
        <v/>
      </c>
      <c r="C174" t="str">
        <f>IFERROR(INDEX(DATOS!J:J,MATCH(CHECKLIST!A174,DATOS!BV:BV,0),1),"")</f>
        <v/>
      </c>
      <c r="D174" t="str">
        <f>IFERROR(INDEX(DATOS!R:R,MATCH(CHECKLIST!E174,DATOS!C:C,0),1),"")</f>
        <v/>
      </c>
      <c r="E174" s="136" t="str">
        <f>IFERROR(INDEX(DATOS!C:C,MATCH(CHECKLIST!A174,DATOS!BV:BV,0),1),"")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IFERROR(INDEX(DATOS!B:B,MATCH(CHECKLIST!A175,DATOS!BV:BV,0),1),"")</f>
        <v/>
      </c>
      <c r="C175" t="str">
        <f>IFERROR(INDEX(DATOS!J:J,MATCH(CHECKLIST!A175,DATOS!BV:BV,0),1),"")</f>
        <v/>
      </c>
      <c r="D175" t="str">
        <f>IFERROR(INDEX(DATOS!R:R,MATCH(CHECKLIST!E175,DATOS!C:C,0),1),"")</f>
        <v/>
      </c>
      <c r="E175" s="136" t="str">
        <f>IFERROR(INDEX(DATOS!C:C,MATCH(CHECKLIST!A175,DATOS!BV:BV,0),1),"")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IFERROR(INDEX(DATOS!B:B,MATCH(CHECKLIST!A176,DATOS!BV:BV,0),1),"")</f>
        <v/>
      </c>
      <c r="C176" t="str">
        <f>IFERROR(INDEX(DATOS!J:J,MATCH(CHECKLIST!A176,DATOS!BV:BV,0),1),"")</f>
        <v/>
      </c>
      <c r="D176" t="str">
        <f>IFERROR(INDEX(DATOS!R:R,MATCH(CHECKLIST!E176,DATOS!C:C,0),1),"")</f>
        <v/>
      </c>
      <c r="E176" s="136" t="str">
        <f>IFERROR(INDEX(DATOS!C:C,MATCH(CHECKLIST!A176,DATOS!BV:BV,0),1),"")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IFERROR(INDEX(DATOS!B:B,MATCH(CHECKLIST!A177,DATOS!BV:BV,0),1),"")</f>
        <v/>
      </c>
      <c r="C177" t="str">
        <f>IFERROR(INDEX(DATOS!J:J,MATCH(CHECKLIST!A177,DATOS!BV:BV,0),1),"")</f>
        <v/>
      </c>
      <c r="D177" t="str">
        <f>IFERROR(INDEX(DATOS!R:R,MATCH(CHECKLIST!E177,DATOS!C:C,0),1),"")</f>
        <v/>
      </c>
      <c r="E177" s="136" t="str">
        <f>IFERROR(INDEX(DATOS!C:C,MATCH(CHECKLIST!A177,DATOS!BV:BV,0),1),"")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IFERROR(INDEX(DATOS!B:B,MATCH(CHECKLIST!A178,DATOS!BV:BV,0),1),"")</f>
        <v/>
      </c>
      <c r="C178" t="str">
        <f>IFERROR(INDEX(DATOS!J:J,MATCH(CHECKLIST!A178,DATOS!BV:BV,0),1),"")</f>
        <v/>
      </c>
      <c r="D178" t="str">
        <f>IFERROR(INDEX(DATOS!R:R,MATCH(CHECKLIST!E178,DATOS!C:C,0),1),"")</f>
        <v/>
      </c>
      <c r="E178" s="136" t="str">
        <f>IFERROR(INDEX(DATOS!C:C,MATCH(CHECKLIST!A178,DATOS!BV:BV,0),1),"")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IFERROR(INDEX(DATOS!B:B,MATCH(CHECKLIST!A179,DATOS!BV:BV,0),1),"")</f>
        <v/>
      </c>
      <c r="C179" t="str">
        <f>IFERROR(INDEX(DATOS!J:J,MATCH(CHECKLIST!A179,DATOS!BV:BV,0),1),"")</f>
        <v/>
      </c>
      <c r="D179" t="str">
        <f>IFERROR(INDEX(DATOS!R:R,MATCH(CHECKLIST!E179,DATOS!C:C,0),1),"")</f>
        <v/>
      </c>
      <c r="E179" s="136" t="str">
        <f>IFERROR(INDEX(DATOS!C:C,MATCH(CHECKLIST!A179,DATOS!BV:BV,0),1),"")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IFERROR(INDEX(DATOS!B:B,MATCH(CHECKLIST!A180,DATOS!BV:BV,0),1),"")</f>
        <v/>
      </c>
      <c r="C180" t="str">
        <f>IFERROR(INDEX(DATOS!J:J,MATCH(CHECKLIST!A180,DATOS!BV:BV,0),1),"")</f>
        <v/>
      </c>
      <c r="D180" t="str">
        <f>IFERROR(INDEX(DATOS!R:R,MATCH(CHECKLIST!E180,DATOS!C:C,0),1),"")</f>
        <v/>
      </c>
      <c r="E180" s="136" t="str">
        <f>IFERROR(INDEX(DATOS!C:C,MATCH(CHECKLIST!A180,DATOS!BV:BV,0),1),"")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IFERROR(INDEX(DATOS!B:B,MATCH(CHECKLIST!A181,DATOS!BV:BV,0),1),"")</f>
        <v/>
      </c>
      <c r="C181" t="str">
        <f>IFERROR(INDEX(DATOS!J:J,MATCH(CHECKLIST!A181,DATOS!BV:BV,0),1),"")</f>
        <v/>
      </c>
      <c r="D181" t="str">
        <f>IFERROR(INDEX(DATOS!R:R,MATCH(CHECKLIST!E181,DATOS!C:C,0),1),"")</f>
        <v/>
      </c>
      <c r="E181" s="136" t="str">
        <f>IFERROR(INDEX(DATOS!C:C,MATCH(CHECKLIST!A181,DATOS!BV:BV,0),1),"")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IFERROR(INDEX(DATOS!B:B,MATCH(CHECKLIST!A182,DATOS!BV:BV,0),1),"")</f>
        <v/>
      </c>
      <c r="C182" t="str">
        <f>IFERROR(INDEX(DATOS!J:J,MATCH(CHECKLIST!A182,DATOS!BV:BV,0),1),"")</f>
        <v/>
      </c>
      <c r="D182" t="str">
        <f>IFERROR(INDEX(DATOS!R:R,MATCH(CHECKLIST!E182,DATOS!C:C,0),1),"")</f>
        <v/>
      </c>
      <c r="E182" s="136" t="str">
        <f>IFERROR(INDEX(DATOS!C:C,MATCH(CHECKLIST!A182,DATOS!BV:BV,0),1),"")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IFERROR(INDEX(DATOS!B:B,MATCH(CHECKLIST!A183,DATOS!BV:BV,0),1),"")</f>
        <v/>
      </c>
      <c r="C183" t="str">
        <f>IFERROR(INDEX(DATOS!J:J,MATCH(CHECKLIST!A183,DATOS!BV:BV,0),1),"")</f>
        <v/>
      </c>
      <c r="D183" t="str">
        <f>IFERROR(INDEX(DATOS!R:R,MATCH(CHECKLIST!E183,DATOS!C:C,0),1),"")</f>
        <v/>
      </c>
      <c r="E183" s="136" t="str">
        <f>IFERROR(INDEX(DATOS!C:C,MATCH(CHECKLIST!A183,DATOS!BV:BV,0),1),"")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IFERROR(INDEX(DATOS!B:B,MATCH(CHECKLIST!A184,DATOS!BV:BV,0),1),"")</f>
        <v/>
      </c>
      <c r="C184" t="str">
        <f>IFERROR(INDEX(DATOS!J:J,MATCH(CHECKLIST!A184,DATOS!BV:BV,0),1),"")</f>
        <v/>
      </c>
      <c r="D184" t="str">
        <f>IFERROR(INDEX(DATOS!R:R,MATCH(CHECKLIST!E184,DATOS!C:C,0),1),"")</f>
        <v/>
      </c>
      <c r="E184" s="136" t="str">
        <f>IFERROR(INDEX(DATOS!C:C,MATCH(CHECKLIST!A184,DATOS!BV:BV,0),1),"")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IFERROR(INDEX(DATOS!B:B,MATCH(CHECKLIST!A185,DATOS!BV:BV,0),1),"")</f>
        <v/>
      </c>
      <c r="C185" t="str">
        <f>IFERROR(INDEX(DATOS!J:J,MATCH(CHECKLIST!A185,DATOS!BV:BV,0),1),"")</f>
        <v/>
      </c>
      <c r="D185" t="str">
        <f>IFERROR(INDEX(DATOS!R:R,MATCH(CHECKLIST!E185,DATOS!C:C,0),1),"")</f>
        <v/>
      </c>
      <c r="E185" s="136" t="str">
        <f>IFERROR(INDEX(DATOS!C:C,MATCH(CHECKLIST!A185,DATOS!BV:BV,0),1),"")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IFERROR(INDEX(DATOS!B:B,MATCH(CHECKLIST!A186,DATOS!BV:BV,0),1),"")</f>
        <v/>
      </c>
      <c r="C186" t="str">
        <f>IFERROR(INDEX(DATOS!J:J,MATCH(CHECKLIST!A186,DATOS!BV:BV,0),1),"")</f>
        <v/>
      </c>
      <c r="D186" t="str">
        <f>IFERROR(INDEX(DATOS!R:R,MATCH(CHECKLIST!E186,DATOS!C:C,0),1),"")</f>
        <v/>
      </c>
      <c r="E186" s="136" t="str">
        <f>IFERROR(INDEX(DATOS!C:C,MATCH(CHECKLIST!A186,DATOS!BV:BV,0),1),"")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IFERROR(INDEX(DATOS!B:B,MATCH(CHECKLIST!A187,DATOS!BV:BV,0),1),"")</f>
        <v/>
      </c>
      <c r="C187" t="str">
        <f>IFERROR(INDEX(DATOS!J:J,MATCH(CHECKLIST!A187,DATOS!BV:BV,0),1),"")</f>
        <v/>
      </c>
      <c r="D187" t="str">
        <f>IFERROR(INDEX(DATOS!R:R,MATCH(CHECKLIST!E187,DATOS!C:C,0),1),"")</f>
        <v/>
      </c>
      <c r="E187" s="136" t="str">
        <f>IFERROR(INDEX(DATOS!C:C,MATCH(CHECKLIST!A187,DATOS!BV:BV,0),1),"")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IFERROR(INDEX(DATOS!B:B,MATCH(CHECKLIST!A188,DATOS!BV:BV,0),1),"")</f>
        <v/>
      </c>
      <c r="C188" t="str">
        <f>IFERROR(INDEX(DATOS!J:J,MATCH(CHECKLIST!A188,DATOS!BV:BV,0),1),"")</f>
        <v/>
      </c>
      <c r="D188" t="str">
        <f>IFERROR(INDEX(DATOS!R:R,MATCH(CHECKLIST!E188,DATOS!C:C,0),1),"")</f>
        <v/>
      </c>
      <c r="E188" s="136" t="str">
        <f>IFERROR(INDEX(DATOS!C:C,MATCH(CHECKLIST!A188,DATOS!BV:BV,0),1),"")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IFERROR(INDEX(DATOS!B:B,MATCH(CHECKLIST!A189,DATOS!BV:BV,0),1),"")</f>
        <v/>
      </c>
      <c r="C189" t="str">
        <f>IFERROR(INDEX(DATOS!J:J,MATCH(CHECKLIST!A189,DATOS!BV:BV,0),1),"")</f>
        <v/>
      </c>
      <c r="D189" t="str">
        <f>IFERROR(INDEX(DATOS!R:R,MATCH(CHECKLIST!E189,DATOS!C:C,0),1),"")</f>
        <v/>
      </c>
      <c r="E189" s="136" t="str">
        <f>IFERROR(INDEX(DATOS!C:C,MATCH(CHECKLIST!A189,DATOS!BV:BV,0),1),"")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IFERROR(INDEX(DATOS!B:B,MATCH(CHECKLIST!A190,DATOS!BV:BV,0),1),"")</f>
        <v/>
      </c>
      <c r="C190" t="str">
        <f>IFERROR(INDEX(DATOS!J:J,MATCH(CHECKLIST!A190,DATOS!BV:BV,0),1),"")</f>
        <v/>
      </c>
      <c r="D190" t="str">
        <f>IFERROR(INDEX(DATOS!R:R,MATCH(CHECKLIST!E190,DATOS!C:C,0),1),"")</f>
        <v/>
      </c>
      <c r="E190" s="136" t="str">
        <f>IFERROR(INDEX(DATOS!C:C,MATCH(CHECKLIST!A190,DATOS!BV:BV,0),1),"")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IFERROR(INDEX(DATOS!B:B,MATCH(CHECKLIST!A191,DATOS!BV:BV,0),1),"")</f>
        <v/>
      </c>
      <c r="C191" t="str">
        <f>IFERROR(INDEX(DATOS!J:J,MATCH(CHECKLIST!A191,DATOS!BV:BV,0),1),"")</f>
        <v/>
      </c>
      <c r="D191" t="str">
        <f>IFERROR(INDEX(DATOS!R:R,MATCH(CHECKLIST!E191,DATOS!C:C,0),1),"")</f>
        <v/>
      </c>
      <c r="E191" s="136" t="str">
        <f>IFERROR(INDEX(DATOS!C:C,MATCH(CHECKLIST!A191,DATOS!BV:BV,0),1),"")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IFERROR(INDEX(DATOS!B:B,MATCH(CHECKLIST!A192,DATOS!BV:BV,0),1),"")</f>
        <v/>
      </c>
      <c r="C192" t="str">
        <f>IFERROR(INDEX(DATOS!J:J,MATCH(CHECKLIST!A192,DATOS!BV:BV,0),1),"")</f>
        <v/>
      </c>
      <c r="D192" t="str">
        <f>IFERROR(INDEX(DATOS!R:R,MATCH(CHECKLIST!E192,DATOS!C:C,0),1),"")</f>
        <v/>
      </c>
      <c r="E192" s="136" t="str">
        <f>IFERROR(INDEX(DATOS!C:C,MATCH(CHECKLIST!A192,DATOS!BV:BV,0),1),"")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IFERROR(INDEX(DATOS!B:B,MATCH(CHECKLIST!A193,DATOS!BV:BV,0),1),"")</f>
        <v/>
      </c>
      <c r="C193" t="str">
        <f>IFERROR(INDEX(DATOS!J:J,MATCH(CHECKLIST!A193,DATOS!BV:BV,0),1),"")</f>
        <v/>
      </c>
      <c r="D193" t="str">
        <f>IFERROR(INDEX(DATOS!R:R,MATCH(CHECKLIST!E193,DATOS!C:C,0),1),"")</f>
        <v/>
      </c>
      <c r="E193" s="136" t="str">
        <f>IFERROR(INDEX(DATOS!C:C,MATCH(CHECKLIST!A193,DATOS!BV:BV,0),1),"")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IFERROR(INDEX(DATOS!B:B,MATCH(CHECKLIST!A194,DATOS!BV:BV,0),1),"")</f>
        <v/>
      </c>
      <c r="C194" t="str">
        <f>IFERROR(INDEX(DATOS!J:J,MATCH(CHECKLIST!A194,DATOS!BV:BV,0),1),"")</f>
        <v/>
      </c>
      <c r="D194" t="str">
        <f>IFERROR(INDEX(DATOS!R:R,MATCH(CHECKLIST!E194,DATOS!C:C,0),1),"")</f>
        <v/>
      </c>
      <c r="E194" s="136" t="str">
        <f>IFERROR(INDEX(DATOS!C:C,MATCH(CHECKLIST!A194,DATOS!BV:BV,0),1),"")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IFERROR(INDEX(DATOS!B:B,MATCH(CHECKLIST!A195,DATOS!BV:BV,0),1),"")</f>
        <v/>
      </c>
      <c r="C195" t="str">
        <f>IFERROR(INDEX(DATOS!J:J,MATCH(CHECKLIST!A195,DATOS!BV:BV,0),1),"")</f>
        <v/>
      </c>
      <c r="D195" t="str">
        <f>IFERROR(INDEX(DATOS!R:R,MATCH(CHECKLIST!E195,DATOS!C:C,0),1),"")</f>
        <v/>
      </c>
      <c r="E195" s="136" t="str">
        <f>IFERROR(INDEX(DATOS!C:C,MATCH(CHECKLIST!A195,DATOS!BV:BV,0),1),"")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IFERROR(INDEX(DATOS!B:B,MATCH(CHECKLIST!A196,DATOS!BV:BV,0),1),"")</f>
        <v/>
      </c>
      <c r="C196" t="str">
        <f>IFERROR(INDEX(DATOS!J:J,MATCH(CHECKLIST!A196,DATOS!BV:BV,0),1),"")</f>
        <v/>
      </c>
      <c r="D196" t="str">
        <f>IFERROR(INDEX(DATOS!R:R,MATCH(CHECKLIST!E196,DATOS!C:C,0),1),"")</f>
        <v/>
      </c>
      <c r="E196" s="136" t="str">
        <f>IFERROR(INDEX(DATOS!C:C,MATCH(CHECKLIST!A196,DATOS!BV:BV,0),1),"")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IFERROR(INDEX(DATOS!B:B,MATCH(CHECKLIST!A197,DATOS!BV:BV,0),1),"")</f>
        <v/>
      </c>
      <c r="C197" t="str">
        <f>IFERROR(INDEX(DATOS!J:J,MATCH(CHECKLIST!A197,DATOS!BV:BV,0),1),"")</f>
        <v/>
      </c>
      <c r="D197" t="str">
        <f>IFERROR(INDEX(DATOS!R:R,MATCH(CHECKLIST!E197,DATOS!C:C,0),1),"")</f>
        <v/>
      </c>
      <c r="E197" s="136" t="str">
        <f>IFERROR(INDEX(DATOS!C:C,MATCH(CHECKLIST!A197,DATOS!BV:BV,0),1),"")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IFERROR(INDEX(DATOS!B:B,MATCH(CHECKLIST!A198,DATOS!BV:BV,0),1),"")</f>
        <v/>
      </c>
      <c r="C198" t="str">
        <f>IFERROR(INDEX(DATOS!J:J,MATCH(CHECKLIST!A198,DATOS!BV:BV,0),1),"")</f>
        <v/>
      </c>
      <c r="D198" t="str">
        <f>IFERROR(INDEX(DATOS!R:R,MATCH(CHECKLIST!E198,DATOS!C:C,0),1),"")</f>
        <v/>
      </c>
      <c r="E198" s="136" t="str">
        <f>IFERROR(INDEX(DATOS!C:C,MATCH(CHECKLIST!A198,DATOS!BV:BV,0),1),"")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IFERROR(INDEX(DATOS!B:B,MATCH(CHECKLIST!A199,DATOS!BV:BV,0),1),"")</f>
        <v/>
      </c>
      <c r="C199" t="str">
        <f>IFERROR(INDEX(DATOS!J:J,MATCH(CHECKLIST!A199,DATOS!BV:BV,0),1),"")</f>
        <v/>
      </c>
      <c r="D199" t="str">
        <f>IFERROR(INDEX(DATOS!R:R,MATCH(CHECKLIST!E199,DATOS!C:C,0),1),"")</f>
        <v/>
      </c>
      <c r="E199" s="136" t="str">
        <f>IFERROR(INDEX(DATOS!C:C,MATCH(CHECKLIST!A199,DATOS!BV:BV,0),1),"")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IFERROR(INDEX(DATOS!B:B,MATCH(CHECKLIST!A200,DATOS!BV:BV,0),1),"")</f>
        <v/>
      </c>
      <c r="C200" t="str">
        <f>IFERROR(INDEX(DATOS!J:J,MATCH(CHECKLIST!A200,DATOS!BV:BV,0),1),"")</f>
        <v/>
      </c>
      <c r="D200" t="str">
        <f>IFERROR(INDEX(DATOS!R:R,MATCH(CHECKLIST!E200,DATOS!C:C,0),1),"")</f>
        <v/>
      </c>
      <c r="E200" s="136" t="str">
        <f>IFERROR(INDEX(DATOS!C:C,MATCH(CHECKLIST!A200,DATOS!BV:BV,0),1),"")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IFERROR(INDEX(DATOS!B:B,MATCH(CHECKLIST!A201,DATOS!BV:BV,0),1),"")</f>
        <v/>
      </c>
      <c r="C201" t="str">
        <f>IFERROR(INDEX(DATOS!J:J,MATCH(CHECKLIST!A201,DATOS!BV:BV,0),1),"")</f>
        <v/>
      </c>
      <c r="D201" t="str">
        <f>IFERROR(INDEX(DATOS!R:R,MATCH(CHECKLIST!E201,DATOS!C:C,0),1),"")</f>
        <v/>
      </c>
      <c r="E201" s="136" t="str">
        <f>IFERROR(INDEX(DATOS!C:C,MATCH(CHECKLIST!A201,DATOS!BV:BV,0),1),"")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IFERROR(INDEX(DATOS!B:B,MATCH(CHECKLIST!A202,DATOS!BV:BV,0),1),"")</f>
        <v/>
      </c>
      <c r="C202" t="str">
        <f>IFERROR(INDEX(DATOS!J:J,MATCH(CHECKLIST!A202,DATOS!BV:BV,0),1),"")</f>
        <v/>
      </c>
      <c r="D202" t="str">
        <f>IFERROR(INDEX(DATOS!R:R,MATCH(CHECKLIST!E202,DATOS!C:C,0),1),"")</f>
        <v/>
      </c>
      <c r="E202" s="136" t="str">
        <f>IFERROR(INDEX(DATOS!C:C,MATCH(CHECKLIST!A202,DATOS!BV:BV,0),1),"")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IFERROR(INDEX(DATOS!B:B,MATCH(CHECKLIST!A203,DATOS!BV:BV,0),1),"")</f>
        <v/>
      </c>
      <c r="C203" t="str">
        <f>IFERROR(INDEX(DATOS!J:J,MATCH(CHECKLIST!A203,DATOS!BV:BV,0),1),"")</f>
        <v/>
      </c>
      <c r="D203" t="str">
        <f>IFERROR(INDEX(DATOS!R:R,MATCH(CHECKLIST!E203,DATOS!C:C,0),1),"")</f>
        <v/>
      </c>
      <c r="E203" s="136" t="str">
        <f>IFERROR(INDEX(DATOS!C:C,MATCH(CHECKLIST!A203,DATOS!BV:BV,0),1),"")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IFERROR(INDEX(DATOS!B:B,MATCH(CHECKLIST!A204,DATOS!BV:BV,0),1),"")</f>
        <v/>
      </c>
      <c r="C204" t="str">
        <f>IFERROR(INDEX(DATOS!J:J,MATCH(CHECKLIST!A204,DATOS!BV:BV,0),1),"")</f>
        <v/>
      </c>
      <c r="D204" t="str">
        <f>IFERROR(INDEX(DATOS!R:R,MATCH(CHECKLIST!E204,DATOS!C:C,0),1),"")</f>
        <v/>
      </c>
      <c r="E204" s="136" t="str">
        <f>IFERROR(INDEX(DATOS!C:C,MATCH(CHECKLIST!A204,DATOS!BV:BV,0),1),"")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IFERROR(INDEX(DATOS!B:B,MATCH(CHECKLIST!A205,DATOS!BV:BV,0),1),"")</f>
        <v/>
      </c>
      <c r="C205" t="str">
        <f>IFERROR(INDEX(DATOS!J:J,MATCH(CHECKLIST!A205,DATOS!BV:BV,0),1),"")</f>
        <v/>
      </c>
      <c r="D205" t="str">
        <f>IFERROR(INDEX(DATOS!R:R,MATCH(CHECKLIST!E205,DATOS!C:C,0),1),"")</f>
        <v/>
      </c>
      <c r="E205" s="136" t="str">
        <f>IFERROR(INDEX(DATOS!C:C,MATCH(CHECKLIST!A205,DATOS!BV:BV,0),1),"")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IFERROR(INDEX(DATOS!B:B,MATCH(CHECKLIST!A206,DATOS!BV:BV,0),1),"")</f>
        <v/>
      </c>
      <c r="C206" t="str">
        <f>IFERROR(INDEX(DATOS!J:J,MATCH(CHECKLIST!A206,DATOS!BV:BV,0),1),"")</f>
        <v/>
      </c>
      <c r="D206" t="str">
        <f>IFERROR(INDEX(DATOS!R:R,MATCH(CHECKLIST!E206,DATOS!C:C,0),1),"")</f>
        <v/>
      </c>
      <c r="E206" s="136" t="str">
        <f>IFERROR(INDEX(DATOS!C:C,MATCH(CHECKLIST!A206,DATOS!BV:BV,0),1),"")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IFERROR(INDEX(DATOS!B:B,MATCH(CHECKLIST!A207,DATOS!BV:BV,0),1),"")</f>
        <v/>
      </c>
      <c r="C207" t="str">
        <f>IFERROR(INDEX(DATOS!J:J,MATCH(CHECKLIST!A207,DATOS!BV:BV,0),1),"")</f>
        <v/>
      </c>
      <c r="D207" t="str">
        <f>IFERROR(INDEX(DATOS!R:R,MATCH(CHECKLIST!E207,DATOS!C:C,0),1),"")</f>
        <v/>
      </c>
      <c r="E207" s="136" t="str">
        <f>IFERROR(INDEX(DATOS!C:C,MATCH(CHECKLIST!A207,DATOS!BV:BV,0),1),"")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IFERROR(INDEX(DATOS!B:B,MATCH(CHECKLIST!A208,DATOS!BV:BV,0),1),"")</f>
        <v/>
      </c>
      <c r="C208" t="str">
        <f>IFERROR(INDEX(DATOS!J:J,MATCH(CHECKLIST!A208,DATOS!BV:BV,0),1),"")</f>
        <v/>
      </c>
      <c r="D208" t="str">
        <f>IFERROR(INDEX(DATOS!R:R,MATCH(CHECKLIST!E208,DATOS!C:C,0),1),"")</f>
        <v/>
      </c>
      <c r="E208" s="136" t="str">
        <f>IFERROR(INDEX(DATOS!C:C,MATCH(CHECKLIST!A208,DATOS!BV:BV,0),1),"")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IFERROR(INDEX(DATOS!B:B,MATCH(CHECKLIST!A209,DATOS!BV:BV,0),1),"")</f>
        <v/>
      </c>
      <c r="C209" t="str">
        <f>IFERROR(INDEX(DATOS!J:J,MATCH(CHECKLIST!A209,DATOS!BV:BV,0),1),"")</f>
        <v/>
      </c>
      <c r="D209" t="str">
        <f>IFERROR(INDEX(DATOS!R:R,MATCH(CHECKLIST!E209,DATOS!C:C,0),1),"")</f>
        <v/>
      </c>
      <c r="E209" s="136" t="str">
        <f>IFERROR(INDEX(DATOS!C:C,MATCH(CHECKLIST!A209,DATOS!BV:BV,0),1),"")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IFERROR(INDEX(DATOS!B:B,MATCH(CHECKLIST!A210,DATOS!BV:BV,0),1),"")</f>
        <v/>
      </c>
      <c r="C210" t="str">
        <f>IFERROR(INDEX(DATOS!J:J,MATCH(CHECKLIST!A210,DATOS!BV:BV,0),1),"")</f>
        <v/>
      </c>
      <c r="D210" t="str">
        <f>IFERROR(INDEX(DATOS!R:R,MATCH(CHECKLIST!E210,DATOS!C:C,0),1),"")</f>
        <v/>
      </c>
      <c r="E210" s="136" t="str">
        <f>IFERROR(INDEX(DATOS!C:C,MATCH(CHECKLIST!A210,DATOS!BV:BV,0),1),"")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IFERROR(INDEX(DATOS!B:B,MATCH(CHECKLIST!A211,DATOS!BV:BV,0),1),"")</f>
        <v/>
      </c>
      <c r="C211" t="str">
        <f>IFERROR(INDEX(DATOS!J:J,MATCH(CHECKLIST!A211,DATOS!BV:BV,0),1),"")</f>
        <v/>
      </c>
      <c r="D211" t="str">
        <f>IFERROR(INDEX(DATOS!R:R,MATCH(CHECKLIST!E211,DATOS!C:C,0),1),"")</f>
        <v/>
      </c>
      <c r="E211" s="136" t="str">
        <f>IFERROR(INDEX(DATOS!C:C,MATCH(CHECKLIST!A211,DATOS!BV:BV,0),1),"")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IFERROR(INDEX(DATOS!B:B,MATCH(CHECKLIST!A212,DATOS!BV:BV,0),1),"")</f>
        <v/>
      </c>
      <c r="C212" t="str">
        <f>IFERROR(INDEX(DATOS!J:J,MATCH(CHECKLIST!A212,DATOS!BV:BV,0),1),"")</f>
        <v/>
      </c>
      <c r="D212" t="str">
        <f>IFERROR(INDEX(DATOS!R:R,MATCH(CHECKLIST!E212,DATOS!C:C,0),1),"")</f>
        <v/>
      </c>
      <c r="E212" s="136" t="str">
        <f>IFERROR(INDEX(DATOS!C:C,MATCH(CHECKLIST!A212,DATOS!BV:BV,0),1),"")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IFERROR(INDEX(DATOS!B:B,MATCH(CHECKLIST!A213,DATOS!BV:BV,0),1),"")</f>
        <v/>
      </c>
      <c r="C213" t="str">
        <f>IFERROR(INDEX(DATOS!J:J,MATCH(CHECKLIST!A213,DATOS!BV:BV,0),1),"")</f>
        <v/>
      </c>
      <c r="D213" t="str">
        <f>IFERROR(INDEX(DATOS!R:R,MATCH(CHECKLIST!E213,DATOS!C:C,0),1),"")</f>
        <v/>
      </c>
      <c r="E213" s="136" t="str">
        <f>IFERROR(INDEX(DATOS!C:C,MATCH(CHECKLIST!A213,DATOS!BV:BV,0),1),"")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IFERROR(INDEX(DATOS!B:B,MATCH(CHECKLIST!A214,DATOS!BV:BV,0),1),"")</f>
        <v/>
      </c>
      <c r="C214" t="str">
        <f>IFERROR(INDEX(DATOS!J:J,MATCH(CHECKLIST!A214,DATOS!BV:BV,0),1),"")</f>
        <v/>
      </c>
      <c r="D214" t="str">
        <f>IFERROR(INDEX(DATOS!R:R,MATCH(CHECKLIST!E214,DATOS!C:C,0),1),"")</f>
        <v/>
      </c>
      <c r="E214" s="136" t="str">
        <f>IFERROR(INDEX(DATOS!C:C,MATCH(CHECKLIST!A214,DATOS!BV:BV,0),1),"")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IFERROR(INDEX(DATOS!B:B,MATCH(CHECKLIST!A215,DATOS!BV:BV,0),1),"")</f>
        <v/>
      </c>
      <c r="C215" t="str">
        <f>IFERROR(INDEX(DATOS!J:J,MATCH(CHECKLIST!A215,DATOS!BV:BV,0),1),"")</f>
        <v/>
      </c>
      <c r="D215" t="str">
        <f>IFERROR(INDEX(DATOS!R:R,MATCH(CHECKLIST!E215,DATOS!C:C,0),1),"")</f>
        <v/>
      </c>
      <c r="E215" s="136" t="str">
        <f>IFERROR(INDEX(DATOS!C:C,MATCH(CHECKLIST!A215,DATOS!BV:BV,0),1),"")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IFERROR(INDEX(DATOS!B:B,MATCH(CHECKLIST!A216,DATOS!BV:BV,0),1),"")</f>
        <v/>
      </c>
      <c r="C216" t="str">
        <f>IFERROR(INDEX(DATOS!J:J,MATCH(CHECKLIST!A216,DATOS!BV:BV,0),1),"")</f>
        <v/>
      </c>
      <c r="D216" t="str">
        <f>IFERROR(INDEX(DATOS!R:R,MATCH(CHECKLIST!E216,DATOS!C:C,0),1),"")</f>
        <v/>
      </c>
      <c r="E216" s="136" t="str">
        <f>IFERROR(INDEX(DATOS!C:C,MATCH(CHECKLIST!A216,DATOS!BV:BV,0),1),"")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IFERROR(INDEX(DATOS!B:B,MATCH(CHECKLIST!A217,DATOS!BV:BV,0),1),"")</f>
        <v/>
      </c>
      <c r="C217" t="str">
        <f>IFERROR(INDEX(DATOS!J:J,MATCH(CHECKLIST!A217,DATOS!BV:BV,0),1),"")</f>
        <v/>
      </c>
      <c r="D217" t="str">
        <f>IFERROR(INDEX(DATOS!R:R,MATCH(CHECKLIST!E217,DATOS!C:C,0),1),"")</f>
        <v/>
      </c>
      <c r="E217" s="136" t="str">
        <f>IFERROR(INDEX(DATOS!C:C,MATCH(CHECKLIST!A217,DATOS!BV:BV,0),1),"")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IFERROR(INDEX(DATOS!B:B,MATCH(CHECKLIST!A218,DATOS!BV:BV,0),1),"")</f>
        <v/>
      </c>
      <c r="C218" t="str">
        <f>IFERROR(INDEX(DATOS!J:J,MATCH(CHECKLIST!A218,DATOS!BV:BV,0),1),"")</f>
        <v/>
      </c>
      <c r="D218" t="str">
        <f>IFERROR(INDEX(DATOS!R:R,MATCH(CHECKLIST!E218,DATOS!C:C,0),1),"")</f>
        <v/>
      </c>
      <c r="E218" s="136" t="str">
        <f>IFERROR(INDEX(DATOS!C:C,MATCH(CHECKLIST!A218,DATOS!BV:BV,0),1),"")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IFERROR(INDEX(DATOS!B:B,MATCH(CHECKLIST!A219,DATOS!BV:BV,0),1),"")</f>
        <v/>
      </c>
      <c r="C219" t="str">
        <f>IFERROR(INDEX(DATOS!J:J,MATCH(CHECKLIST!A219,DATOS!BV:BV,0),1),"")</f>
        <v/>
      </c>
      <c r="D219" t="str">
        <f>IFERROR(INDEX(DATOS!R:R,MATCH(CHECKLIST!E219,DATOS!C:C,0),1),"")</f>
        <v/>
      </c>
      <c r="E219" s="136" t="str">
        <f>IFERROR(INDEX(DATOS!C:C,MATCH(CHECKLIST!A219,DATOS!BV:BV,0),1),"")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IFERROR(INDEX(DATOS!B:B,MATCH(CHECKLIST!A220,DATOS!BV:BV,0),1),"")</f>
        <v/>
      </c>
      <c r="C220" t="str">
        <f>IFERROR(INDEX(DATOS!J:J,MATCH(CHECKLIST!A220,DATOS!BV:BV,0),1),"")</f>
        <v/>
      </c>
      <c r="D220" t="str">
        <f>IFERROR(INDEX(DATOS!R:R,MATCH(CHECKLIST!E220,DATOS!C:C,0),1),"")</f>
        <v/>
      </c>
      <c r="E220" s="136" t="str">
        <f>IFERROR(INDEX(DATOS!C:C,MATCH(CHECKLIST!A220,DATOS!BV:BV,0),1),"")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IFERROR(INDEX(DATOS!B:B,MATCH(CHECKLIST!A221,DATOS!BV:BV,0),1),"")</f>
        <v/>
      </c>
      <c r="C221" t="str">
        <f>IFERROR(INDEX(DATOS!J:J,MATCH(CHECKLIST!A221,DATOS!BV:BV,0),1),"")</f>
        <v/>
      </c>
      <c r="D221" t="str">
        <f>IFERROR(INDEX(DATOS!R:R,MATCH(CHECKLIST!E221,DATOS!C:C,0),1),"")</f>
        <v/>
      </c>
      <c r="E221" s="136" t="str">
        <f>IFERROR(INDEX(DATOS!C:C,MATCH(CHECKLIST!A221,DATOS!BV:BV,0),1),"")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IFERROR(INDEX(DATOS!B:B,MATCH(CHECKLIST!A222,DATOS!BV:BV,0),1),"")</f>
        <v/>
      </c>
      <c r="C222" t="str">
        <f>IFERROR(INDEX(DATOS!J:J,MATCH(CHECKLIST!A222,DATOS!BV:BV,0),1),"")</f>
        <v/>
      </c>
      <c r="D222" t="str">
        <f>IFERROR(INDEX(DATOS!R:R,MATCH(CHECKLIST!E222,DATOS!C:C,0),1),"")</f>
        <v/>
      </c>
      <c r="E222" s="136" t="str">
        <f>IFERROR(INDEX(DATOS!C:C,MATCH(CHECKLIST!A222,DATOS!BV:BV,0),1),"")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IFERROR(INDEX(DATOS!B:B,MATCH(CHECKLIST!A223,DATOS!BV:BV,0),1),"")</f>
        <v/>
      </c>
      <c r="C223" t="str">
        <f>IFERROR(INDEX(DATOS!J:J,MATCH(CHECKLIST!A223,DATOS!BV:BV,0),1),"")</f>
        <v/>
      </c>
      <c r="D223" t="str">
        <f>IFERROR(INDEX(DATOS!R:R,MATCH(CHECKLIST!E223,DATOS!C:C,0),1),"")</f>
        <v/>
      </c>
      <c r="E223" s="136" t="str">
        <f>IFERROR(INDEX(DATOS!C:C,MATCH(CHECKLIST!A223,DATOS!BV:BV,0),1),"")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IFERROR(INDEX(DATOS!B:B,MATCH(CHECKLIST!A224,DATOS!BV:BV,0),1),"")</f>
        <v/>
      </c>
      <c r="C224" t="str">
        <f>IFERROR(INDEX(DATOS!J:J,MATCH(CHECKLIST!A224,DATOS!BV:BV,0),1),"")</f>
        <v/>
      </c>
      <c r="D224" t="str">
        <f>IFERROR(INDEX(DATOS!R:R,MATCH(CHECKLIST!E224,DATOS!C:C,0),1),"")</f>
        <v/>
      </c>
      <c r="E224" s="136" t="str">
        <f>IFERROR(INDEX(DATOS!C:C,MATCH(CHECKLIST!A224,DATOS!BV:BV,0),1),"")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IFERROR(INDEX(DATOS!B:B,MATCH(CHECKLIST!A225,DATOS!BV:BV,0),1),"")</f>
        <v/>
      </c>
      <c r="C225" t="str">
        <f>IFERROR(INDEX(DATOS!J:J,MATCH(CHECKLIST!A225,DATOS!BV:BV,0),1),"")</f>
        <v/>
      </c>
      <c r="D225" t="str">
        <f>IFERROR(INDEX(DATOS!R:R,MATCH(CHECKLIST!E225,DATOS!C:C,0),1),"")</f>
        <v/>
      </c>
      <c r="E225" s="136" t="str">
        <f>IFERROR(INDEX(DATOS!C:C,MATCH(CHECKLIST!A225,DATOS!BV:BV,0),1),"")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IFERROR(INDEX(DATOS!B:B,MATCH(CHECKLIST!A226,DATOS!BV:BV,0),1),"")</f>
        <v/>
      </c>
      <c r="C226" t="str">
        <f>IFERROR(INDEX(DATOS!J:J,MATCH(CHECKLIST!A226,DATOS!BV:BV,0),1),"")</f>
        <v/>
      </c>
      <c r="D226" t="str">
        <f>IFERROR(INDEX(DATOS!R:R,MATCH(CHECKLIST!E226,DATOS!C:C,0),1),"")</f>
        <v/>
      </c>
      <c r="E226" s="136" t="str">
        <f>IFERROR(INDEX(DATOS!C:C,MATCH(CHECKLIST!A226,DATOS!BV:BV,0),1),"")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IFERROR(INDEX(DATOS!B:B,MATCH(CHECKLIST!A227,DATOS!BV:BV,0),1),"")</f>
        <v/>
      </c>
      <c r="C227" t="str">
        <f>IFERROR(INDEX(DATOS!J:J,MATCH(CHECKLIST!A227,DATOS!BV:BV,0),1),"")</f>
        <v/>
      </c>
      <c r="D227" t="str">
        <f>IFERROR(INDEX(DATOS!R:R,MATCH(CHECKLIST!E227,DATOS!C:C,0),1),"")</f>
        <v/>
      </c>
      <c r="E227" s="136" t="str">
        <f>IFERROR(INDEX(DATOS!C:C,MATCH(CHECKLIST!A227,DATOS!BV:BV,0),1),"")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IFERROR(INDEX(DATOS!B:B,MATCH(CHECKLIST!A228,DATOS!BV:BV,0),1),"")</f>
        <v/>
      </c>
      <c r="C228" t="str">
        <f>IFERROR(INDEX(DATOS!J:J,MATCH(CHECKLIST!A228,DATOS!BV:BV,0),1),"")</f>
        <v/>
      </c>
      <c r="D228" t="str">
        <f>IFERROR(INDEX(DATOS!R:R,MATCH(CHECKLIST!E228,DATOS!C:C,0),1),"")</f>
        <v/>
      </c>
      <c r="E228" s="136" t="str">
        <f>IFERROR(INDEX(DATOS!C:C,MATCH(CHECKLIST!A228,DATOS!BV:BV,0),1),"")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IFERROR(INDEX(DATOS!B:B,MATCH(CHECKLIST!A229,DATOS!BV:BV,0),1),"")</f>
        <v/>
      </c>
      <c r="C229" t="str">
        <f>IFERROR(INDEX(DATOS!J:J,MATCH(CHECKLIST!A229,DATOS!BV:BV,0),1),"")</f>
        <v/>
      </c>
      <c r="D229" t="str">
        <f>IFERROR(INDEX(DATOS!R:R,MATCH(CHECKLIST!E229,DATOS!C:C,0),1),"")</f>
        <v/>
      </c>
      <c r="E229" s="136" t="str">
        <f>IFERROR(INDEX(DATOS!C:C,MATCH(CHECKLIST!A229,DATOS!BV:BV,0),1),"")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IFERROR(INDEX(DATOS!B:B,MATCH(CHECKLIST!A230,DATOS!BV:BV,0),1),"")</f>
        <v/>
      </c>
      <c r="C230" t="str">
        <f>IFERROR(INDEX(DATOS!J:J,MATCH(CHECKLIST!A230,DATOS!BV:BV,0),1),"")</f>
        <v/>
      </c>
      <c r="D230" t="str">
        <f>IFERROR(INDEX(DATOS!R:R,MATCH(CHECKLIST!E230,DATOS!C:C,0),1),"")</f>
        <v/>
      </c>
      <c r="E230" s="136" t="str">
        <f>IFERROR(INDEX(DATOS!C:C,MATCH(CHECKLIST!A230,DATOS!BV:BV,0),1),"")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IFERROR(INDEX(DATOS!B:B,MATCH(CHECKLIST!A231,DATOS!BV:BV,0),1),"")</f>
        <v/>
      </c>
      <c r="C231" t="str">
        <f>IFERROR(INDEX(DATOS!J:J,MATCH(CHECKLIST!A231,DATOS!BV:BV,0),1),"")</f>
        <v/>
      </c>
      <c r="D231" t="str">
        <f>IFERROR(INDEX(DATOS!R:R,MATCH(CHECKLIST!E231,DATOS!C:C,0),1),"")</f>
        <v/>
      </c>
      <c r="E231" s="136" t="str">
        <f>IFERROR(INDEX(DATOS!C:C,MATCH(CHECKLIST!A231,DATOS!BV:BV,0),1),"")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IFERROR(INDEX(DATOS!B:B,MATCH(CHECKLIST!A232,DATOS!BV:BV,0),1),"")</f>
        <v/>
      </c>
      <c r="C232" t="str">
        <f>IFERROR(INDEX(DATOS!J:J,MATCH(CHECKLIST!A232,DATOS!BV:BV,0),1),"")</f>
        <v/>
      </c>
      <c r="D232" t="str">
        <f>IFERROR(INDEX(DATOS!R:R,MATCH(CHECKLIST!E232,DATOS!C:C,0),1),"")</f>
        <v/>
      </c>
      <c r="E232" s="136" t="str">
        <f>IFERROR(INDEX(DATOS!C:C,MATCH(CHECKLIST!A232,DATOS!BV:BV,0),1),"")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IFERROR(INDEX(DATOS!B:B,MATCH(CHECKLIST!A233,DATOS!BV:BV,0),1),"")</f>
        <v/>
      </c>
      <c r="C233" t="str">
        <f>IFERROR(INDEX(DATOS!J:J,MATCH(CHECKLIST!A233,DATOS!BV:BV,0),1),"")</f>
        <v/>
      </c>
      <c r="D233" t="str">
        <f>IFERROR(INDEX(DATOS!R:R,MATCH(CHECKLIST!E233,DATOS!C:C,0),1),"")</f>
        <v/>
      </c>
      <c r="E233" s="136" t="str">
        <f>IFERROR(INDEX(DATOS!C:C,MATCH(CHECKLIST!A233,DATOS!BV:BV,0),1),"")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IFERROR(INDEX(DATOS!B:B,MATCH(CHECKLIST!A234,DATOS!BV:BV,0),1),"")</f>
        <v/>
      </c>
      <c r="C234" t="str">
        <f>IFERROR(INDEX(DATOS!J:J,MATCH(CHECKLIST!A234,DATOS!BV:BV,0),1),"")</f>
        <v/>
      </c>
      <c r="D234" t="str">
        <f>IFERROR(INDEX(DATOS!R:R,MATCH(CHECKLIST!E234,DATOS!C:C,0),1),"")</f>
        <v/>
      </c>
      <c r="E234" s="136" t="str">
        <f>IFERROR(INDEX(DATOS!C:C,MATCH(CHECKLIST!A234,DATOS!BV:BV,0),1),"")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IFERROR(INDEX(DATOS!B:B,MATCH(CHECKLIST!A235,DATOS!BV:BV,0),1),"")</f>
        <v/>
      </c>
      <c r="C235" t="str">
        <f>IFERROR(INDEX(DATOS!J:J,MATCH(CHECKLIST!A235,DATOS!BV:BV,0),1),"")</f>
        <v/>
      </c>
      <c r="D235" t="str">
        <f>IFERROR(INDEX(DATOS!R:R,MATCH(CHECKLIST!E235,DATOS!C:C,0),1),"")</f>
        <v/>
      </c>
      <c r="E235" s="136" t="str">
        <f>IFERROR(INDEX(DATOS!C:C,MATCH(CHECKLIST!A235,DATOS!BV:BV,0),1),"")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IFERROR(INDEX(DATOS!B:B,MATCH(CHECKLIST!A236,DATOS!BV:BV,0),1),"")</f>
        <v/>
      </c>
      <c r="C236" t="str">
        <f>IFERROR(INDEX(DATOS!J:J,MATCH(CHECKLIST!A236,DATOS!BV:BV,0),1),"")</f>
        <v/>
      </c>
      <c r="D236" t="str">
        <f>IFERROR(INDEX(DATOS!R:R,MATCH(CHECKLIST!E236,DATOS!C:C,0),1),"")</f>
        <v/>
      </c>
      <c r="E236" s="136" t="str">
        <f>IFERROR(INDEX(DATOS!C:C,MATCH(CHECKLIST!A236,DATOS!BV:BV,0),1),"")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IFERROR(INDEX(DATOS!B:B,MATCH(CHECKLIST!A237,DATOS!BV:BV,0),1),"")</f>
        <v/>
      </c>
      <c r="C237" t="str">
        <f>IFERROR(INDEX(DATOS!J:J,MATCH(CHECKLIST!A237,DATOS!BV:BV,0),1),"")</f>
        <v/>
      </c>
      <c r="D237" t="str">
        <f>IFERROR(INDEX(DATOS!R:R,MATCH(CHECKLIST!E237,DATOS!C:C,0),1),"")</f>
        <v/>
      </c>
      <c r="E237" s="136" t="str">
        <f>IFERROR(INDEX(DATOS!C:C,MATCH(CHECKLIST!A237,DATOS!BV:BV,0),1),"")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IFERROR(INDEX(DATOS!B:B,MATCH(CHECKLIST!A238,DATOS!BV:BV,0),1),"")</f>
        <v/>
      </c>
      <c r="C238" t="str">
        <f>IFERROR(INDEX(DATOS!J:J,MATCH(CHECKLIST!A238,DATOS!BV:BV,0),1),"")</f>
        <v/>
      </c>
      <c r="D238" t="str">
        <f>IFERROR(INDEX(DATOS!R:R,MATCH(CHECKLIST!E238,DATOS!C:C,0),1),"")</f>
        <v/>
      </c>
      <c r="E238" s="136" t="str">
        <f>IFERROR(INDEX(DATOS!C:C,MATCH(CHECKLIST!A238,DATOS!BV:BV,0),1),"")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IFERROR(INDEX(DATOS!B:B,MATCH(CHECKLIST!A239,DATOS!BV:BV,0),1),"")</f>
        <v/>
      </c>
      <c r="C239" t="str">
        <f>IFERROR(INDEX(DATOS!J:J,MATCH(CHECKLIST!A239,DATOS!BV:BV,0),1),"")</f>
        <v/>
      </c>
      <c r="D239" t="str">
        <f>IFERROR(INDEX(DATOS!R:R,MATCH(CHECKLIST!E239,DATOS!C:C,0),1),"")</f>
        <v/>
      </c>
      <c r="E239" s="136" t="str">
        <f>IFERROR(INDEX(DATOS!C:C,MATCH(CHECKLIST!A239,DATOS!BV:BV,0),1),"")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IFERROR(INDEX(DATOS!B:B,MATCH(CHECKLIST!A240,DATOS!BV:BV,0),1),"")</f>
        <v/>
      </c>
      <c r="C240" t="str">
        <f>IFERROR(INDEX(DATOS!J:J,MATCH(CHECKLIST!A240,DATOS!BV:BV,0),1),"")</f>
        <v/>
      </c>
      <c r="D240" t="str">
        <f>IFERROR(INDEX(DATOS!R:R,MATCH(CHECKLIST!E240,DATOS!C:C,0),1),"")</f>
        <v/>
      </c>
      <c r="E240" s="136" t="str">
        <f>IFERROR(INDEX(DATOS!C:C,MATCH(CHECKLIST!A240,DATOS!BV:BV,0),1),"")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IFERROR(INDEX(DATOS!B:B,MATCH(CHECKLIST!A241,DATOS!BV:BV,0),1),"")</f>
        <v/>
      </c>
      <c r="C241" t="str">
        <f>IFERROR(INDEX(DATOS!J:J,MATCH(CHECKLIST!A241,DATOS!BV:BV,0),1),"")</f>
        <v/>
      </c>
      <c r="D241" t="str">
        <f>IFERROR(INDEX(DATOS!R:R,MATCH(CHECKLIST!E241,DATOS!C:C,0),1),"")</f>
        <v/>
      </c>
      <c r="E241" s="136" t="str">
        <f>IFERROR(INDEX(DATOS!C:C,MATCH(CHECKLIST!A241,DATOS!BV:BV,0),1),"")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IFERROR(INDEX(DATOS!B:B,MATCH(CHECKLIST!A242,DATOS!BV:BV,0),1),"")</f>
        <v/>
      </c>
      <c r="C242" t="str">
        <f>IFERROR(INDEX(DATOS!J:J,MATCH(CHECKLIST!A242,DATOS!BV:BV,0),1),"")</f>
        <v/>
      </c>
      <c r="D242" t="str">
        <f>IFERROR(INDEX(DATOS!R:R,MATCH(CHECKLIST!E242,DATOS!C:C,0),1),"")</f>
        <v/>
      </c>
      <c r="E242" s="136" t="str">
        <f>IFERROR(INDEX(DATOS!C:C,MATCH(CHECKLIST!A242,DATOS!BV:BV,0),1),"")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IFERROR(INDEX(DATOS!B:B,MATCH(CHECKLIST!A243,DATOS!BV:BV,0),1),"")</f>
        <v/>
      </c>
      <c r="C243" t="str">
        <f>IFERROR(INDEX(DATOS!J:J,MATCH(CHECKLIST!A243,DATOS!BV:BV,0),1),"")</f>
        <v/>
      </c>
      <c r="D243" t="str">
        <f>IFERROR(INDEX(DATOS!R:R,MATCH(CHECKLIST!E243,DATOS!C:C,0),1),"")</f>
        <v/>
      </c>
      <c r="E243" s="136" t="str">
        <f>IFERROR(INDEX(DATOS!C:C,MATCH(CHECKLIST!A243,DATOS!BV:BV,0),1),"")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IFERROR(INDEX(DATOS!B:B,MATCH(CHECKLIST!A244,DATOS!BV:BV,0),1),"")</f>
        <v/>
      </c>
      <c r="C244" t="str">
        <f>IFERROR(INDEX(DATOS!J:J,MATCH(CHECKLIST!A244,DATOS!BV:BV,0),1),"")</f>
        <v/>
      </c>
      <c r="D244" t="str">
        <f>IFERROR(INDEX(DATOS!R:R,MATCH(CHECKLIST!E244,DATOS!C:C,0),1),"")</f>
        <v/>
      </c>
      <c r="E244" s="136" t="str">
        <f>IFERROR(INDEX(DATOS!C:C,MATCH(CHECKLIST!A244,DATOS!BV:BV,0),1),"")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IFERROR(INDEX(DATOS!B:B,MATCH(CHECKLIST!A245,DATOS!BV:BV,0),1),"")</f>
        <v/>
      </c>
      <c r="C245" t="str">
        <f>IFERROR(INDEX(DATOS!J:J,MATCH(CHECKLIST!A245,DATOS!BV:BV,0),1),"")</f>
        <v/>
      </c>
      <c r="D245" t="str">
        <f>IFERROR(INDEX(DATOS!R:R,MATCH(CHECKLIST!E245,DATOS!C:C,0),1),"")</f>
        <v/>
      </c>
      <c r="E245" s="136" t="str">
        <f>IFERROR(INDEX(DATOS!C:C,MATCH(CHECKLIST!A245,DATOS!BV:BV,0),1),"")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IFERROR(INDEX(DATOS!B:B,MATCH(CHECKLIST!A246,DATOS!BV:BV,0),1),"")</f>
        <v/>
      </c>
      <c r="C246" t="str">
        <f>IFERROR(INDEX(DATOS!J:J,MATCH(CHECKLIST!A246,DATOS!BV:BV,0),1),"")</f>
        <v/>
      </c>
      <c r="D246" t="str">
        <f>IFERROR(INDEX(DATOS!R:R,MATCH(CHECKLIST!E246,DATOS!C:C,0),1),"")</f>
        <v/>
      </c>
      <c r="E246" s="136" t="str">
        <f>IFERROR(INDEX(DATOS!C:C,MATCH(CHECKLIST!A246,DATOS!BV:BV,0),1),"")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IFERROR(INDEX(DATOS!B:B,MATCH(CHECKLIST!A247,DATOS!BV:BV,0),1),"")</f>
        <v/>
      </c>
      <c r="C247" t="str">
        <f>IFERROR(INDEX(DATOS!J:J,MATCH(CHECKLIST!A247,DATOS!BV:BV,0),1),"")</f>
        <v/>
      </c>
      <c r="D247" t="str">
        <f>IFERROR(INDEX(DATOS!R:R,MATCH(CHECKLIST!E247,DATOS!C:C,0),1),"")</f>
        <v/>
      </c>
      <c r="E247" s="136" t="str">
        <f>IFERROR(INDEX(DATOS!C:C,MATCH(CHECKLIST!A247,DATOS!BV:BV,0),1),"")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IFERROR(INDEX(DATOS!B:B,MATCH(CHECKLIST!A248,DATOS!BV:BV,0),1),"")</f>
        <v/>
      </c>
      <c r="C248" t="str">
        <f>IFERROR(INDEX(DATOS!J:J,MATCH(CHECKLIST!A248,DATOS!BV:BV,0),1),"")</f>
        <v/>
      </c>
      <c r="D248" t="str">
        <f>IFERROR(INDEX(DATOS!R:R,MATCH(CHECKLIST!E248,DATOS!C:C,0),1),"")</f>
        <v/>
      </c>
      <c r="E248" s="136" t="str">
        <f>IFERROR(INDEX(DATOS!C:C,MATCH(CHECKLIST!A248,DATOS!BV:BV,0),1),"")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IFERROR(INDEX(DATOS!B:B,MATCH(CHECKLIST!A249,DATOS!BV:BV,0),1),"")</f>
        <v/>
      </c>
      <c r="C249" t="str">
        <f>IFERROR(INDEX(DATOS!J:J,MATCH(CHECKLIST!A249,DATOS!BV:BV,0),1),"")</f>
        <v/>
      </c>
      <c r="D249" t="str">
        <f>IFERROR(INDEX(DATOS!R:R,MATCH(CHECKLIST!E249,DATOS!C:C,0),1),"")</f>
        <v/>
      </c>
      <c r="E249" s="136" t="str">
        <f>IFERROR(INDEX(DATOS!C:C,MATCH(CHECKLIST!A249,DATOS!BV:BV,0),1),"")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IFERROR(INDEX(DATOS!B:B,MATCH(CHECKLIST!A250,DATOS!BV:BV,0),1),"")</f>
        <v/>
      </c>
      <c r="C250" t="str">
        <f>IFERROR(INDEX(DATOS!J:J,MATCH(CHECKLIST!A250,DATOS!BV:BV,0),1),"")</f>
        <v/>
      </c>
      <c r="D250" t="str">
        <f>IFERROR(INDEX(DATOS!R:R,MATCH(CHECKLIST!E250,DATOS!C:C,0),1),"")</f>
        <v/>
      </c>
      <c r="E250" s="136" t="str">
        <f>IFERROR(INDEX(DATOS!C:C,MATCH(CHECKLIST!A250,DATOS!BV:BV,0),1),"")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IFERROR(INDEX(DATOS!B:B,MATCH(CHECKLIST!A251,DATOS!BV:BV,0),1),"")</f>
        <v/>
      </c>
      <c r="C251" t="str">
        <f>IFERROR(INDEX(DATOS!J:J,MATCH(CHECKLIST!A251,DATOS!BV:BV,0),1),"")</f>
        <v/>
      </c>
      <c r="D251" t="str">
        <f>IFERROR(INDEX(DATOS!R:R,MATCH(CHECKLIST!E251,DATOS!C:C,0),1),"")</f>
        <v/>
      </c>
      <c r="E251" s="136" t="str">
        <f>IFERROR(INDEX(DATOS!C:C,MATCH(CHECKLIST!A251,DATOS!BV:BV,0),1),"")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IFERROR(INDEX(DATOS!B:B,MATCH(CHECKLIST!A252,DATOS!BV:BV,0),1),"")</f>
        <v/>
      </c>
      <c r="C252" t="str">
        <f>IFERROR(INDEX(DATOS!J:J,MATCH(CHECKLIST!A252,DATOS!BV:BV,0),1),"")</f>
        <v/>
      </c>
      <c r="D252" t="str">
        <f>IFERROR(INDEX(DATOS!R:R,MATCH(CHECKLIST!E252,DATOS!C:C,0),1),"")</f>
        <v/>
      </c>
      <c r="E252" s="136" t="str">
        <f>IFERROR(INDEX(DATOS!C:C,MATCH(CHECKLIST!A252,DATOS!BV:BV,0),1),"")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IFERROR(INDEX(DATOS!B:B,MATCH(CHECKLIST!A253,DATOS!BV:BV,0),1),"")</f>
        <v/>
      </c>
      <c r="C253" t="str">
        <f>IFERROR(INDEX(DATOS!J:J,MATCH(CHECKLIST!A253,DATOS!BV:BV,0),1),"")</f>
        <v/>
      </c>
      <c r="D253" t="str">
        <f>IFERROR(INDEX(DATOS!R:R,MATCH(CHECKLIST!E253,DATOS!C:C,0),1),"")</f>
        <v/>
      </c>
      <c r="E253" s="136" t="str">
        <f>IFERROR(INDEX(DATOS!C:C,MATCH(CHECKLIST!A253,DATOS!BV:BV,0),1),"")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IFERROR(INDEX(DATOS!B:B,MATCH(CHECKLIST!A254,DATOS!BV:BV,0),1),"")</f>
        <v/>
      </c>
      <c r="C254" t="str">
        <f>IFERROR(INDEX(DATOS!J:J,MATCH(CHECKLIST!A254,DATOS!BV:BV,0),1),"")</f>
        <v/>
      </c>
      <c r="D254" t="str">
        <f>IFERROR(INDEX(DATOS!R:R,MATCH(CHECKLIST!E254,DATOS!C:C,0),1),"")</f>
        <v/>
      </c>
      <c r="E254" s="136" t="str">
        <f>IFERROR(INDEX(DATOS!C:C,MATCH(CHECKLIST!A254,DATOS!BV:BV,0),1),"")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IFERROR(INDEX(DATOS!B:B,MATCH(CHECKLIST!A255,DATOS!BV:BV,0),1),"")</f>
        <v/>
      </c>
      <c r="C255" t="str">
        <f>IFERROR(INDEX(DATOS!J:J,MATCH(CHECKLIST!A255,DATOS!BV:BV,0),1),"")</f>
        <v/>
      </c>
      <c r="D255" t="str">
        <f>IFERROR(INDEX(DATOS!R:R,MATCH(CHECKLIST!E255,DATOS!C:C,0),1),"")</f>
        <v/>
      </c>
      <c r="E255" s="136" t="str">
        <f>IFERROR(INDEX(DATOS!C:C,MATCH(CHECKLIST!A255,DATOS!BV:BV,0),1),"")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IFERROR(INDEX(DATOS!B:B,MATCH(CHECKLIST!A256,DATOS!BV:BV,0),1),"")</f>
        <v/>
      </c>
      <c r="C256" t="str">
        <f>IFERROR(INDEX(DATOS!J:J,MATCH(CHECKLIST!A256,DATOS!BV:BV,0),1),"")</f>
        <v/>
      </c>
      <c r="D256" t="str">
        <f>IFERROR(INDEX(DATOS!R:R,MATCH(CHECKLIST!E256,DATOS!C:C,0),1),"")</f>
        <v/>
      </c>
      <c r="E256" s="136" t="str">
        <f>IFERROR(INDEX(DATOS!C:C,MATCH(CHECKLIST!A256,DATOS!BV:BV,0),1),"")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IFERROR(INDEX(DATOS!B:B,MATCH(CHECKLIST!A257,DATOS!BV:BV,0),1),"")</f>
        <v/>
      </c>
      <c r="C257" t="str">
        <f>IFERROR(INDEX(DATOS!J:J,MATCH(CHECKLIST!A257,DATOS!BV:BV,0),1),"")</f>
        <v/>
      </c>
      <c r="D257" t="str">
        <f>IFERROR(INDEX(DATOS!R:R,MATCH(CHECKLIST!E257,DATOS!C:C,0),1),"")</f>
        <v/>
      </c>
      <c r="E257" s="136" t="str">
        <f>IFERROR(INDEX(DATOS!C:C,MATCH(CHECKLIST!A257,DATOS!BV:BV,0),1),"")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IFERROR(INDEX(DATOS!B:B,MATCH(CHECKLIST!A258,DATOS!BV:BV,0),1),"")</f>
        <v/>
      </c>
      <c r="C258" t="str">
        <f>IFERROR(INDEX(DATOS!J:J,MATCH(CHECKLIST!A258,DATOS!BV:BV,0),1),"")</f>
        <v/>
      </c>
      <c r="D258" t="str">
        <f>IFERROR(INDEX(DATOS!R:R,MATCH(CHECKLIST!E258,DATOS!C:C,0),1),"")</f>
        <v/>
      </c>
      <c r="E258" s="136" t="str">
        <f>IFERROR(INDEX(DATOS!C:C,MATCH(CHECKLIST!A258,DATOS!BV:BV,0),1),"")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IFERROR(INDEX(DATOS!B:B,MATCH(CHECKLIST!A259,DATOS!BV:BV,0),1),"")</f>
        <v/>
      </c>
      <c r="C259" t="str">
        <f>IFERROR(INDEX(DATOS!J:J,MATCH(CHECKLIST!A259,DATOS!BV:BV,0),1),"")</f>
        <v/>
      </c>
      <c r="D259" t="str">
        <f>IFERROR(INDEX(DATOS!R:R,MATCH(CHECKLIST!E259,DATOS!C:C,0),1),"")</f>
        <v/>
      </c>
      <c r="E259" s="136" t="str">
        <f>IFERROR(INDEX(DATOS!C:C,MATCH(CHECKLIST!A259,DATOS!BV:BV,0),1),"")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IFERROR(INDEX(DATOS!B:B,MATCH(CHECKLIST!A260,DATOS!BV:BV,0),1),"")</f>
        <v/>
      </c>
      <c r="C260" t="str">
        <f>IFERROR(INDEX(DATOS!J:J,MATCH(CHECKLIST!A260,DATOS!BV:BV,0),1),"")</f>
        <v/>
      </c>
      <c r="D260" t="str">
        <f>IFERROR(INDEX(DATOS!R:R,MATCH(CHECKLIST!E260,DATOS!C:C,0),1),"")</f>
        <v/>
      </c>
      <c r="E260" s="136" t="str">
        <f>IFERROR(INDEX(DATOS!C:C,MATCH(CHECKLIST!A260,DATOS!BV:BV,0),1),"")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IFERROR(INDEX(DATOS!B:B,MATCH(CHECKLIST!A261,DATOS!BV:BV,0),1),"")</f>
        <v/>
      </c>
      <c r="C261" t="str">
        <f>IFERROR(INDEX(DATOS!J:J,MATCH(CHECKLIST!A261,DATOS!BV:BV,0),1),"")</f>
        <v/>
      </c>
      <c r="D261" t="str">
        <f>IFERROR(INDEX(DATOS!R:R,MATCH(CHECKLIST!E261,DATOS!C:C,0),1),"")</f>
        <v/>
      </c>
      <c r="E261" s="136" t="str">
        <f>IFERROR(INDEX(DATOS!C:C,MATCH(CHECKLIST!A261,DATOS!BV:BV,0),1),"")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IFERROR(INDEX(DATOS!B:B,MATCH(CHECKLIST!A262,DATOS!BV:BV,0),1),"")</f>
        <v/>
      </c>
      <c r="C262" t="str">
        <f>IFERROR(INDEX(DATOS!J:J,MATCH(CHECKLIST!A262,DATOS!BV:BV,0),1),"")</f>
        <v/>
      </c>
      <c r="D262" t="str">
        <f>IFERROR(INDEX(DATOS!R:R,MATCH(CHECKLIST!E262,DATOS!C:C,0),1),"")</f>
        <v/>
      </c>
      <c r="E262" s="136" t="str">
        <f>IFERROR(INDEX(DATOS!C:C,MATCH(CHECKLIST!A262,DATOS!BV:BV,0),1),"")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IFERROR(INDEX(DATOS!B:B,MATCH(CHECKLIST!A263,DATOS!BV:BV,0),1),"")</f>
        <v/>
      </c>
      <c r="C263" t="str">
        <f>IFERROR(INDEX(DATOS!J:J,MATCH(CHECKLIST!A263,DATOS!BV:BV,0),1),"")</f>
        <v/>
      </c>
      <c r="D263" t="str">
        <f>IFERROR(INDEX(DATOS!R:R,MATCH(CHECKLIST!E263,DATOS!C:C,0),1),"")</f>
        <v/>
      </c>
      <c r="E263" s="136" t="str">
        <f>IFERROR(INDEX(DATOS!C:C,MATCH(CHECKLIST!A263,DATOS!BV:BV,0),1),"")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IFERROR(INDEX(DATOS!B:B,MATCH(CHECKLIST!A264,DATOS!BV:BV,0),1),"")</f>
        <v/>
      </c>
      <c r="C264" t="str">
        <f>IFERROR(INDEX(DATOS!J:J,MATCH(CHECKLIST!A264,DATOS!BV:BV,0),1),"")</f>
        <v/>
      </c>
      <c r="D264" t="str">
        <f>IFERROR(INDEX(DATOS!R:R,MATCH(CHECKLIST!E264,DATOS!C:C,0),1),"")</f>
        <v/>
      </c>
      <c r="E264" s="136" t="str">
        <f>IFERROR(INDEX(DATOS!C:C,MATCH(CHECKLIST!A264,DATOS!BV:BV,0),1),"")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IFERROR(INDEX(DATOS!B:B,MATCH(CHECKLIST!A265,DATOS!BV:BV,0),1),"")</f>
        <v/>
      </c>
      <c r="C265" t="str">
        <f>IFERROR(INDEX(DATOS!J:J,MATCH(CHECKLIST!A265,DATOS!BV:BV,0),1),"")</f>
        <v/>
      </c>
      <c r="D265" t="str">
        <f>IFERROR(INDEX(DATOS!R:R,MATCH(CHECKLIST!E265,DATOS!C:C,0),1),"")</f>
        <v/>
      </c>
      <c r="E265" s="136" t="str">
        <f>IFERROR(INDEX(DATOS!C:C,MATCH(CHECKLIST!A265,DATOS!BV:BV,0),1),"")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IFERROR(INDEX(DATOS!B:B,MATCH(CHECKLIST!A266,DATOS!BV:BV,0),1),"")</f>
        <v/>
      </c>
      <c r="C266" t="str">
        <f>IFERROR(INDEX(DATOS!J:J,MATCH(CHECKLIST!A266,DATOS!BV:BV,0),1),"")</f>
        <v/>
      </c>
      <c r="D266" t="str">
        <f>IFERROR(INDEX(DATOS!R:R,MATCH(CHECKLIST!E266,DATOS!C:C,0),1),"")</f>
        <v/>
      </c>
      <c r="E266" s="136" t="str">
        <f>IFERROR(INDEX(DATOS!C:C,MATCH(CHECKLIST!A266,DATOS!BV:BV,0),1),"")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IFERROR(INDEX(DATOS!B:B,MATCH(CHECKLIST!A267,DATOS!BV:BV,0),1),"")</f>
        <v/>
      </c>
      <c r="C267" t="str">
        <f>IFERROR(INDEX(DATOS!J:J,MATCH(CHECKLIST!A267,DATOS!BV:BV,0),1),"")</f>
        <v/>
      </c>
      <c r="D267" t="str">
        <f>IFERROR(INDEX(DATOS!R:R,MATCH(CHECKLIST!E267,DATOS!C:C,0),1),"")</f>
        <v/>
      </c>
      <c r="E267" s="136" t="str">
        <f>IFERROR(INDEX(DATOS!C:C,MATCH(CHECKLIST!A267,DATOS!BV:BV,0),1),"")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IFERROR(INDEX(DATOS!B:B,MATCH(CHECKLIST!A268,DATOS!BV:BV,0),1),"")</f>
        <v/>
      </c>
      <c r="C268" t="str">
        <f>IFERROR(INDEX(DATOS!J:J,MATCH(CHECKLIST!A268,DATOS!BV:BV,0),1),"")</f>
        <v/>
      </c>
      <c r="D268" t="str">
        <f>IFERROR(INDEX(DATOS!R:R,MATCH(CHECKLIST!E268,DATOS!C:C,0),1),"")</f>
        <v/>
      </c>
      <c r="E268" s="136" t="str">
        <f>IFERROR(INDEX(DATOS!C:C,MATCH(CHECKLIST!A268,DATOS!BV:BV,0),1),"")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IFERROR(INDEX(DATOS!B:B,MATCH(CHECKLIST!A269,DATOS!BV:BV,0),1),"")</f>
        <v/>
      </c>
      <c r="C269" t="str">
        <f>IFERROR(INDEX(DATOS!J:J,MATCH(CHECKLIST!A269,DATOS!BV:BV,0),1),"")</f>
        <v/>
      </c>
      <c r="D269" t="str">
        <f>IFERROR(INDEX(DATOS!R:R,MATCH(CHECKLIST!E269,DATOS!C:C,0),1),"")</f>
        <v/>
      </c>
      <c r="E269" s="136" t="str">
        <f>IFERROR(INDEX(DATOS!C:C,MATCH(CHECKLIST!A269,DATOS!BV:BV,0),1),"")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IFERROR(INDEX(DATOS!B:B,MATCH(CHECKLIST!A270,DATOS!BV:BV,0),1),"")</f>
        <v/>
      </c>
      <c r="C270" t="str">
        <f>IFERROR(INDEX(DATOS!J:J,MATCH(CHECKLIST!A270,DATOS!BV:BV,0),1),"")</f>
        <v/>
      </c>
      <c r="D270" t="str">
        <f>IFERROR(INDEX(DATOS!R:R,MATCH(CHECKLIST!E270,DATOS!C:C,0),1),"")</f>
        <v/>
      </c>
      <c r="E270" s="136" t="str">
        <f>IFERROR(INDEX(DATOS!C:C,MATCH(CHECKLIST!A270,DATOS!BV:BV,0),1),"")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IFERROR(INDEX(DATOS!B:B,MATCH(CHECKLIST!A271,DATOS!BV:BV,0),1),"")</f>
        <v/>
      </c>
      <c r="C271" t="str">
        <f>IFERROR(INDEX(DATOS!J:J,MATCH(CHECKLIST!A271,DATOS!BV:BV,0),1),"")</f>
        <v/>
      </c>
      <c r="D271" t="str">
        <f>IFERROR(INDEX(DATOS!R:R,MATCH(CHECKLIST!E271,DATOS!C:C,0),1),"")</f>
        <v/>
      </c>
      <c r="E271" s="136" t="str">
        <f>IFERROR(INDEX(DATOS!C:C,MATCH(CHECKLIST!A271,DATOS!BV:BV,0),1),"")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IFERROR(INDEX(DATOS!B:B,MATCH(CHECKLIST!A272,DATOS!BV:BV,0),1),"")</f>
        <v/>
      </c>
      <c r="C272" t="str">
        <f>IFERROR(INDEX(DATOS!J:J,MATCH(CHECKLIST!A272,DATOS!BV:BV,0),1),"")</f>
        <v/>
      </c>
      <c r="D272" t="str">
        <f>IFERROR(INDEX(DATOS!R:R,MATCH(CHECKLIST!E272,DATOS!C:C,0),1),"")</f>
        <v/>
      </c>
      <c r="E272" s="136" t="str">
        <f>IFERROR(INDEX(DATOS!C:C,MATCH(CHECKLIST!A272,DATOS!BV:BV,0),1),"")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IFERROR(INDEX(DATOS!B:B,MATCH(CHECKLIST!A273,DATOS!BV:BV,0),1),"")</f>
        <v/>
      </c>
      <c r="C273" t="str">
        <f>IFERROR(INDEX(DATOS!J:J,MATCH(CHECKLIST!A273,DATOS!BV:BV,0),1),"")</f>
        <v/>
      </c>
      <c r="D273" t="str">
        <f>IFERROR(INDEX(DATOS!R:R,MATCH(CHECKLIST!E273,DATOS!C:C,0),1),"")</f>
        <v/>
      </c>
      <c r="E273" s="136" t="str">
        <f>IFERROR(INDEX(DATOS!C:C,MATCH(CHECKLIST!A273,DATOS!BV:BV,0),1),"")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IFERROR(INDEX(DATOS!B:B,MATCH(CHECKLIST!A274,DATOS!BV:BV,0),1),"")</f>
        <v/>
      </c>
      <c r="C274" t="str">
        <f>IFERROR(INDEX(DATOS!J:J,MATCH(CHECKLIST!A274,DATOS!BV:BV,0),1),"")</f>
        <v/>
      </c>
      <c r="D274" t="str">
        <f>IFERROR(INDEX(DATOS!R:R,MATCH(CHECKLIST!E274,DATOS!C:C,0),1),"")</f>
        <v/>
      </c>
      <c r="E274" s="136" t="str">
        <f>IFERROR(INDEX(DATOS!C:C,MATCH(CHECKLIST!A274,DATOS!BV:BV,0),1),"")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IFERROR(INDEX(DATOS!B:B,MATCH(CHECKLIST!A275,DATOS!BV:BV,0),1),"")</f>
        <v/>
      </c>
      <c r="C275" t="str">
        <f>IFERROR(INDEX(DATOS!J:J,MATCH(CHECKLIST!A275,DATOS!BV:BV,0),1),"")</f>
        <v/>
      </c>
      <c r="D275" t="str">
        <f>IFERROR(INDEX(DATOS!R:R,MATCH(CHECKLIST!E275,DATOS!C:C,0),1),"")</f>
        <v/>
      </c>
      <c r="E275" s="136" t="str">
        <f>IFERROR(INDEX(DATOS!C:C,MATCH(CHECKLIST!A275,DATOS!BV:BV,0),1),"")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IFERROR(INDEX(DATOS!B:B,MATCH(CHECKLIST!A276,DATOS!BV:BV,0),1),"")</f>
        <v/>
      </c>
      <c r="C276" t="str">
        <f>IFERROR(INDEX(DATOS!J:J,MATCH(CHECKLIST!A276,DATOS!BV:BV,0),1),"")</f>
        <v/>
      </c>
      <c r="D276" t="str">
        <f>IFERROR(INDEX(DATOS!R:R,MATCH(CHECKLIST!E276,DATOS!C:C,0),1),"")</f>
        <v/>
      </c>
      <c r="E276" s="136" t="str">
        <f>IFERROR(INDEX(DATOS!C:C,MATCH(CHECKLIST!A276,DATOS!BV:BV,0),1),"")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IFERROR(INDEX(DATOS!B:B,MATCH(CHECKLIST!A277,DATOS!BV:BV,0),1),"")</f>
        <v/>
      </c>
      <c r="C277" t="str">
        <f>IFERROR(INDEX(DATOS!J:J,MATCH(CHECKLIST!A277,DATOS!BV:BV,0),1),"")</f>
        <v/>
      </c>
      <c r="D277" t="str">
        <f>IFERROR(INDEX(DATOS!R:R,MATCH(CHECKLIST!E277,DATOS!C:C,0),1),"")</f>
        <v/>
      </c>
      <c r="E277" s="136" t="str">
        <f>IFERROR(INDEX(DATOS!C:C,MATCH(CHECKLIST!A277,DATOS!BV:BV,0),1),"")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IFERROR(INDEX(DATOS!B:B,MATCH(CHECKLIST!A278,DATOS!BV:BV,0),1),"")</f>
        <v/>
      </c>
      <c r="C278" t="str">
        <f>IFERROR(INDEX(DATOS!J:J,MATCH(CHECKLIST!A278,DATOS!BV:BV,0),1),"")</f>
        <v/>
      </c>
      <c r="D278" t="str">
        <f>IFERROR(INDEX(DATOS!R:R,MATCH(CHECKLIST!E278,DATOS!C:C,0),1),"")</f>
        <v/>
      </c>
      <c r="E278" s="136" t="str">
        <f>IFERROR(INDEX(DATOS!C:C,MATCH(CHECKLIST!A278,DATOS!BV:BV,0),1),"")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IFERROR(INDEX(DATOS!B:B,MATCH(CHECKLIST!A279,DATOS!BV:BV,0),1),"")</f>
        <v/>
      </c>
      <c r="C279" t="str">
        <f>IFERROR(INDEX(DATOS!J:J,MATCH(CHECKLIST!A279,DATOS!BV:BV,0),1),"")</f>
        <v/>
      </c>
      <c r="D279" t="str">
        <f>IFERROR(INDEX(DATOS!R:R,MATCH(CHECKLIST!E279,DATOS!C:C,0),1),"")</f>
        <v/>
      </c>
      <c r="E279" s="136" t="str">
        <f>IFERROR(INDEX(DATOS!C:C,MATCH(CHECKLIST!A279,DATOS!BV:BV,0),1),"")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IFERROR(INDEX(DATOS!B:B,MATCH(CHECKLIST!A280,DATOS!BV:BV,0),1),"")</f>
        <v/>
      </c>
      <c r="C280" t="str">
        <f>IFERROR(INDEX(DATOS!J:J,MATCH(CHECKLIST!A280,DATOS!BV:BV,0),1),"")</f>
        <v/>
      </c>
      <c r="D280" t="str">
        <f>IFERROR(INDEX(DATOS!R:R,MATCH(CHECKLIST!E280,DATOS!C:C,0),1),"")</f>
        <v/>
      </c>
      <c r="E280" s="136" t="str">
        <f>IFERROR(INDEX(DATOS!C:C,MATCH(CHECKLIST!A280,DATOS!BV:BV,0),1),"")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IFERROR(INDEX(DATOS!B:B,MATCH(CHECKLIST!A281,DATOS!BV:BV,0),1),"")</f>
        <v/>
      </c>
      <c r="C281" t="str">
        <f>IFERROR(INDEX(DATOS!J:J,MATCH(CHECKLIST!A281,DATOS!BV:BV,0),1),"")</f>
        <v/>
      </c>
      <c r="D281" t="str">
        <f>IFERROR(INDEX(DATOS!R:R,MATCH(CHECKLIST!E281,DATOS!C:C,0),1),"")</f>
        <v/>
      </c>
      <c r="E281" s="136" t="str">
        <f>IFERROR(INDEX(DATOS!C:C,MATCH(CHECKLIST!A281,DATOS!BV:BV,0),1),"")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IFERROR(INDEX(DATOS!B:B,MATCH(CHECKLIST!A282,DATOS!BV:BV,0),1),"")</f>
        <v/>
      </c>
      <c r="C282" t="str">
        <f>IFERROR(INDEX(DATOS!J:J,MATCH(CHECKLIST!A282,DATOS!BV:BV,0),1),"")</f>
        <v/>
      </c>
      <c r="D282" t="str">
        <f>IFERROR(INDEX(DATOS!R:R,MATCH(CHECKLIST!E282,DATOS!C:C,0),1),"")</f>
        <v/>
      </c>
      <c r="E282" s="136" t="str">
        <f>IFERROR(INDEX(DATOS!C:C,MATCH(CHECKLIST!A282,DATOS!BV:BV,0),1),"")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IFERROR(INDEX(DATOS!B:B,MATCH(CHECKLIST!A283,DATOS!BV:BV,0),1),"")</f>
        <v/>
      </c>
      <c r="C283" t="str">
        <f>IFERROR(INDEX(DATOS!J:J,MATCH(CHECKLIST!A283,DATOS!BV:BV,0),1),"")</f>
        <v/>
      </c>
      <c r="D283" t="str">
        <f>IFERROR(INDEX(DATOS!R:R,MATCH(CHECKLIST!E283,DATOS!C:C,0),1),"")</f>
        <v/>
      </c>
      <c r="E283" s="136" t="str">
        <f>IFERROR(INDEX(DATOS!C:C,MATCH(CHECKLIST!A283,DATOS!BV:BV,0),1),"")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IFERROR(INDEX(DATOS!B:B,MATCH(CHECKLIST!A284,DATOS!BV:BV,0),1),"")</f>
        <v/>
      </c>
      <c r="C284" t="str">
        <f>IFERROR(INDEX(DATOS!J:J,MATCH(CHECKLIST!A284,DATOS!BV:BV,0),1),"")</f>
        <v/>
      </c>
      <c r="D284" t="str">
        <f>IFERROR(INDEX(DATOS!R:R,MATCH(CHECKLIST!E284,DATOS!C:C,0),1),"")</f>
        <v/>
      </c>
      <c r="E284" s="136" t="str">
        <f>IFERROR(INDEX(DATOS!C:C,MATCH(CHECKLIST!A284,DATOS!BV:BV,0),1),"")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IFERROR(INDEX(DATOS!B:B,MATCH(CHECKLIST!A285,DATOS!BV:BV,0),1),"")</f>
        <v/>
      </c>
      <c r="C285" t="str">
        <f>IFERROR(INDEX(DATOS!J:J,MATCH(CHECKLIST!A285,DATOS!BV:BV,0),1),"")</f>
        <v/>
      </c>
      <c r="D285" t="str">
        <f>IFERROR(INDEX(DATOS!R:R,MATCH(CHECKLIST!E285,DATOS!C:C,0),1),"")</f>
        <v/>
      </c>
      <c r="E285" s="136" t="str">
        <f>IFERROR(INDEX(DATOS!C:C,MATCH(CHECKLIST!A285,DATOS!BV:BV,0),1),"")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IFERROR(INDEX(DATOS!B:B,MATCH(CHECKLIST!A286,DATOS!BV:BV,0),1),"")</f>
        <v/>
      </c>
      <c r="C286" t="str">
        <f>IFERROR(INDEX(DATOS!J:J,MATCH(CHECKLIST!A286,DATOS!BV:BV,0),1),"")</f>
        <v/>
      </c>
      <c r="D286" t="str">
        <f>IFERROR(INDEX(DATOS!R:R,MATCH(CHECKLIST!E286,DATOS!C:C,0),1),"")</f>
        <v/>
      </c>
      <c r="E286" s="136" t="str">
        <f>IFERROR(INDEX(DATOS!C:C,MATCH(CHECKLIST!A286,DATOS!BV:BV,0),1),"")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IFERROR(INDEX(DATOS!B:B,MATCH(CHECKLIST!A287,DATOS!BV:BV,0),1),"")</f>
        <v/>
      </c>
      <c r="C287" t="str">
        <f>IFERROR(INDEX(DATOS!J:J,MATCH(CHECKLIST!A287,DATOS!BV:BV,0),1),"")</f>
        <v/>
      </c>
      <c r="D287" t="str">
        <f>IFERROR(INDEX(DATOS!R:R,MATCH(CHECKLIST!E287,DATOS!C:C,0),1),"")</f>
        <v/>
      </c>
      <c r="E287" s="136" t="str">
        <f>IFERROR(INDEX(DATOS!C:C,MATCH(CHECKLIST!A287,DATOS!BV:BV,0),1),"")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IFERROR(INDEX(DATOS!B:B,MATCH(CHECKLIST!A288,DATOS!BV:BV,0),1),"")</f>
        <v/>
      </c>
      <c r="C288" t="str">
        <f>IFERROR(INDEX(DATOS!J:J,MATCH(CHECKLIST!A288,DATOS!BV:BV,0),1),"")</f>
        <v/>
      </c>
      <c r="D288" t="str">
        <f>IFERROR(INDEX(DATOS!R:R,MATCH(CHECKLIST!E288,DATOS!C:C,0),1),"")</f>
        <v/>
      </c>
      <c r="E288" s="136" t="str">
        <f>IFERROR(INDEX(DATOS!C:C,MATCH(CHECKLIST!A288,DATOS!BV:BV,0),1),"")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IFERROR(INDEX(DATOS!B:B,MATCH(CHECKLIST!A289,DATOS!BV:BV,0),1),"")</f>
        <v/>
      </c>
      <c r="C289" t="str">
        <f>IFERROR(INDEX(DATOS!J:J,MATCH(CHECKLIST!A289,DATOS!BV:BV,0),1),"")</f>
        <v/>
      </c>
      <c r="D289" t="str">
        <f>IFERROR(INDEX(DATOS!R:R,MATCH(CHECKLIST!E289,DATOS!C:C,0),1),"")</f>
        <v/>
      </c>
      <c r="E289" s="136" t="str">
        <f>IFERROR(INDEX(DATOS!C:C,MATCH(CHECKLIST!A289,DATOS!BV:BV,0),1),"")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IFERROR(INDEX(DATOS!B:B,MATCH(CHECKLIST!A290,DATOS!BV:BV,0),1),"")</f>
        <v/>
      </c>
      <c r="C290" t="str">
        <f>IFERROR(INDEX(DATOS!J:J,MATCH(CHECKLIST!A290,DATOS!BV:BV,0),1),"")</f>
        <v/>
      </c>
      <c r="D290" t="str">
        <f>IFERROR(INDEX(DATOS!R:R,MATCH(CHECKLIST!E290,DATOS!C:C,0),1),"")</f>
        <v/>
      </c>
      <c r="E290" s="136" t="str">
        <f>IFERROR(INDEX(DATOS!C:C,MATCH(CHECKLIST!A290,DATOS!BV:BV,0),1),"")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IFERROR(INDEX(DATOS!B:B,MATCH(CHECKLIST!A291,DATOS!BV:BV,0),1),"")</f>
        <v/>
      </c>
      <c r="C291" t="str">
        <f>IFERROR(INDEX(DATOS!J:J,MATCH(CHECKLIST!A291,DATOS!BV:BV,0),1),"")</f>
        <v/>
      </c>
      <c r="D291" t="str">
        <f>IFERROR(INDEX(DATOS!R:R,MATCH(CHECKLIST!E291,DATOS!C:C,0),1),"")</f>
        <v/>
      </c>
      <c r="E291" s="136" t="str">
        <f>IFERROR(INDEX(DATOS!C:C,MATCH(CHECKLIST!A291,DATOS!BV:BV,0),1),"")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IFERROR(INDEX(DATOS!B:B,MATCH(CHECKLIST!A292,DATOS!BV:BV,0),1),"")</f>
        <v/>
      </c>
      <c r="C292" t="str">
        <f>IFERROR(INDEX(DATOS!J:J,MATCH(CHECKLIST!A292,DATOS!BV:BV,0),1),"")</f>
        <v/>
      </c>
      <c r="D292" t="str">
        <f>IFERROR(INDEX(DATOS!R:R,MATCH(CHECKLIST!E292,DATOS!C:C,0),1),"")</f>
        <v/>
      </c>
      <c r="E292" s="136" t="str">
        <f>IFERROR(INDEX(DATOS!C:C,MATCH(CHECKLIST!A292,DATOS!BV:BV,0),1),"")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IFERROR(INDEX(DATOS!B:B,MATCH(CHECKLIST!A293,DATOS!BV:BV,0),1),"")</f>
        <v/>
      </c>
      <c r="C293" t="str">
        <f>IFERROR(INDEX(DATOS!J:J,MATCH(CHECKLIST!A293,DATOS!BV:BV,0),1),"")</f>
        <v/>
      </c>
      <c r="D293" t="str">
        <f>IFERROR(INDEX(DATOS!R:R,MATCH(CHECKLIST!E293,DATOS!C:C,0),1),"")</f>
        <v/>
      </c>
      <c r="E293" s="136" t="str">
        <f>IFERROR(INDEX(DATOS!C:C,MATCH(CHECKLIST!A293,DATOS!BV:BV,0),1),"")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IFERROR(INDEX(DATOS!B:B,MATCH(CHECKLIST!A294,DATOS!BV:BV,0),1),"")</f>
        <v/>
      </c>
      <c r="C294" t="str">
        <f>IFERROR(INDEX(DATOS!J:J,MATCH(CHECKLIST!A294,DATOS!BV:BV,0),1),"")</f>
        <v/>
      </c>
      <c r="D294" t="str">
        <f>IFERROR(INDEX(DATOS!R:R,MATCH(CHECKLIST!E294,DATOS!C:C,0),1),"")</f>
        <v/>
      </c>
      <c r="E294" s="136" t="str">
        <f>IFERROR(INDEX(DATOS!C:C,MATCH(CHECKLIST!A294,DATOS!BV:BV,0),1),"")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IFERROR(INDEX(DATOS!B:B,MATCH(CHECKLIST!A295,DATOS!BV:BV,0),1),"")</f>
        <v/>
      </c>
      <c r="C295" t="str">
        <f>IFERROR(INDEX(DATOS!J:J,MATCH(CHECKLIST!A295,DATOS!BV:BV,0),1),"")</f>
        <v/>
      </c>
      <c r="D295" t="str">
        <f>IFERROR(INDEX(DATOS!R:R,MATCH(CHECKLIST!E295,DATOS!C:C,0),1),"")</f>
        <v/>
      </c>
      <c r="E295" s="136" t="str">
        <f>IFERROR(INDEX(DATOS!C:C,MATCH(CHECKLIST!A295,DATOS!BV:BV,0),1),"")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IFERROR(INDEX(DATOS!B:B,MATCH(CHECKLIST!A296,DATOS!BV:BV,0),1),"")</f>
        <v/>
      </c>
      <c r="C296" t="str">
        <f>IFERROR(INDEX(DATOS!J:J,MATCH(CHECKLIST!A296,DATOS!BV:BV,0),1),"")</f>
        <v/>
      </c>
      <c r="D296" t="str">
        <f>IFERROR(INDEX(DATOS!R:R,MATCH(CHECKLIST!E296,DATOS!C:C,0),1),"")</f>
        <v/>
      </c>
      <c r="E296" s="136" t="str">
        <f>IFERROR(INDEX(DATOS!C:C,MATCH(CHECKLIST!A296,DATOS!BV:BV,0),1),"")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IFERROR(INDEX(DATOS!B:B,MATCH(CHECKLIST!A297,DATOS!BV:BV,0),1),"")</f>
        <v/>
      </c>
      <c r="C297" t="str">
        <f>IFERROR(INDEX(DATOS!J:J,MATCH(CHECKLIST!A297,DATOS!BV:BV,0),1),"")</f>
        <v/>
      </c>
      <c r="D297" t="str">
        <f>IFERROR(INDEX(DATOS!R:R,MATCH(CHECKLIST!E297,DATOS!C:C,0),1),"")</f>
        <v/>
      </c>
      <c r="E297" s="136" t="str">
        <f>IFERROR(INDEX(DATOS!C:C,MATCH(CHECKLIST!A297,DATOS!BV:BV,0),1),"")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IFERROR(INDEX(DATOS!B:B,MATCH(CHECKLIST!A298,DATOS!BV:BV,0),1),"")</f>
        <v/>
      </c>
      <c r="C298" t="str">
        <f>IFERROR(INDEX(DATOS!J:J,MATCH(CHECKLIST!A298,DATOS!BV:BV,0),1),"")</f>
        <v/>
      </c>
      <c r="D298" t="str">
        <f>IFERROR(INDEX(DATOS!R:R,MATCH(CHECKLIST!E298,DATOS!C:C,0),1),"")</f>
        <v/>
      </c>
      <c r="E298" s="136" t="str">
        <f>IFERROR(INDEX(DATOS!C:C,MATCH(CHECKLIST!A298,DATOS!BV:BV,0),1),"")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IFERROR(INDEX(DATOS!B:B,MATCH(CHECKLIST!A299,DATOS!BV:BV,0),1),"")</f>
        <v/>
      </c>
      <c r="C299" t="str">
        <f>IFERROR(INDEX(DATOS!J:J,MATCH(CHECKLIST!A299,DATOS!BV:BV,0),1),"")</f>
        <v/>
      </c>
      <c r="D299" t="str">
        <f>IFERROR(INDEX(DATOS!R:R,MATCH(CHECKLIST!E299,DATOS!C:C,0),1),"")</f>
        <v/>
      </c>
      <c r="E299" s="136" t="str">
        <f>IFERROR(INDEX(DATOS!C:C,MATCH(CHECKLIST!A299,DATOS!BV:BV,0),1),"")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IFERROR(INDEX(DATOS!B:B,MATCH(CHECKLIST!A300,DATOS!BV:BV,0),1),"")</f>
        <v/>
      </c>
      <c r="C300" t="str">
        <f>IFERROR(INDEX(DATOS!J:J,MATCH(CHECKLIST!A300,DATOS!BV:BV,0),1),"")</f>
        <v/>
      </c>
      <c r="D300" t="str">
        <f>IFERROR(INDEX(DATOS!R:R,MATCH(CHECKLIST!E300,DATOS!C:C,0),1),"")</f>
        <v/>
      </c>
      <c r="E300" s="136" t="str">
        <f>IFERROR(INDEX(DATOS!C:C,MATCH(CHECKLIST!A300,DATOS!BV:BV,0),1),"")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IFERROR(INDEX(DATOS!B:B,MATCH(CHECKLIST!A301,DATOS!BV:BV,0),1),"")</f>
        <v/>
      </c>
      <c r="C301" t="str">
        <f>IFERROR(INDEX(DATOS!J:J,MATCH(CHECKLIST!A301,DATOS!BV:BV,0),1),"")</f>
        <v/>
      </c>
      <c r="D301" t="str">
        <f>IFERROR(INDEX(DATOS!R:R,MATCH(CHECKLIST!E301,DATOS!C:C,0),1),"")</f>
        <v/>
      </c>
      <c r="E301" s="136" t="str">
        <f>IFERROR(INDEX(DATOS!C:C,MATCH(CHECKLIST!A301,DATOS!BV:BV,0),1),"")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IFERROR(INDEX(DATOS!B:B,MATCH(CHECKLIST!A302,DATOS!BV:BV,0),1),"")</f>
        <v/>
      </c>
      <c r="C302" t="str">
        <f>IFERROR(INDEX(DATOS!J:J,MATCH(CHECKLIST!A302,DATOS!BV:BV,0),1),"")</f>
        <v/>
      </c>
      <c r="D302" t="str">
        <f>IFERROR(INDEX(DATOS!R:R,MATCH(CHECKLIST!E302,DATOS!C:C,0),1),"")</f>
        <v/>
      </c>
      <c r="E302" s="136" t="str">
        <f>IFERROR(INDEX(DATOS!C:C,MATCH(CHECKLIST!A302,DATOS!BV:BV,0),1),"")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IFERROR(INDEX(DATOS!B:B,MATCH(CHECKLIST!A303,DATOS!BV:BV,0),1),"")</f>
        <v/>
      </c>
      <c r="C303" t="str">
        <f>IFERROR(INDEX(DATOS!J:J,MATCH(CHECKLIST!A303,DATOS!BV:BV,0),1),"")</f>
        <v/>
      </c>
      <c r="D303" t="str">
        <f>IFERROR(INDEX(DATOS!R:R,MATCH(CHECKLIST!E303,DATOS!C:C,0),1),"")</f>
        <v/>
      </c>
      <c r="E303" s="136" t="str">
        <f>IFERROR(INDEX(DATOS!C:C,MATCH(CHECKLIST!A303,DATOS!BV:BV,0),1),"")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IFERROR(INDEX(DATOS!B:B,MATCH(CHECKLIST!A304,DATOS!BV:BV,0),1),"")</f>
        <v/>
      </c>
      <c r="C304" t="str">
        <f>IFERROR(INDEX(DATOS!J:J,MATCH(CHECKLIST!A304,DATOS!BV:BV,0),1),"")</f>
        <v/>
      </c>
      <c r="D304" t="str">
        <f>IFERROR(INDEX(DATOS!R:R,MATCH(CHECKLIST!E304,DATOS!C:C,0),1),"")</f>
        <v/>
      </c>
      <c r="E304" s="136" t="str">
        <f>IFERROR(INDEX(DATOS!C:C,MATCH(CHECKLIST!A304,DATOS!BV:BV,0),1),"")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IFERROR(INDEX(DATOS!B:B,MATCH(CHECKLIST!A305,DATOS!BV:BV,0),1),"")</f>
        <v/>
      </c>
      <c r="C305" t="str">
        <f>IFERROR(INDEX(DATOS!J:J,MATCH(CHECKLIST!A305,DATOS!BV:BV,0),1),"")</f>
        <v/>
      </c>
      <c r="D305" t="str">
        <f>IFERROR(INDEX(DATOS!R:R,MATCH(CHECKLIST!E305,DATOS!C:C,0),1),"")</f>
        <v/>
      </c>
      <c r="E305" s="136" t="str">
        <f>IFERROR(INDEX(DATOS!C:C,MATCH(CHECKLIST!A305,DATOS!BV:BV,0),1),"")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IFERROR(INDEX(DATOS!B:B,MATCH(CHECKLIST!A306,DATOS!BV:BV,0),1),"")</f>
        <v/>
      </c>
      <c r="C306" t="str">
        <f>IFERROR(INDEX(DATOS!J:J,MATCH(CHECKLIST!A306,DATOS!BV:BV,0),1),"")</f>
        <v/>
      </c>
      <c r="D306" t="str">
        <f>IFERROR(INDEX(DATOS!R:R,MATCH(CHECKLIST!E306,DATOS!C:C,0),1),"")</f>
        <v/>
      </c>
      <c r="E306" s="136" t="str">
        <f>IFERROR(INDEX(DATOS!C:C,MATCH(CHECKLIST!A306,DATOS!BV:BV,0),1),"")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IFERROR(INDEX(DATOS!B:B,MATCH(CHECKLIST!A307,DATOS!BV:BV,0),1),"")</f>
        <v/>
      </c>
      <c r="C307" t="str">
        <f>IFERROR(INDEX(DATOS!J:J,MATCH(CHECKLIST!A307,DATOS!BV:BV,0),1),"")</f>
        <v/>
      </c>
      <c r="D307" t="str">
        <f>IFERROR(INDEX(DATOS!R:R,MATCH(CHECKLIST!E307,DATOS!C:C,0),1),"")</f>
        <v/>
      </c>
      <c r="E307" s="136" t="str">
        <f>IFERROR(INDEX(DATOS!C:C,MATCH(CHECKLIST!A307,DATOS!BV:BV,0),1),"")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IFERROR(INDEX(DATOS!B:B,MATCH(CHECKLIST!A308,DATOS!BV:BV,0),1),"")</f>
        <v/>
      </c>
      <c r="C308" t="str">
        <f>IFERROR(INDEX(DATOS!J:J,MATCH(CHECKLIST!A308,DATOS!BV:BV,0),1),"")</f>
        <v/>
      </c>
      <c r="D308" t="str">
        <f>IFERROR(INDEX(DATOS!R:R,MATCH(CHECKLIST!E308,DATOS!C:C,0),1),"")</f>
        <v/>
      </c>
      <c r="E308" s="136" t="str">
        <f>IFERROR(INDEX(DATOS!C:C,MATCH(CHECKLIST!A308,DATOS!BV:BV,0),1),"")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IFERROR(INDEX(DATOS!B:B,MATCH(CHECKLIST!A309,DATOS!BV:BV,0),1),"")</f>
        <v/>
      </c>
      <c r="C309" t="str">
        <f>IFERROR(INDEX(DATOS!J:J,MATCH(CHECKLIST!A309,DATOS!BV:BV,0),1),"")</f>
        <v/>
      </c>
      <c r="D309" t="str">
        <f>IFERROR(INDEX(DATOS!R:R,MATCH(CHECKLIST!E309,DATOS!C:C,0),1),"")</f>
        <v/>
      </c>
      <c r="E309" s="136" t="str">
        <f>IFERROR(INDEX(DATOS!C:C,MATCH(CHECKLIST!A309,DATOS!BV:BV,0),1),"")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IFERROR(INDEX(DATOS!B:B,MATCH(CHECKLIST!A310,DATOS!BV:BV,0),1),"")</f>
        <v/>
      </c>
      <c r="C310" t="str">
        <f>IFERROR(INDEX(DATOS!J:J,MATCH(CHECKLIST!A310,DATOS!BV:BV,0),1),"")</f>
        <v/>
      </c>
      <c r="D310" t="str">
        <f>IFERROR(INDEX(DATOS!R:R,MATCH(CHECKLIST!E310,DATOS!C:C,0),1),"")</f>
        <v/>
      </c>
      <c r="E310" s="136" t="str">
        <f>IFERROR(INDEX(DATOS!C:C,MATCH(CHECKLIST!A310,DATOS!BV:BV,0),1),"")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IFERROR(INDEX(DATOS!B:B,MATCH(CHECKLIST!A311,DATOS!BV:BV,0),1),"")</f>
        <v/>
      </c>
      <c r="C311" t="str">
        <f>IFERROR(INDEX(DATOS!J:J,MATCH(CHECKLIST!A311,DATOS!BV:BV,0),1),"")</f>
        <v/>
      </c>
      <c r="D311" t="str">
        <f>IFERROR(INDEX(DATOS!R:R,MATCH(CHECKLIST!E311,DATOS!C:C,0),1),"")</f>
        <v/>
      </c>
      <c r="E311" s="136" t="str">
        <f>IFERROR(INDEX(DATOS!C:C,MATCH(CHECKLIST!A311,DATOS!BV:BV,0),1),"")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IFERROR(INDEX(DATOS!B:B,MATCH(CHECKLIST!A312,DATOS!BV:BV,0),1),"")</f>
        <v/>
      </c>
      <c r="C312" t="str">
        <f>IFERROR(INDEX(DATOS!J:J,MATCH(CHECKLIST!A312,DATOS!BV:BV,0),1),"")</f>
        <v/>
      </c>
      <c r="D312" t="str">
        <f>IFERROR(INDEX(DATOS!R:R,MATCH(CHECKLIST!E312,DATOS!C:C,0),1),"")</f>
        <v/>
      </c>
      <c r="E312" s="136" t="str">
        <f>IFERROR(INDEX(DATOS!C:C,MATCH(CHECKLIST!A312,DATOS!BV:BV,0),1),"")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IFERROR(INDEX(DATOS!B:B,MATCH(CHECKLIST!A313,DATOS!BV:BV,0),1),"")</f>
        <v/>
      </c>
      <c r="C313" t="str">
        <f>IFERROR(INDEX(DATOS!J:J,MATCH(CHECKLIST!A313,DATOS!BV:BV,0),1),"")</f>
        <v/>
      </c>
      <c r="D313" t="str">
        <f>IFERROR(INDEX(DATOS!R:R,MATCH(CHECKLIST!E313,DATOS!C:C,0),1),"")</f>
        <v/>
      </c>
      <c r="E313" s="136" t="str">
        <f>IFERROR(INDEX(DATOS!C:C,MATCH(CHECKLIST!A313,DATOS!BV:BV,0),1),"")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IFERROR(INDEX(DATOS!B:B,MATCH(CHECKLIST!A314,DATOS!BV:BV,0),1),"")</f>
        <v/>
      </c>
      <c r="C314" t="str">
        <f>IFERROR(INDEX(DATOS!J:J,MATCH(CHECKLIST!A314,DATOS!BV:BV,0),1),"")</f>
        <v/>
      </c>
      <c r="D314" t="str">
        <f>IFERROR(INDEX(DATOS!R:R,MATCH(CHECKLIST!E314,DATOS!C:C,0),1),"")</f>
        <v/>
      </c>
      <c r="E314" s="136" t="str">
        <f>IFERROR(INDEX(DATOS!C:C,MATCH(CHECKLIST!A314,DATOS!BV:BV,0),1),"")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IFERROR(INDEX(DATOS!B:B,MATCH(CHECKLIST!A315,DATOS!BV:BV,0),1),"")</f>
        <v/>
      </c>
      <c r="C315" t="str">
        <f>IFERROR(INDEX(DATOS!J:J,MATCH(CHECKLIST!A315,DATOS!BV:BV,0),1),"")</f>
        <v/>
      </c>
      <c r="D315" t="str">
        <f>IFERROR(INDEX(DATOS!R:R,MATCH(CHECKLIST!E315,DATOS!C:C,0),1),"")</f>
        <v/>
      </c>
      <c r="E315" s="136" t="str">
        <f>IFERROR(INDEX(DATOS!C:C,MATCH(CHECKLIST!A315,DATOS!BV:BV,0),1),"")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IFERROR(INDEX(DATOS!B:B,MATCH(CHECKLIST!A316,DATOS!BV:BV,0),1),"")</f>
        <v/>
      </c>
      <c r="C316" t="str">
        <f>IFERROR(INDEX(DATOS!J:J,MATCH(CHECKLIST!A316,DATOS!BV:BV,0),1),"")</f>
        <v/>
      </c>
      <c r="D316" t="str">
        <f>IFERROR(INDEX(DATOS!R:R,MATCH(CHECKLIST!E316,DATOS!C:C,0),1),"")</f>
        <v/>
      </c>
      <c r="E316" s="136" t="str">
        <f>IFERROR(INDEX(DATOS!C:C,MATCH(CHECKLIST!A316,DATOS!BV:BV,0),1),"")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IFERROR(INDEX(DATOS!B:B,MATCH(CHECKLIST!A317,DATOS!BV:BV,0),1),"")</f>
        <v/>
      </c>
      <c r="C317" t="str">
        <f>IFERROR(INDEX(DATOS!J:J,MATCH(CHECKLIST!A317,DATOS!BV:BV,0),1),"")</f>
        <v/>
      </c>
      <c r="D317" t="str">
        <f>IFERROR(INDEX(DATOS!R:R,MATCH(CHECKLIST!E317,DATOS!C:C,0),1),"")</f>
        <v/>
      </c>
      <c r="E317" s="136" t="str">
        <f>IFERROR(INDEX(DATOS!C:C,MATCH(CHECKLIST!A317,DATOS!BV:BV,0),1),"")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IFERROR(INDEX(DATOS!B:B,MATCH(CHECKLIST!A318,DATOS!BV:BV,0),1),"")</f>
        <v/>
      </c>
      <c r="C318" t="str">
        <f>IFERROR(INDEX(DATOS!J:J,MATCH(CHECKLIST!A318,DATOS!BV:BV,0),1),"")</f>
        <v/>
      </c>
      <c r="D318" t="str">
        <f>IFERROR(INDEX(DATOS!R:R,MATCH(CHECKLIST!E318,DATOS!C:C,0),1),"")</f>
        <v/>
      </c>
      <c r="E318" s="136" t="str">
        <f>IFERROR(INDEX(DATOS!C:C,MATCH(CHECKLIST!A318,DATOS!BV:BV,0),1),"")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IFERROR(INDEX(DATOS!B:B,MATCH(CHECKLIST!A319,DATOS!BV:BV,0),1),"")</f>
        <v/>
      </c>
      <c r="C319" t="str">
        <f>IFERROR(INDEX(DATOS!J:J,MATCH(CHECKLIST!A319,DATOS!BV:BV,0),1),"")</f>
        <v/>
      </c>
      <c r="D319" t="str">
        <f>IFERROR(INDEX(DATOS!R:R,MATCH(CHECKLIST!E319,DATOS!C:C,0),1),"")</f>
        <v/>
      </c>
      <c r="E319" s="136" t="str">
        <f>IFERROR(INDEX(DATOS!C:C,MATCH(CHECKLIST!A319,DATOS!BV:BV,0),1),"")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IFERROR(INDEX(DATOS!B:B,MATCH(CHECKLIST!A320,DATOS!BV:BV,0),1),"")</f>
        <v/>
      </c>
      <c r="C320" t="str">
        <f>IFERROR(INDEX(DATOS!J:J,MATCH(CHECKLIST!A320,DATOS!BV:BV,0),1),"")</f>
        <v/>
      </c>
      <c r="D320" t="str">
        <f>IFERROR(INDEX(DATOS!R:R,MATCH(CHECKLIST!E320,DATOS!C:C,0),1),"")</f>
        <v/>
      </c>
      <c r="E320" s="136" t="str">
        <f>IFERROR(INDEX(DATOS!C:C,MATCH(CHECKLIST!A320,DATOS!BV:BV,0),1),"")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IFERROR(INDEX(DATOS!B:B,MATCH(CHECKLIST!A321,DATOS!BV:BV,0),1),"")</f>
        <v/>
      </c>
      <c r="C321" t="str">
        <f>IFERROR(INDEX(DATOS!J:J,MATCH(CHECKLIST!A321,DATOS!BV:BV,0),1),"")</f>
        <v/>
      </c>
      <c r="D321" t="str">
        <f>IFERROR(INDEX(DATOS!R:R,MATCH(CHECKLIST!E321,DATOS!C:C,0),1),"")</f>
        <v/>
      </c>
      <c r="E321" s="136" t="str">
        <f>IFERROR(INDEX(DATOS!C:C,MATCH(CHECKLIST!A321,DATOS!BV:BV,0),1),"")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IFERROR(INDEX(DATOS!B:B,MATCH(CHECKLIST!A322,DATOS!BV:BV,0),1),"")</f>
        <v/>
      </c>
      <c r="C322" t="str">
        <f>IFERROR(INDEX(DATOS!J:J,MATCH(CHECKLIST!A322,DATOS!BV:BV,0),1),"")</f>
        <v/>
      </c>
      <c r="D322" t="str">
        <f>IFERROR(INDEX(DATOS!R:R,MATCH(CHECKLIST!E322,DATOS!C:C,0),1),"")</f>
        <v/>
      </c>
      <c r="E322" s="136" t="str">
        <f>IFERROR(INDEX(DATOS!C:C,MATCH(CHECKLIST!A322,DATOS!BV:BV,0),1),"")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IFERROR(INDEX(DATOS!B:B,MATCH(CHECKLIST!A323,DATOS!BV:BV,0),1),"")</f>
        <v/>
      </c>
      <c r="C323" t="str">
        <f>IFERROR(INDEX(DATOS!J:J,MATCH(CHECKLIST!A323,DATOS!BV:BV,0),1),"")</f>
        <v/>
      </c>
      <c r="D323" t="str">
        <f>IFERROR(INDEX(DATOS!R:R,MATCH(CHECKLIST!E323,DATOS!C:C,0),1),"")</f>
        <v/>
      </c>
      <c r="E323" s="136" t="str">
        <f>IFERROR(INDEX(DATOS!C:C,MATCH(CHECKLIST!A323,DATOS!BV:BV,0),1),"")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IFERROR(INDEX(DATOS!B:B,MATCH(CHECKLIST!A324,DATOS!BV:BV,0),1),"")</f>
        <v/>
      </c>
      <c r="C324" t="str">
        <f>IFERROR(INDEX(DATOS!J:J,MATCH(CHECKLIST!A324,DATOS!BV:BV,0),1),"")</f>
        <v/>
      </c>
      <c r="D324" t="str">
        <f>IFERROR(INDEX(DATOS!R:R,MATCH(CHECKLIST!E324,DATOS!C:C,0),1),"")</f>
        <v/>
      </c>
      <c r="E324" s="136" t="str">
        <f>IFERROR(INDEX(DATOS!C:C,MATCH(CHECKLIST!A324,DATOS!BV:BV,0),1),"")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IFERROR(INDEX(DATOS!B:B,MATCH(CHECKLIST!A325,DATOS!BV:BV,0),1),"")</f>
        <v/>
      </c>
      <c r="C325" t="str">
        <f>IFERROR(INDEX(DATOS!J:J,MATCH(CHECKLIST!A325,DATOS!BV:BV,0),1),"")</f>
        <v/>
      </c>
      <c r="D325" t="str">
        <f>IFERROR(INDEX(DATOS!R:R,MATCH(CHECKLIST!E325,DATOS!C:C,0),1),"")</f>
        <v/>
      </c>
      <c r="E325" s="136" t="str">
        <f>IFERROR(INDEX(DATOS!C:C,MATCH(CHECKLIST!A325,DATOS!BV:BV,0),1),"")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IFERROR(INDEX(DATOS!B:B,MATCH(CHECKLIST!A326,DATOS!BV:BV,0),1),"")</f>
        <v/>
      </c>
      <c r="C326" t="str">
        <f>IFERROR(INDEX(DATOS!J:J,MATCH(CHECKLIST!A326,DATOS!BV:BV,0),1),"")</f>
        <v/>
      </c>
      <c r="D326" t="str">
        <f>IFERROR(INDEX(DATOS!R:R,MATCH(CHECKLIST!E326,DATOS!C:C,0),1),"")</f>
        <v/>
      </c>
      <c r="E326" s="136" t="str">
        <f>IFERROR(INDEX(DATOS!C:C,MATCH(CHECKLIST!A326,DATOS!BV:BV,0),1),"")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IFERROR(INDEX(DATOS!B:B,MATCH(CHECKLIST!A327,DATOS!BV:BV,0),1),"")</f>
        <v/>
      </c>
      <c r="C327" t="str">
        <f>IFERROR(INDEX(DATOS!J:J,MATCH(CHECKLIST!A327,DATOS!BV:BV,0),1),"")</f>
        <v/>
      </c>
      <c r="D327" t="str">
        <f>IFERROR(INDEX(DATOS!R:R,MATCH(CHECKLIST!E327,DATOS!C:C,0),1),"")</f>
        <v/>
      </c>
      <c r="E327" s="136" t="str">
        <f>IFERROR(INDEX(DATOS!C:C,MATCH(CHECKLIST!A327,DATOS!BV:BV,0),1),"")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IFERROR(INDEX(DATOS!B:B,MATCH(CHECKLIST!A328,DATOS!BV:BV,0),1),"")</f>
        <v/>
      </c>
      <c r="C328" t="str">
        <f>IFERROR(INDEX(DATOS!J:J,MATCH(CHECKLIST!A328,DATOS!BV:BV,0),1),"")</f>
        <v/>
      </c>
      <c r="D328" t="str">
        <f>IFERROR(INDEX(DATOS!R:R,MATCH(CHECKLIST!E328,DATOS!C:C,0),1),"")</f>
        <v/>
      </c>
      <c r="E328" s="136" t="str">
        <f>IFERROR(INDEX(DATOS!C:C,MATCH(CHECKLIST!A328,DATOS!BV:BV,0),1),"")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IFERROR(INDEX(DATOS!B:B,MATCH(CHECKLIST!A329,DATOS!BV:BV,0),1),"")</f>
        <v/>
      </c>
      <c r="C329" t="str">
        <f>IFERROR(INDEX(DATOS!J:J,MATCH(CHECKLIST!A329,DATOS!BV:BV,0),1),"")</f>
        <v/>
      </c>
      <c r="D329" t="str">
        <f>IFERROR(INDEX(DATOS!R:R,MATCH(CHECKLIST!E329,DATOS!C:C,0),1),"")</f>
        <v/>
      </c>
      <c r="E329" s="136" t="str">
        <f>IFERROR(INDEX(DATOS!C:C,MATCH(CHECKLIST!A329,DATOS!BV:BV,0),1),"")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IFERROR(INDEX(DATOS!B:B,MATCH(CHECKLIST!A330,DATOS!BV:BV,0),1),"")</f>
        <v/>
      </c>
      <c r="C330" t="str">
        <f>IFERROR(INDEX(DATOS!J:J,MATCH(CHECKLIST!A330,DATOS!BV:BV,0),1),"")</f>
        <v/>
      </c>
      <c r="D330" t="str">
        <f>IFERROR(INDEX(DATOS!R:R,MATCH(CHECKLIST!E330,DATOS!C:C,0),1),"")</f>
        <v/>
      </c>
      <c r="E330" s="136" t="str">
        <f>IFERROR(INDEX(DATOS!C:C,MATCH(CHECKLIST!A330,DATOS!BV:BV,0),1),"")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IFERROR(INDEX(DATOS!B:B,MATCH(CHECKLIST!A331,DATOS!BV:BV,0),1),"")</f>
        <v/>
      </c>
      <c r="C331" t="str">
        <f>IFERROR(INDEX(DATOS!J:J,MATCH(CHECKLIST!A331,DATOS!BV:BV,0),1),"")</f>
        <v/>
      </c>
      <c r="D331" t="str">
        <f>IFERROR(INDEX(DATOS!R:R,MATCH(CHECKLIST!E331,DATOS!C:C,0),1),"")</f>
        <v/>
      </c>
      <c r="E331" s="136" t="str">
        <f>IFERROR(INDEX(DATOS!C:C,MATCH(CHECKLIST!A331,DATOS!BV:BV,0),1),"")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IFERROR(INDEX(DATOS!B:B,MATCH(CHECKLIST!A332,DATOS!BV:BV,0),1),"")</f>
        <v/>
      </c>
      <c r="C332" t="str">
        <f>IFERROR(INDEX(DATOS!J:J,MATCH(CHECKLIST!A332,DATOS!BV:BV,0),1),"")</f>
        <v/>
      </c>
      <c r="D332" t="str">
        <f>IFERROR(INDEX(DATOS!R:R,MATCH(CHECKLIST!E332,DATOS!C:C,0),1),"")</f>
        <v/>
      </c>
      <c r="E332" s="136" t="str">
        <f>IFERROR(INDEX(DATOS!C:C,MATCH(CHECKLIST!A332,DATOS!BV:BV,0),1),"")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IFERROR(INDEX(DATOS!B:B,MATCH(CHECKLIST!A333,DATOS!BV:BV,0),1),"")</f>
        <v/>
      </c>
      <c r="C333" t="str">
        <f>IFERROR(INDEX(DATOS!J:J,MATCH(CHECKLIST!A333,DATOS!BV:BV,0),1),"")</f>
        <v/>
      </c>
      <c r="D333" t="str">
        <f>IFERROR(INDEX(DATOS!R:R,MATCH(CHECKLIST!E333,DATOS!C:C,0),1),"")</f>
        <v/>
      </c>
      <c r="E333" s="136" t="str">
        <f>IFERROR(INDEX(DATOS!C:C,MATCH(CHECKLIST!A333,DATOS!BV:BV,0),1),"")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IFERROR(INDEX(DATOS!B:B,MATCH(CHECKLIST!A334,DATOS!BV:BV,0),1),"")</f>
        <v/>
      </c>
      <c r="C334" t="str">
        <f>IFERROR(INDEX(DATOS!J:J,MATCH(CHECKLIST!A334,DATOS!BV:BV,0),1),"")</f>
        <v/>
      </c>
      <c r="D334" t="str">
        <f>IFERROR(INDEX(DATOS!R:R,MATCH(CHECKLIST!E334,DATOS!C:C,0),1),"")</f>
        <v/>
      </c>
      <c r="E334" s="136" t="str">
        <f>IFERROR(INDEX(DATOS!C:C,MATCH(CHECKLIST!A334,DATOS!BV:BV,0),1),"")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IFERROR(INDEX(DATOS!B:B,MATCH(CHECKLIST!A335,DATOS!BV:BV,0),1),"")</f>
        <v/>
      </c>
      <c r="C335" t="str">
        <f>IFERROR(INDEX(DATOS!J:J,MATCH(CHECKLIST!A335,DATOS!BV:BV,0),1),"")</f>
        <v/>
      </c>
      <c r="D335" t="str">
        <f>IFERROR(INDEX(DATOS!R:R,MATCH(CHECKLIST!E335,DATOS!C:C,0),1),"")</f>
        <v/>
      </c>
      <c r="E335" s="136" t="str">
        <f>IFERROR(INDEX(DATOS!C:C,MATCH(CHECKLIST!A335,DATOS!BV:BV,0),1),"")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IFERROR(INDEX(DATOS!B:B,MATCH(CHECKLIST!A336,DATOS!BV:BV,0),1),"")</f>
        <v/>
      </c>
      <c r="C336" t="str">
        <f>IFERROR(INDEX(DATOS!J:J,MATCH(CHECKLIST!A336,DATOS!BV:BV,0),1),"")</f>
        <v/>
      </c>
      <c r="D336" t="str">
        <f>IFERROR(INDEX(DATOS!R:R,MATCH(CHECKLIST!E336,DATOS!C:C,0),1),"")</f>
        <v/>
      </c>
      <c r="E336" s="136" t="str">
        <f>IFERROR(INDEX(DATOS!C:C,MATCH(CHECKLIST!A336,DATOS!BV:BV,0),1),"")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IFERROR(INDEX(DATOS!B:B,MATCH(CHECKLIST!A337,DATOS!BV:BV,0),1),"")</f>
        <v/>
      </c>
      <c r="C337" t="str">
        <f>IFERROR(INDEX(DATOS!J:J,MATCH(CHECKLIST!A337,DATOS!BV:BV,0),1),"")</f>
        <v/>
      </c>
      <c r="D337" t="str">
        <f>IFERROR(INDEX(DATOS!R:R,MATCH(CHECKLIST!E337,DATOS!C:C,0),1),"")</f>
        <v/>
      </c>
      <c r="E337" s="136" t="str">
        <f>IFERROR(INDEX(DATOS!C:C,MATCH(CHECKLIST!A337,DATOS!BV:BV,0),1),"")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IFERROR(INDEX(DATOS!B:B,MATCH(CHECKLIST!A338,DATOS!BV:BV,0),1),"")</f>
        <v/>
      </c>
      <c r="C338" t="str">
        <f>IFERROR(INDEX(DATOS!J:J,MATCH(CHECKLIST!A338,DATOS!BV:BV,0),1),"")</f>
        <v/>
      </c>
      <c r="D338" t="str">
        <f>IFERROR(INDEX(DATOS!R:R,MATCH(CHECKLIST!E338,DATOS!C:C,0),1),"")</f>
        <v/>
      </c>
      <c r="E338" s="136" t="str">
        <f>IFERROR(INDEX(DATOS!C:C,MATCH(CHECKLIST!A338,DATOS!BV:BV,0),1),"")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IFERROR(INDEX(DATOS!B:B,MATCH(CHECKLIST!A339,DATOS!BV:BV,0),1),"")</f>
        <v/>
      </c>
      <c r="C339" t="str">
        <f>IFERROR(INDEX(DATOS!J:J,MATCH(CHECKLIST!A339,DATOS!BV:BV,0),1),"")</f>
        <v/>
      </c>
      <c r="D339" t="str">
        <f>IFERROR(INDEX(DATOS!R:R,MATCH(CHECKLIST!E339,DATOS!C:C,0),1),"")</f>
        <v/>
      </c>
      <c r="E339" s="136" t="str">
        <f>IFERROR(INDEX(DATOS!C:C,MATCH(CHECKLIST!A339,DATOS!BV:BV,0),1),"")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IFERROR(INDEX(DATOS!B:B,MATCH(CHECKLIST!A340,DATOS!BV:BV,0),1),"")</f>
        <v/>
      </c>
      <c r="C340" t="str">
        <f>IFERROR(INDEX(DATOS!J:J,MATCH(CHECKLIST!A340,DATOS!BV:BV,0),1),"")</f>
        <v/>
      </c>
      <c r="D340" t="str">
        <f>IFERROR(INDEX(DATOS!R:R,MATCH(CHECKLIST!E340,DATOS!C:C,0),1),"")</f>
        <v/>
      </c>
      <c r="E340" s="136" t="str">
        <f>IFERROR(INDEX(DATOS!C:C,MATCH(CHECKLIST!A340,DATOS!BV:BV,0),1),"")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IFERROR(INDEX(DATOS!B:B,MATCH(CHECKLIST!A341,DATOS!BV:BV,0),1),"")</f>
        <v/>
      </c>
      <c r="C341" t="str">
        <f>IFERROR(INDEX(DATOS!J:J,MATCH(CHECKLIST!A341,DATOS!BV:BV,0),1),"")</f>
        <v/>
      </c>
      <c r="D341" t="str">
        <f>IFERROR(INDEX(DATOS!R:R,MATCH(CHECKLIST!E341,DATOS!C:C,0),1),"")</f>
        <v/>
      </c>
      <c r="E341" s="136" t="str">
        <f>IFERROR(INDEX(DATOS!C:C,MATCH(CHECKLIST!A341,DATOS!BV:BV,0),1),"")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IFERROR(INDEX(DATOS!B:B,MATCH(CHECKLIST!A342,DATOS!BV:BV,0),1),"")</f>
        <v/>
      </c>
      <c r="C342" t="str">
        <f>IFERROR(INDEX(DATOS!J:J,MATCH(CHECKLIST!A342,DATOS!BV:BV,0),1),"")</f>
        <v/>
      </c>
      <c r="D342" t="str">
        <f>IFERROR(INDEX(DATOS!R:R,MATCH(CHECKLIST!E342,DATOS!C:C,0),1),"")</f>
        <v/>
      </c>
      <c r="E342" s="136" t="str">
        <f>IFERROR(INDEX(DATOS!C:C,MATCH(CHECKLIST!A342,DATOS!BV:BV,0),1),"")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IFERROR(INDEX(DATOS!B:B,MATCH(CHECKLIST!A343,DATOS!BV:BV,0),1),"")</f>
        <v/>
      </c>
      <c r="C343" t="str">
        <f>IFERROR(INDEX(DATOS!J:J,MATCH(CHECKLIST!A343,DATOS!BV:BV,0),1),"")</f>
        <v/>
      </c>
      <c r="D343" t="str">
        <f>IFERROR(INDEX(DATOS!R:R,MATCH(CHECKLIST!E343,DATOS!C:C,0),1),"")</f>
        <v/>
      </c>
      <c r="E343" s="136" t="str">
        <f>IFERROR(INDEX(DATOS!C:C,MATCH(CHECKLIST!A343,DATOS!BV:BV,0),1),"")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IFERROR(INDEX(DATOS!B:B,MATCH(CHECKLIST!A344,DATOS!BV:BV,0),1),"")</f>
        <v/>
      </c>
      <c r="C344" t="str">
        <f>IFERROR(INDEX(DATOS!J:J,MATCH(CHECKLIST!A344,DATOS!BV:BV,0),1),"")</f>
        <v/>
      </c>
      <c r="D344" t="str">
        <f>IFERROR(INDEX(DATOS!R:R,MATCH(CHECKLIST!E344,DATOS!C:C,0),1),"")</f>
        <v/>
      </c>
      <c r="E344" s="136" t="str">
        <f>IFERROR(INDEX(DATOS!C:C,MATCH(CHECKLIST!A344,DATOS!BV:BV,0),1),"")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IFERROR(INDEX(DATOS!B:B,MATCH(CHECKLIST!A345,DATOS!BV:BV,0),1),"")</f>
        <v/>
      </c>
      <c r="C345" t="str">
        <f>IFERROR(INDEX(DATOS!J:J,MATCH(CHECKLIST!A345,DATOS!BV:BV,0),1),"")</f>
        <v/>
      </c>
      <c r="D345" t="str">
        <f>IFERROR(INDEX(DATOS!R:R,MATCH(CHECKLIST!E345,DATOS!C:C,0),1),"")</f>
        <v/>
      </c>
      <c r="E345" s="136" t="str">
        <f>IFERROR(INDEX(DATOS!C:C,MATCH(CHECKLIST!A345,DATOS!BV:BV,0),1),"")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IFERROR(INDEX(DATOS!B:B,MATCH(CHECKLIST!A346,DATOS!BV:BV,0),1),"")</f>
        <v/>
      </c>
      <c r="C346" t="str">
        <f>IFERROR(INDEX(DATOS!J:J,MATCH(CHECKLIST!A346,DATOS!BV:BV,0),1),"")</f>
        <v/>
      </c>
      <c r="D346" t="str">
        <f>IFERROR(INDEX(DATOS!R:R,MATCH(CHECKLIST!E346,DATOS!C:C,0),1),"")</f>
        <v/>
      </c>
      <c r="E346" s="136" t="str">
        <f>IFERROR(INDEX(DATOS!C:C,MATCH(CHECKLIST!A346,DATOS!BV:BV,0),1),"")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IFERROR(INDEX(DATOS!B:B,MATCH(CHECKLIST!A347,DATOS!BV:BV,0),1),"")</f>
        <v/>
      </c>
      <c r="C347" t="str">
        <f>IFERROR(INDEX(DATOS!J:J,MATCH(CHECKLIST!A347,DATOS!BV:BV,0),1),"")</f>
        <v/>
      </c>
      <c r="D347" t="str">
        <f>IFERROR(INDEX(DATOS!R:R,MATCH(CHECKLIST!E347,DATOS!C:C,0),1),"")</f>
        <v/>
      </c>
      <c r="E347" s="136" t="str">
        <f>IFERROR(INDEX(DATOS!C:C,MATCH(CHECKLIST!A347,DATOS!BV:BV,0),1),"")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IFERROR(INDEX(DATOS!B:B,MATCH(CHECKLIST!A348,DATOS!BV:BV,0),1),"")</f>
        <v/>
      </c>
      <c r="C348" t="str">
        <f>IFERROR(INDEX(DATOS!J:J,MATCH(CHECKLIST!A348,DATOS!BV:BV,0),1),"")</f>
        <v/>
      </c>
      <c r="D348" t="str">
        <f>IFERROR(INDEX(DATOS!R:R,MATCH(CHECKLIST!E348,DATOS!C:C,0),1),"")</f>
        <v/>
      </c>
      <c r="E348" s="136" t="str">
        <f>IFERROR(INDEX(DATOS!C:C,MATCH(CHECKLIST!A348,DATOS!BV:BV,0),1),"")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IFERROR(INDEX(DATOS!B:B,MATCH(CHECKLIST!A349,DATOS!BV:BV,0),1),"")</f>
        <v/>
      </c>
      <c r="C349" t="str">
        <f>IFERROR(INDEX(DATOS!J:J,MATCH(CHECKLIST!A349,DATOS!BV:BV,0),1),"")</f>
        <v/>
      </c>
      <c r="D349" t="str">
        <f>IFERROR(INDEX(DATOS!R:R,MATCH(CHECKLIST!E349,DATOS!C:C,0),1),"")</f>
        <v/>
      </c>
      <c r="E349" s="136" t="str">
        <f>IFERROR(INDEX(DATOS!C:C,MATCH(CHECKLIST!A349,DATOS!BV:BV,0),1),"")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IFERROR(INDEX(DATOS!B:B,MATCH(CHECKLIST!A350,DATOS!BV:BV,0),1),"")</f>
        <v/>
      </c>
      <c r="C350" t="str">
        <f>IFERROR(INDEX(DATOS!J:J,MATCH(CHECKLIST!A350,DATOS!BV:BV,0),1),"")</f>
        <v/>
      </c>
      <c r="D350" t="str">
        <f>IFERROR(INDEX(DATOS!R:R,MATCH(CHECKLIST!E350,DATOS!C:C,0),1),"")</f>
        <v/>
      </c>
      <c r="E350" s="136" t="str">
        <f>IFERROR(INDEX(DATOS!C:C,MATCH(CHECKLIST!A350,DATOS!BV:BV,0),1),"")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IFERROR(INDEX(DATOS!B:B,MATCH(CHECKLIST!A351,DATOS!BV:BV,0),1),"")</f>
        <v/>
      </c>
      <c r="C351" t="str">
        <f>IFERROR(INDEX(DATOS!J:J,MATCH(CHECKLIST!A351,DATOS!BV:BV,0),1),"")</f>
        <v/>
      </c>
      <c r="D351" t="str">
        <f>IFERROR(INDEX(DATOS!R:R,MATCH(CHECKLIST!E351,DATOS!C:C,0),1),"")</f>
        <v/>
      </c>
      <c r="E351" s="136" t="str">
        <f>IFERROR(INDEX(DATOS!C:C,MATCH(CHECKLIST!A351,DATOS!BV:BV,0),1),"")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IFERROR(INDEX(DATOS!B:B,MATCH(CHECKLIST!A352,DATOS!BV:BV,0),1),"")</f>
        <v/>
      </c>
      <c r="C352" t="str">
        <f>IFERROR(INDEX(DATOS!J:J,MATCH(CHECKLIST!A352,DATOS!BV:BV,0),1),"")</f>
        <v/>
      </c>
      <c r="D352" t="str">
        <f>IFERROR(INDEX(DATOS!R:R,MATCH(CHECKLIST!E352,DATOS!C:C,0),1),"")</f>
        <v/>
      </c>
      <c r="E352" s="136" t="str">
        <f>IFERROR(INDEX(DATOS!C:C,MATCH(CHECKLIST!A352,DATOS!BV:BV,0),1),"")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IFERROR(INDEX(DATOS!B:B,MATCH(CHECKLIST!A353,DATOS!BV:BV,0),1),"")</f>
        <v/>
      </c>
      <c r="C353" t="str">
        <f>IFERROR(INDEX(DATOS!J:J,MATCH(CHECKLIST!A353,DATOS!BV:BV,0),1),"")</f>
        <v/>
      </c>
      <c r="D353" t="str">
        <f>IFERROR(INDEX(DATOS!R:R,MATCH(CHECKLIST!E353,DATOS!C:C,0),1),"")</f>
        <v/>
      </c>
      <c r="E353" s="136" t="str">
        <f>IFERROR(INDEX(DATOS!C:C,MATCH(CHECKLIST!A353,DATOS!BV:BV,0),1),"")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IFERROR(INDEX(DATOS!B:B,MATCH(CHECKLIST!A354,DATOS!BV:BV,0),1),"")</f>
        <v/>
      </c>
      <c r="C354" t="str">
        <f>IFERROR(INDEX(DATOS!J:J,MATCH(CHECKLIST!A354,DATOS!BV:BV,0),1),"")</f>
        <v/>
      </c>
      <c r="D354" t="str">
        <f>IFERROR(INDEX(DATOS!R:R,MATCH(CHECKLIST!E354,DATOS!C:C,0),1),"")</f>
        <v/>
      </c>
      <c r="E354" s="136" t="str">
        <f>IFERROR(INDEX(DATOS!C:C,MATCH(CHECKLIST!A354,DATOS!BV:BV,0),1),"")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IFERROR(INDEX(DATOS!B:B,MATCH(CHECKLIST!A355,DATOS!BV:BV,0),1),"")</f>
        <v/>
      </c>
      <c r="C355" t="str">
        <f>IFERROR(INDEX(DATOS!J:J,MATCH(CHECKLIST!A355,DATOS!BV:BV,0),1),"")</f>
        <v/>
      </c>
      <c r="D355" t="str">
        <f>IFERROR(INDEX(DATOS!R:R,MATCH(CHECKLIST!E355,DATOS!C:C,0),1),"")</f>
        <v/>
      </c>
      <c r="E355" s="136" t="str">
        <f>IFERROR(INDEX(DATOS!C:C,MATCH(CHECKLIST!A355,DATOS!BV:BV,0),1),"")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IFERROR(INDEX(DATOS!B:B,MATCH(CHECKLIST!A356,DATOS!BV:BV,0),1),"")</f>
        <v/>
      </c>
      <c r="C356" t="str">
        <f>IFERROR(INDEX(DATOS!J:J,MATCH(CHECKLIST!A356,DATOS!BV:BV,0),1),"")</f>
        <v/>
      </c>
      <c r="D356" t="str">
        <f>IFERROR(INDEX(DATOS!R:R,MATCH(CHECKLIST!E356,DATOS!C:C,0),1),"")</f>
        <v/>
      </c>
      <c r="E356" s="136" t="str">
        <f>IFERROR(INDEX(DATOS!C:C,MATCH(CHECKLIST!A356,DATOS!BV:BV,0),1),"")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IFERROR(INDEX(DATOS!B:B,MATCH(CHECKLIST!A357,DATOS!BV:BV,0),1),"")</f>
        <v/>
      </c>
      <c r="C357" t="str">
        <f>IFERROR(INDEX(DATOS!J:J,MATCH(CHECKLIST!A357,DATOS!BV:BV,0),1),"")</f>
        <v/>
      </c>
      <c r="D357" t="str">
        <f>IFERROR(INDEX(DATOS!R:R,MATCH(CHECKLIST!E357,DATOS!C:C,0),1),"")</f>
        <v/>
      </c>
      <c r="E357" s="136" t="str">
        <f>IFERROR(INDEX(DATOS!C:C,MATCH(CHECKLIST!A357,DATOS!BV:BV,0),1),"")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IFERROR(INDEX(DATOS!B:B,MATCH(CHECKLIST!A358,DATOS!BV:BV,0),1),"")</f>
        <v/>
      </c>
      <c r="C358" t="str">
        <f>IFERROR(INDEX(DATOS!J:J,MATCH(CHECKLIST!A358,DATOS!BV:BV,0),1),"")</f>
        <v/>
      </c>
      <c r="D358" t="str">
        <f>IFERROR(INDEX(DATOS!R:R,MATCH(CHECKLIST!E358,DATOS!C:C,0),1),"")</f>
        <v/>
      </c>
      <c r="E358" s="136" t="str">
        <f>IFERROR(INDEX(DATOS!C:C,MATCH(CHECKLIST!A358,DATOS!BV:BV,0),1),"")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IFERROR(INDEX(DATOS!B:B,MATCH(CHECKLIST!A359,DATOS!BV:BV,0),1),"")</f>
        <v/>
      </c>
      <c r="C359" t="str">
        <f>IFERROR(INDEX(DATOS!J:J,MATCH(CHECKLIST!A359,DATOS!BV:BV,0),1),"")</f>
        <v/>
      </c>
      <c r="D359" t="str">
        <f>IFERROR(INDEX(DATOS!R:R,MATCH(CHECKLIST!E359,DATOS!C:C,0),1),"")</f>
        <v/>
      </c>
      <c r="E359" s="136" t="str">
        <f>IFERROR(INDEX(DATOS!C:C,MATCH(CHECKLIST!A359,DATOS!BV:BV,0),1),"")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IFERROR(INDEX(DATOS!B:B,MATCH(CHECKLIST!A360,DATOS!BV:BV,0),1),"")</f>
        <v/>
      </c>
      <c r="C360" t="str">
        <f>IFERROR(INDEX(DATOS!J:J,MATCH(CHECKLIST!A360,DATOS!BV:BV,0),1),"")</f>
        <v/>
      </c>
      <c r="D360" t="str">
        <f>IFERROR(INDEX(DATOS!R:R,MATCH(CHECKLIST!E360,DATOS!C:C,0),1),"")</f>
        <v/>
      </c>
      <c r="E360" s="136" t="str">
        <f>IFERROR(INDEX(DATOS!C:C,MATCH(CHECKLIST!A360,DATOS!BV:BV,0),1),"")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IFERROR(INDEX(DATOS!B:B,MATCH(CHECKLIST!A361,DATOS!BV:BV,0),1),"")</f>
        <v/>
      </c>
      <c r="C361" t="str">
        <f>IFERROR(INDEX(DATOS!J:J,MATCH(CHECKLIST!A361,DATOS!BV:BV,0),1),"")</f>
        <v/>
      </c>
      <c r="D361" t="str">
        <f>IFERROR(INDEX(DATOS!R:R,MATCH(CHECKLIST!E361,DATOS!C:C,0),1),"")</f>
        <v/>
      </c>
      <c r="E361" s="136" t="str">
        <f>IFERROR(INDEX(DATOS!C:C,MATCH(CHECKLIST!A361,DATOS!BV:BV,0),1),"")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IFERROR(INDEX(DATOS!B:B,MATCH(CHECKLIST!A362,DATOS!BV:BV,0),1),"")</f>
        <v/>
      </c>
      <c r="C362" t="str">
        <f>IFERROR(INDEX(DATOS!J:J,MATCH(CHECKLIST!A362,DATOS!BV:BV,0),1),"")</f>
        <v/>
      </c>
      <c r="D362" t="str">
        <f>IFERROR(INDEX(DATOS!R:R,MATCH(CHECKLIST!E362,DATOS!C:C,0),1),"")</f>
        <v/>
      </c>
      <c r="E362" s="136" t="str">
        <f>IFERROR(INDEX(DATOS!C:C,MATCH(CHECKLIST!A362,DATOS!BV:BV,0),1),"")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IFERROR(INDEX(DATOS!B:B,MATCH(CHECKLIST!A363,DATOS!BV:BV,0),1),"")</f>
        <v/>
      </c>
      <c r="C363" t="str">
        <f>IFERROR(INDEX(DATOS!J:J,MATCH(CHECKLIST!A363,DATOS!BV:BV,0),1),"")</f>
        <v/>
      </c>
      <c r="D363" t="str">
        <f>IFERROR(INDEX(DATOS!R:R,MATCH(CHECKLIST!E363,DATOS!C:C,0),1),"")</f>
        <v/>
      </c>
      <c r="E363" s="136" t="str">
        <f>IFERROR(INDEX(DATOS!C:C,MATCH(CHECKLIST!A363,DATOS!BV:BV,0),1),"")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IFERROR(INDEX(DATOS!B:B,MATCH(CHECKLIST!A364,DATOS!BV:BV,0),1),"")</f>
        <v/>
      </c>
      <c r="C364" t="str">
        <f>IFERROR(INDEX(DATOS!J:J,MATCH(CHECKLIST!A364,DATOS!BV:BV,0),1),"")</f>
        <v/>
      </c>
      <c r="D364" t="str">
        <f>IFERROR(INDEX(DATOS!R:R,MATCH(CHECKLIST!E364,DATOS!C:C,0),1),"")</f>
        <v/>
      </c>
      <c r="E364" s="136" t="str">
        <f>IFERROR(INDEX(DATOS!C:C,MATCH(CHECKLIST!A364,DATOS!BV:BV,0),1),"")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IFERROR(INDEX(DATOS!B:B,MATCH(CHECKLIST!A365,DATOS!BV:BV,0),1),"")</f>
        <v/>
      </c>
      <c r="C365" t="str">
        <f>IFERROR(INDEX(DATOS!J:J,MATCH(CHECKLIST!A365,DATOS!BV:BV,0),1),"")</f>
        <v/>
      </c>
      <c r="D365" t="str">
        <f>IFERROR(INDEX(DATOS!R:R,MATCH(CHECKLIST!E365,DATOS!C:C,0),1),"")</f>
        <v/>
      </c>
      <c r="E365" s="136" t="str">
        <f>IFERROR(INDEX(DATOS!C:C,MATCH(CHECKLIST!A365,DATOS!BV:BV,0),1),"")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IFERROR(INDEX(DATOS!B:B,MATCH(CHECKLIST!A366,DATOS!BV:BV,0),1),"")</f>
        <v/>
      </c>
      <c r="C366" t="str">
        <f>IFERROR(INDEX(DATOS!J:J,MATCH(CHECKLIST!A366,DATOS!BV:BV,0),1),"")</f>
        <v/>
      </c>
      <c r="D366" t="str">
        <f>IFERROR(INDEX(DATOS!R:R,MATCH(CHECKLIST!E366,DATOS!C:C,0),1),"")</f>
        <v/>
      </c>
      <c r="E366" s="136" t="str">
        <f>IFERROR(INDEX(DATOS!C:C,MATCH(CHECKLIST!A366,DATOS!BV:BV,0),1),"")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IFERROR(INDEX(DATOS!B:B,MATCH(CHECKLIST!A367,DATOS!BV:BV,0),1),"")</f>
        <v/>
      </c>
      <c r="C367" t="str">
        <f>IFERROR(INDEX(DATOS!J:J,MATCH(CHECKLIST!A367,DATOS!BV:BV,0),1),"")</f>
        <v/>
      </c>
      <c r="D367" t="str">
        <f>IFERROR(INDEX(DATOS!R:R,MATCH(CHECKLIST!E367,DATOS!C:C,0),1),"")</f>
        <v/>
      </c>
      <c r="E367" s="136" t="str">
        <f>IFERROR(INDEX(DATOS!C:C,MATCH(CHECKLIST!A367,DATOS!BV:BV,0),1),"")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IFERROR(INDEX(DATOS!B:B,MATCH(CHECKLIST!A368,DATOS!BV:BV,0),1),"")</f>
        <v/>
      </c>
      <c r="C368" t="str">
        <f>IFERROR(INDEX(DATOS!J:J,MATCH(CHECKLIST!A368,DATOS!BV:BV,0),1),"")</f>
        <v/>
      </c>
      <c r="D368" t="str">
        <f>IFERROR(INDEX(DATOS!R:R,MATCH(CHECKLIST!E368,DATOS!C:C,0),1),"")</f>
        <v/>
      </c>
      <c r="E368" s="136" t="str">
        <f>IFERROR(INDEX(DATOS!C:C,MATCH(CHECKLIST!A368,DATOS!BV:BV,0),1),"")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IFERROR(INDEX(DATOS!B:B,MATCH(CHECKLIST!A369,DATOS!BV:BV,0),1),"")</f>
        <v/>
      </c>
      <c r="C369" t="str">
        <f>IFERROR(INDEX(DATOS!J:J,MATCH(CHECKLIST!A369,DATOS!BV:BV,0),1),"")</f>
        <v/>
      </c>
      <c r="D369" t="str">
        <f>IFERROR(INDEX(DATOS!R:R,MATCH(CHECKLIST!E369,DATOS!C:C,0),1),"")</f>
        <v/>
      </c>
      <c r="E369" s="136" t="str">
        <f>IFERROR(INDEX(DATOS!C:C,MATCH(CHECKLIST!A369,DATOS!BV:BV,0),1),"")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IFERROR(INDEX(DATOS!B:B,MATCH(CHECKLIST!A370,DATOS!BV:BV,0),1),"")</f>
        <v/>
      </c>
      <c r="C370" t="str">
        <f>IFERROR(INDEX(DATOS!J:J,MATCH(CHECKLIST!A370,DATOS!BV:BV,0),1),"")</f>
        <v/>
      </c>
      <c r="D370" t="str">
        <f>IFERROR(INDEX(DATOS!R:R,MATCH(CHECKLIST!E370,DATOS!C:C,0),1),"")</f>
        <v/>
      </c>
      <c r="E370" s="136" t="str">
        <f>IFERROR(INDEX(DATOS!C:C,MATCH(CHECKLIST!A370,DATOS!BV:BV,0),1),"")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IFERROR(INDEX(DATOS!B:B,MATCH(CHECKLIST!A371,DATOS!BV:BV,0),1),"")</f>
        <v/>
      </c>
      <c r="C371" t="str">
        <f>IFERROR(INDEX(DATOS!J:J,MATCH(CHECKLIST!A371,DATOS!BV:BV,0),1),"")</f>
        <v/>
      </c>
      <c r="D371" t="str">
        <f>IFERROR(INDEX(DATOS!R:R,MATCH(CHECKLIST!E371,DATOS!C:C,0),1),"")</f>
        <v/>
      </c>
      <c r="E371" s="136" t="str">
        <f>IFERROR(INDEX(DATOS!C:C,MATCH(CHECKLIST!A371,DATOS!BV:BV,0),1),"")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IFERROR(INDEX(DATOS!B:B,MATCH(CHECKLIST!A372,DATOS!BV:BV,0),1),"")</f>
        <v/>
      </c>
      <c r="C372" t="str">
        <f>IFERROR(INDEX(DATOS!J:J,MATCH(CHECKLIST!A372,DATOS!BV:BV,0),1),"")</f>
        <v/>
      </c>
      <c r="D372" t="str">
        <f>IFERROR(INDEX(DATOS!R:R,MATCH(CHECKLIST!E372,DATOS!C:C,0),1),"")</f>
        <v/>
      </c>
      <c r="E372" s="136" t="str">
        <f>IFERROR(INDEX(DATOS!C:C,MATCH(CHECKLIST!A372,DATOS!BV:BV,0),1),"")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IFERROR(INDEX(DATOS!B:B,MATCH(CHECKLIST!A373,DATOS!BV:BV,0),1),"")</f>
        <v/>
      </c>
      <c r="C373" t="str">
        <f>IFERROR(INDEX(DATOS!J:J,MATCH(CHECKLIST!A373,DATOS!BV:BV,0),1),"")</f>
        <v/>
      </c>
      <c r="D373" t="str">
        <f>IFERROR(INDEX(DATOS!R:R,MATCH(CHECKLIST!E373,DATOS!C:C,0),1),"")</f>
        <v/>
      </c>
      <c r="E373" s="136" t="str">
        <f>IFERROR(INDEX(DATOS!C:C,MATCH(CHECKLIST!A373,DATOS!BV:BV,0),1),"")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IFERROR(INDEX(DATOS!B:B,MATCH(CHECKLIST!A374,DATOS!BV:BV,0),1),"")</f>
        <v/>
      </c>
      <c r="C374" t="str">
        <f>IFERROR(INDEX(DATOS!J:J,MATCH(CHECKLIST!A374,DATOS!BV:BV,0),1),"")</f>
        <v/>
      </c>
      <c r="D374" t="str">
        <f>IFERROR(INDEX(DATOS!R:R,MATCH(CHECKLIST!E374,DATOS!C:C,0),1),"")</f>
        <v/>
      </c>
      <c r="E374" s="136" t="str">
        <f>IFERROR(INDEX(DATOS!C:C,MATCH(CHECKLIST!A374,DATOS!BV:BV,0),1),"")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IFERROR(INDEX(DATOS!B:B,MATCH(CHECKLIST!A375,DATOS!BV:BV,0),1),"")</f>
        <v/>
      </c>
      <c r="C375" t="str">
        <f>IFERROR(INDEX(DATOS!J:J,MATCH(CHECKLIST!A375,DATOS!BV:BV,0),1),"")</f>
        <v/>
      </c>
      <c r="D375" t="str">
        <f>IFERROR(INDEX(DATOS!R:R,MATCH(CHECKLIST!E375,DATOS!C:C,0),1),"")</f>
        <v/>
      </c>
      <c r="E375" s="136" t="str">
        <f>IFERROR(INDEX(DATOS!C:C,MATCH(CHECKLIST!A375,DATOS!BV:BV,0),1),"")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IFERROR(INDEX(DATOS!B:B,MATCH(CHECKLIST!A376,DATOS!BV:BV,0),1),"")</f>
        <v/>
      </c>
      <c r="C376" t="str">
        <f>IFERROR(INDEX(DATOS!J:J,MATCH(CHECKLIST!A376,DATOS!BV:BV,0),1),"")</f>
        <v/>
      </c>
      <c r="D376" t="str">
        <f>IFERROR(INDEX(DATOS!R:R,MATCH(CHECKLIST!E376,DATOS!C:C,0),1),"")</f>
        <v/>
      </c>
      <c r="E376" s="136" t="str">
        <f>IFERROR(INDEX(DATOS!C:C,MATCH(CHECKLIST!A376,DATOS!BV:BV,0),1),"")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IFERROR(INDEX(DATOS!B:B,MATCH(CHECKLIST!A377,DATOS!BV:BV,0),1),"")</f>
        <v/>
      </c>
      <c r="C377" t="str">
        <f>IFERROR(INDEX(DATOS!J:J,MATCH(CHECKLIST!A377,DATOS!BV:BV,0),1),"")</f>
        <v/>
      </c>
      <c r="D377" t="str">
        <f>IFERROR(INDEX(DATOS!R:R,MATCH(CHECKLIST!E377,DATOS!C:C,0),1),"")</f>
        <v/>
      </c>
      <c r="E377" s="136" t="str">
        <f>IFERROR(INDEX(DATOS!C:C,MATCH(CHECKLIST!A377,DATOS!BV:BV,0),1),"")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IFERROR(INDEX(DATOS!B:B,MATCH(CHECKLIST!A378,DATOS!BV:BV,0),1),"")</f>
        <v/>
      </c>
      <c r="C378" t="str">
        <f>IFERROR(INDEX(DATOS!J:J,MATCH(CHECKLIST!A378,DATOS!BV:BV,0),1),"")</f>
        <v/>
      </c>
      <c r="D378" t="str">
        <f>IFERROR(INDEX(DATOS!R:R,MATCH(CHECKLIST!E378,DATOS!C:C,0),1),"")</f>
        <v/>
      </c>
      <c r="E378" s="136" t="str">
        <f>IFERROR(INDEX(DATOS!C:C,MATCH(CHECKLIST!A378,DATOS!BV:BV,0),1),"")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IFERROR(INDEX(DATOS!B:B,MATCH(CHECKLIST!A379,DATOS!BV:BV,0),1),"")</f>
        <v/>
      </c>
      <c r="C379" t="str">
        <f>IFERROR(INDEX(DATOS!J:J,MATCH(CHECKLIST!A379,DATOS!BV:BV,0),1),"")</f>
        <v/>
      </c>
      <c r="D379" t="str">
        <f>IFERROR(INDEX(DATOS!R:R,MATCH(CHECKLIST!E379,DATOS!C:C,0),1),"")</f>
        <v/>
      </c>
      <c r="E379" s="136" t="str">
        <f>IFERROR(INDEX(DATOS!C:C,MATCH(CHECKLIST!A379,DATOS!BV:BV,0),1),"")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IFERROR(INDEX(DATOS!B:B,MATCH(CHECKLIST!A380,DATOS!BV:BV,0),1),"")</f>
        <v/>
      </c>
      <c r="C380" t="str">
        <f>IFERROR(INDEX(DATOS!J:J,MATCH(CHECKLIST!A380,DATOS!BV:BV,0),1),"")</f>
        <v/>
      </c>
      <c r="D380" t="str">
        <f>IFERROR(INDEX(DATOS!R:R,MATCH(CHECKLIST!E380,DATOS!C:C,0),1),"")</f>
        <v/>
      </c>
      <c r="E380" s="136" t="str">
        <f>IFERROR(INDEX(DATOS!C:C,MATCH(CHECKLIST!A380,DATOS!BV:BV,0),1),"")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IFERROR(INDEX(DATOS!B:B,MATCH(CHECKLIST!A381,DATOS!BV:BV,0),1),"")</f>
        <v/>
      </c>
      <c r="C381" t="str">
        <f>IFERROR(INDEX(DATOS!J:J,MATCH(CHECKLIST!A381,DATOS!BV:BV,0),1),"")</f>
        <v/>
      </c>
      <c r="D381" t="str">
        <f>IFERROR(INDEX(DATOS!R:R,MATCH(CHECKLIST!E381,DATOS!C:C,0),1),"")</f>
        <v/>
      </c>
      <c r="E381" s="136" t="str">
        <f>IFERROR(INDEX(DATOS!C:C,MATCH(CHECKLIST!A381,DATOS!BV:BV,0),1),"")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IFERROR(INDEX(DATOS!B:B,MATCH(CHECKLIST!A382,DATOS!BV:BV,0),1),"")</f>
        <v/>
      </c>
      <c r="C382" t="str">
        <f>IFERROR(INDEX(DATOS!J:J,MATCH(CHECKLIST!A382,DATOS!BV:BV,0),1),"")</f>
        <v/>
      </c>
      <c r="D382" t="str">
        <f>IFERROR(INDEX(DATOS!R:R,MATCH(CHECKLIST!E382,DATOS!C:C,0),1),"")</f>
        <v/>
      </c>
      <c r="E382" s="136" t="str">
        <f>IFERROR(INDEX(DATOS!C:C,MATCH(CHECKLIST!A382,DATOS!BV:BV,0),1),"")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IFERROR(INDEX(DATOS!B:B,MATCH(CHECKLIST!A383,DATOS!BV:BV,0),1),"")</f>
        <v/>
      </c>
      <c r="C383" t="str">
        <f>IFERROR(INDEX(DATOS!J:J,MATCH(CHECKLIST!A383,DATOS!BV:BV,0),1),"")</f>
        <v/>
      </c>
      <c r="D383" t="str">
        <f>IFERROR(INDEX(DATOS!R:R,MATCH(CHECKLIST!E383,DATOS!C:C,0),1),"")</f>
        <v/>
      </c>
      <c r="E383" s="136" t="str">
        <f>IFERROR(INDEX(DATOS!C:C,MATCH(CHECKLIST!A383,DATOS!BV:BV,0),1),"")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IFERROR(INDEX(DATOS!B:B,MATCH(CHECKLIST!A384,DATOS!BV:BV,0),1),"")</f>
        <v/>
      </c>
      <c r="C384" t="str">
        <f>IFERROR(INDEX(DATOS!J:J,MATCH(CHECKLIST!A384,DATOS!BV:BV,0),1),"")</f>
        <v/>
      </c>
      <c r="D384" t="str">
        <f>IFERROR(INDEX(DATOS!R:R,MATCH(CHECKLIST!E384,DATOS!C:C,0),1),"")</f>
        <v/>
      </c>
      <c r="E384" s="136" t="str">
        <f>IFERROR(INDEX(DATOS!C:C,MATCH(CHECKLIST!A384,DATOS!BV:BV,0),1),"")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IFERROR(INDEX(DATOS!B:B,MATCH(CHECKLIST!A385,DATOS!BV:BV,0),1),"")</f>
        <v/>
      </c>
      <c r="C385" t="str">
        <f>IFERROR(INDEX(DATOS!J:J,MATCH(CHECKLIST!A385,DATOS!BV:BV,0),1),"")</f>
        <v/>
      </c>
      <c r="D385" t="str">
        <f>IFERROR(INDEX(DATOS!R:R,MATCH(CHECKLIST!E385,DATOS!C:C,0),1),"")</f>
        <v/>
      </c>
      <c r="E385" s="136" t="str">
        <f>IFERROR(INDEX(DATOS!C:C,MATCH(CHECKLIST!A385,DATOS!BV:BV,0),1),"")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IFERROR(INDEX(DATOS!B:B,MATCH(CHECKLIST!A386,DATOS!BV:BV,0),1),"")</f>
        <v/>
      </c>
      <c r="C386" t="str">
        <f>IFERROR(INDEX(DATOS!J:J,MATCH(CHECKLIST!A386,DATOS!BV:BV,0),1),"")</f>
        <v/>
      </c>
      <c r="D386" t="str">
        <f>IFERROR(INDEX(DATOS!R:R,MATCH(CHECKLIST!E386,DATOS!C:C,0),1),"")</f>
        <v/>
      </c>
      <c r="E386" s="136" t="str">
        <f>IFERROR(INDEX(DATOS!C:C,MATCH(CHECKLIST!A386,DATOS!BV:BV,0),1),"")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IFERROR(INDEX(DATOS!B:B,MATCH(CHECKLIST!A387,DATOS!BV:BV,0),1),"")</f>
        <v/>
      </c>
      <c r="C387" t="str">
        <f>IFERROR(INDEX(DATOS!J:J,MATCH(CHECKLIST!A387,DATOS!BV:BV,0),1),"")</f>
        <v/>
      </c>
      <c r="D387" t="str">
        <f>IFERROR(INDEX(DATOS!R:R,MATCH(CHECKLIST!E387,DATOS!C:C,0),1),"")</f>
        <v/>
      </c>
      <c r="E387" s="136" t="str">
        <f>IFERROR(INDEX(DATOS!C:C,MATCH(CHECKLIST!A387,DATOS!BV:BV,0),1),"")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IFERROR(INDEX(DATOS!B:B,MATCH(CHECKLIST!A388,DATOS!BV:BV,0),1),"")</f>
        <v/>
      </c>
      <c r="C388" t="str">
        <f>IFERROR(INDEX(DATOS!J:J,MATCH(CHECKLIST!A388,DATOS!BV:BV,0),1),"")</f>
        <v/>
      </c>
      <c r="D388" t="str">
        <f>IFERROR(INDEX(DATOS!R:R,MATCH(CHECKLIST!E388,DATOS!C:C,0),1),"")</f>
        <v/>
      </c>
      <c r="E388" s="136" t="str">
        <f>IFERROR(INDEX(DATOS!C:C,MATCH(CHECKLIST!A388,DATOS!BV:BV,0),1),"")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IFERROR(INDEX(DATOS!B:B,MATCH(CHECKLIST!A389,DATOS!BV:BV,0),1),"")</f>
        <v/>
      </c>
      <c r="C389" t="str">
        <f>IFERROR(INDEX(DATOS!J:J,MATCH(CHECKLIST!A389,DATOS!BV:BV,0),1),"")</f>
        <v/>
      </c>
      <c r="D389" t="str">
        <f>IFERROR(INDEX(DATOS!R:R,MATCH(CHECKLIST!E389,DATOS!C:C,0),1),"")</f>
        <v/>
      </c>
      <c r="E389" s="136" t="str">
        <f>IFERROR(INDEX(DATOS!C:C,MATCH(CHECKLIST!A389,DATOS!BV:BV,0),1),"")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IFERROR(INDEX(DATOS!B:B,MATCH(CHECKLIST!A390,DATOS!BV:BV,0),1),"")</f>
        <v/>
      </c>
      <c r="C390" t="str">
        <f>IFERROR(INDEX(DATOS!J:J,MATCH(CHECKLIST!A390,DATOS!BV:BV,0),1),"")</f>
        <v/>
      </c>
      <c r="D390" t="str">
        <f>IFERROR(INDEX(DATOS!R:R,MATCH(CHECKLIST!E390,DATOS!C:C,0),1),"")</f>
        <v/>
      </c>
      <c r="E390" s="136" t="str">
        <f>IFERROR(INDEX(DATOS!C:C,MATCH(CHECKLIST!A390,DATOS!BV:BV,0),1),"")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IFERROR(INDEX(DATOS!B:B,MATCH(CHECKLIST!A391,DATOS!BV:BV,0),1),"")</f>
        <v/>
      </c>
      <c r="C391" t="str">
        <f>IFERROR(INDEX(DATOS!J:J,MATCH(CHECKLIST!A391,DATOS!BV:BV,0),1),"")</f>
        <v/>
      </c>
      <c r="D391" t="str">
        <f>IFERROR(INDEX(DATOS!R:R,MATCH(CHECKLIST!E391,DATOS!C:C,0),1),"")</f>
        <v/>
      </c>
      <c r="E391" s="136" t="str">
        <f>IFERROR(INDEX(DATOS!C:C,MATCH(CHECKLIST!A391,DATOS!BV:BV,0),1),"")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IFERROR(INDEX(DATOS!B:B,MATCH(CHECKLIST!A392,DATOS!BV:BV,0),1),"")</f>
        <v/>
      </c>
      <c r="C392" t="str">
        <f>IFERROR(INDEX(DATOS!J:J,MATCH(CHECKLIST!A392,DATOS!BV:BV,0),1),"")</f>
        <v/>
      </c>
      <c r="D392" t="str">
        <f>IFERROR(INDEX(DATOS!R:R,MATCH(CHECKLIST!E392,DATOS!C:C,0),1),"")</f>
        <v/>
      </c>
      <c r="E392" s="136" t="str">
        <f>IFERROR(INDEX(DATOS!C:C,MATCH(CHECKLIST!A392,DATOS!BV:BV,0),1),"")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IFERROR(INDEX(DATOS!B:B,MATCH(CHECKLIST!A393,DATOS!BV:BV,0),1),"")</f>
        <v/>
      </c>
      <c r="C393" t="str">
        <f>IFERROR(INDEX(DATOS!J:J,MATCH(CHECKLIST!A393,DATOS!BV:BV,0),1),"")</f>
        <v/>
      </c>
      <c r="D393" t="str">
        <f>IFERROR(INDEX(DATOS!R:R,MATCH(CHECKLIST!E393,DATOS!C:C,0),1),"")</f>
        <v/>
      </c>
      <c r="E393" s="136" t="str">
        <f>IFERROR(INDEX(DATOS!C:C,MATCH(CHECKLIST!A393,DATOS!BV:BV,0),1),"")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IFERROR(INDEX(DATOS!B:B,MATCH(CHECKLIST!A394,DATOS!BV:BV,0),1),"")</f>
        <v/>
      </c>
      <c r="C394" t="str">
        <f>IFERROR(INDEX(DATOS!J:J,MATCH(CHECKLIST!A394,DATOS!BV:BV,0),1),"")</f>
        <v/>
      </c>
      <c r="D394" t="str">
        <f>IFERROR(INDEX(DATOS!R:R,MATCH(CHECKLIST!E394,DATOS!C:C,0),1),"")</f>
        <v/>
      </c>
      <c r="E394" s="136" t="str">
        <f>IFERROR(INDEX(DATOS!C:C,MATCH(CHECKLIST!A394,DATOS!BV:BV,0),1),"")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IFERROR(INDEX(DATOS!B:B,MATCH(CHECKLIST!A395,DATOS!BV:BV,0),1),"")</f>
        <v/>
      </c>
      <c r="C395" t="str">
        <f>IFERROR(INDEX(DATOS!J:J,MATCH(CHECKLIST!A395,DATOS!BV:BV,0),1),"")</f>
        <v/>
      </c>
      <c r="D395" t="str">
        <f>IFERROR(INDEX(DATOS!R:R,MATCH(CHECKLIST!E395,DATOS!C:C,0),1),"")</f>
        <v/>
      </c>
      <c r="E395" s="136" t="str">
        <f>IFERROR(INDEX(DATOS!C:C,MATCH(CHECKLIST!A395,DATOS!BV:BV,0),1),"")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IFERROR(INDEX(DATOS!B:B,MATCH(CHECKLIST!A396,DATOS!BV:BV,0),1),"")</f>
        <v/>
      </c>
      <c r="C396" t="str">
        <f>IFERROR(INDEX(DATOS!J:J,MATCH(CHECKLIST!A396,DATOS!BV:BV,0),1),"")</f>
        <v/>
      </c>
      <c r="D396" t="str">
        <f>IFERROR(INDEX(DATOS!R:R,MATCH(CHECKLIST!E396,DATOS!C:C,0),1),"")</f>
        <v/>
      </c>
      <c r="E396" s="136" t="str">
        <f>IFERROR(INDEX(DATOS!C:C,MATCH(CHECKLIST!A396,DATOS!BV:BV,0),1),"")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IFERROR(INDEX(DATOS!B:B,MATCH(CHECKLIST!A397,DATOS!BV:BV,0),1),"")</f>
        <v/>
      </c>
      <c r="C397" t="str">
        <f>IFERROR(INDEX(DATOS!J:J,MATCH(CHECKLIST!A397,DATOS!BV:BV,0),1),"")</f>
        <v/>
      </c>
      <c r="D397" t="str">
        <f>IFERROR(INDEX(DATOS!R:R,MATCH(CHECKLIST!E397,DATOS!C:C,0),1),"")</f>
        <v/>
      </c>
      <c r="E397" s="136" t="str">
        <f>IFERROR(INDEX(DATOS!C:C,MATCH(CHECKLIST!A397,DATOS!BV:BV,0),1),"")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IFERROR(INDEX(DATOS!B:B,MATCH(CHECKLIST!A398,DATOS!BV:BV,0),1),"")</f>
        <v/>
      </c>
      <c r="C398" t="str">
        <f>IFERROR(INDEX(DATOS!J:J,MATCH(CHECKLIST!A398,DATOS!BV:BV,0),1),"")</f>
        <v/>
      </c>
      <c r="D398" t="str">
        <f>IFERROR(INDEX(DATOS!R:R,MATCH(CHECKLIST!E398,DATOS!C:C,0),1),"")</f>
        <v/>
      </c>
      <c r="E398" s="136" t="str">
        <f>IFERROR(INDEX(DATOS!C:C,MATCH(CHECKLIST!A398,DATOS!BV:BV,0),1),"")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IFERROR(INDEX(DATOS!B:B,MATCH(CHECKLIST!A399,DATOS!BV:BV,0),1),"")</f>
        <v/>
      </c>
      <c r="C399" t="str">
        <f>IFERROR(INDEX(DATOS!J:J,MATCH(CHECKLIST!A399,DATOS!BV:BV,0),1),"")</f>
        <v/>
      </c>
      <c r="D399" t="str">
        <f>IFERROR(INDEX(DATOS!R:R,MATCH(CHECKLIST!E399,DATOS!C:C,0),1),"")</f>
        <v/>
      </c>
      <c r="E399" s="136" t="str">
        <f>IFERROR(INDEX(DATOS!C:C,MATCH(CHECKLIST!A399,DATOS!BV:BV,0),1),"")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IFERROR(INDEX(DATOS!B:B,MATCH(CHECKLIST!A400,DATOS!BV:BV,0),1),"")</f>
        <v/>
      </c>
      <c r="C400" t="str">
        <f>IFERROR(INDEX(DATOS!J:J,MATCH(CHECKLIST!A400,DATOS!BV:BV,0),1),"")</f>
        <v/>
      </c>
      <c r="D400" t="str">
        <f>IFERROR(INDEX(DATOS!R:R,MATCH(CHECKLIST!E400,DATOS!C:C,0),1),"")</f>
        <v/>
      </c>
      <c r="E400" s="136" t="str">
        <f>IFERROR(INDEX(DATOS!C:C,MATCH(CHECKLIST!A400,DATOS!BV:BV,0),1),"")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IFERROR(INDEX(DATOS!B:B,MATCH(CHECKLIST!A401,DATOS!BV:BV,0),1),"")</f>
        <v/>
      </c>
      <c r="C401" t="str">
        <f>IFERROR(INDEX(DATOS!J:J,MATCH(CHECKLIST!A401,DATOS!BV:BV,0),1),"")</f>
        <v/>
      </c>
      <c r="D401" t="str">
        <f>IFERROR(INDEX(DATOS!R:R,MATCH(CHECKLIST!E401,DATOS!C:C,0),1),"")</f>
        <v/>
      </c>
      <c r="E401" s="136" t="str">
        <f>IFERROR(INDEX(DATOS!C:C,MATCH(CHECKLIST!A401,DATOS!BV:BV,0),1),"")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IFERROR(INDEX(DATOS!B:B,MATCH(CHECKLIST!A402,DATOS!BV:BV,0),1),"")</f>
        <v/>
      </c>
      <c r="C402" t="str">
        <f>IFERROR(INDEX(DATOS!J:J,MATCH(CHECKLIST!A402,DATOS!BV:BV,0),1),"")</f>
        <v/>
      </c>
      <c r="D402" t="str">
        <f>IFERROR(INDEX(DATOS!R:R,MATCH(CHECKLIST!E402,DATOS!C:C,0),1),"")</f>
        <v/>
      </c>
      <c r="E402" s="136" t="str">
        <f>IFERROR(INDEX(DATOS!C:C,MATCH(CHECKLIST!A402,DATOS!BV:BV,0),1),"")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IFERROR(INDEX(DATOS!B:B,MATCH(CHECKLIST!A403,DATOS!BV:BV,0),1),"")</f>
        <v/>
      </c>
      <c r="C403" t="str">
        <f>IFERROR(INDEX(DATOS!J:J,MATCH(CHECKLIST!A403,DATOS!BV:BV,0),1),"")</f>
        <v/>
      </c>
      <c r="D403" t="str">
        <f>IFERROR(INDEX(DATOS!R:R,MATCH(CHECKLIST!E403,DATOS!C:C,0),1),"")</f>
        <v/>
      </c>
      <c r="E403" s="136" t="str">
        <f>IFERROR(INDEX(DATOS!C:C,MATCH(CHECKLIST!A403,DATOS!BV:BV,0),1),"")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IFERROR(INDEX(DATOS!B:B,MATCH(CHECKLIST!A404,DATOS!BV:BV,0),1),"")</f>
        <v/>
      </c>
      <c r="C404" t="str">
        <f>IFERROR(INDEX(DATOS!J:J,MATCH(CHECKLIST!A404,DATOS!BV:BV,0),1),"")</f>
        <v/>
      </c>
      <c r="D404" t="str">
        <f>IFERROR(INDEX(DATOS!R:R,MATCH(CHECKLIST!E404,DATOS!C:C,0),1),"")</f>
        <v/>
      </c>
      <c r="E404" s="136" t="str">
        <f>IFERROR(INDEX(DATOS!C:C,MATCH(CHECKLIST!A404,DATOS!BV:BV,0),1),"")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IF(IFERROR(FIND(H$13,INDEX(DATOS!CB:CB,MATCH(CHECKLIST!B426,DATOS!B:B,0),1),1),"")="",IF(IFERROR(FIND("VENCIDA",INDEX(DATOS!BH:BH,MATCH(CHECKLIST!B426,DATOS!B:B,0),1),1),"")="","","VENCIDO"),"X")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IF(IFERROR(FIND(H$13,INDEX(DATOS!CB:CB,MATCH(CHECKLIST!B427,DATOS!B:B,0),1),1),"")="",IF(IFERROR(FIND("VENCIDA",INDEX(DATOS!BH:BH,MATCH(CHECKLIST!B427,DATOS!B:B,0),1),1),"")="","","VENCIDO"),"X")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IF(IFERROR(FIND(H$13,INDEX(DATOS!CB:CB,MATCH(CHECKLIST!B428,DATOS!B:B,0),1),1),"")="",IF(IFERROR(FIND("VENCIDA",INDEX(DATOS!BH:BH,MATCH(CHECKLIST!B428,DATOS!B:B,0),1),1),"")="","","VENCIDO"),"X")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IF(IFERROR(FIND(H$13,INDEX(DATOS!CB:CB,MATCH(CHECKLIST!B429,DATOS!B:B,0),1),1),"")="",IF(IFERROR(FIND("VENCIDA",INDEX(DATOS!BH:BH,MATCH(CHECKLIST!B429,DATOS!B:B,0),1),1),"")="","","VENCIDO"),"X")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IF(IFERROR(FIND(H$13,INDEX(DATOS!CB:CB,MATCH(CHECKLIST!B430,DATOS!B:B,0),1),1),"")="",IF(IFERROR(FIND("VENCIDA",INDEX(DATOS!BH:BH,MATCH(CHECKLIST!B430,DATOS!B:B,0),1),1),"")="","","VENCIDO"),"X")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IF(IFERROR(FIND(H$13,INDEX(DATOS!CB:CB,MATCH(CHECKLIST!B431,DATOS!B:B,0),1),1),"")="",IF(IFERROR(FIND("VENCIDA",INDEX(DATOS!BH:BH,MATCH(CHECKLIST!B431,DATOS!B:B,0),1),1),"")="","","VENCIDO"),"X")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IF(IFERROR(FIND(H$13,INDEX(DATOS!CB:CB,MATCH(CHECKLIST!B432,DATOS!B:B,0),1),1),"")="",IF(IFERROR(FIND("VENCIDA",INDEX(DATOS!BH:BH,MATCH(CHECKLIST!B432,DATOS!B:B,0),1),1),"")="","","VENCIDO"),"X")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IF(IFERROR(FIND(H$13,INDEX(DATOS!CB:CB,MATCH(CHECKLIST!B433,DATOS!B:B,0),1),1),"")="",IF(IFERROR(FIND("VENCIDA",INDEX(DATOS!BH:BH,MATCH(CHECKLIST!B433,DATOS!B:B,0),1),1),"")="","","VENCIDO"),"X")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IF(IFERROR(FIND(H$13,INDEX(DATOS!CB:CB,MATCH(CHECKLIST!B434,DATOS!B:B,0),1),1),"")="",IF(IFERROR(FIND("VENCIDA",INDEX(DATOS!BH:BH,MATCH(CHECKLIST!B434,DATOS!B:B,0),1),1),"")="","","VENCIDO"),"X")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IF(IFERROR(FIND(H$13,INDEX(DATOS!CB:CB,MATCH(CHECKLIST!B435,DATOS!B:B,0),1),1),"")="",IF(IFERROR(FIND("VENCIDA",INDEX(DATOS!BH:BH,MATCH(CHECKLIST!B435,DATOS!B:B,0),1),1),"")="","","VENCIDO"),"X")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IF(IFERROR(FIND(H$13,INDEX(DATOS!CB:CB,MATCH(CHECKLIST!B436,DATOS!B:B,0),1),1),"")="",IF(IFERROR(FIND("VENCIDA",INDEX(DATOS!BH:BH,MATCH(CHECKLIST!B436,DATOS!B:B,0),1),1),"")="","","VENCIDO"),"X")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IF(IFERROR(FIND(H$13,INDEX(DATOS!CB:CB,MATCH(CHECKLIST!B437,DATOS!B:B,0),1),1),"")="",IF(IFERROR(FIND("VENCIDA",INDEX(DATOS!BH:BH,MATCH(CHECKLIST!B437,DATOS!B:B,0),1),1),"")="","","VENCIDO"),"X")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IF(IFERROR(FIND(H$13,INDEX(DATOS!CB:CB,MATCH(CHECKLIST!B438,DATOS!B:B,0),1),1),"")="",IF(IFERROR(FIND("VENCIDA",INDEX(DATOS!BH:BH,MATCH(CHECKLIST!B438,DATOS!B:B,0),1),1),"")="","","VENCIDO"),"X")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IF(IFERROR(FIND(H$13,INDEX(DATOS!CB:CB,MATCH(CHECKLIST!B439,DATOS!B:B,0),1),1),"")="",IF(IFERROR(FIND("VENCIDA",INDEX(DATOS!BH:BH,MATCH(CHECKLIST!B439,DATOS!B:B,0),1),1),"")="","","VENCIDO"),"X")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IF(IFERROR(FIND(H$13,INDEX(DATOS!CB:CB,MATCH(CHECKLIST!B440,DATOS!B:B,0),1),1),"")="",IF(IFERROR(FIND("VENCIDA",INDEX(DATOS!BH:BH,MATCH(CHECKLIST!B440,DATOS!B:B,0),1),1),"")="","","VENCIDO"),"X")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IF(IFERROR(FIND(H$13,INDEX(DATOS!CB:CB,MATCH(CHECKLIST!B441,DATOS!B:B,0),1),1),"")="",IF(IFERROR(FIND("VENCIDA",INDEX(DATOS!BH:BH,MATCH(CHECKLIST!B441,DATOS!B:B,0),1),1),"")="","","VENCIDO"),"X")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IF(IFERROR(FIND(H$13,INDEX(DATOS!CB:CB,MATCH(CHECKLIST!B442,DATOS!B:B,0),1),1),"")="",IF(IFERROR(FIND("VENCIDA",INDEX(DATOS!BH:BH,MATCH(CHECKLIST!B442,DATOS!B:B,0),1),1),"")="","","VENCIDO"),"X")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IF(IFERROR(FIND(H$13,INDEX(DATOS!CB:CB,MATCH(CHECKLIST!B443,DATOS!B:B,0),1),1),"")="",IF(IFERROR(FIND("VENCIDA",INDEX(DATOS!BH:BH,MATCH(CHECKLIST!B443,DATOS!B:B,0),1),1),"")="","","VENCIDO"),"X")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IF(IFERROR(FIND(H$13,INDEX(DATOS!CB:CB,MATCH(CHECKLIST!B444,DATOS!B:B,0),1),1),"")="",IF(IFERROR(FIND("VENCIDA",INDEX(DATOS!BH:BH,MATCH(CHECKLIST!B444,DATOS!B:B,0),1),1),"")="","","VENCIDO"),"X")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IF(IFERROR(FIND(H$13,INDEX(DATOS!CB:CB,MATCH(CHECKLIST!B445,DATOS!B:B,0),1),1),"")="",IF(IFERROR(FIND("VENCIDA",INDEX(DATOS!BH:BH,MATCH(CHECKLIST!B445,DATOS!B:B,0),1),1),"")="","","VENCIDO"),"X")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IF(IFERROR(FIND(H$13,INDEX(DATOS!CB:CB,MATCH(CHECKLIST!B446,DATOS!B:B,0),1),1),"")="",IF(IFERROR(FIND("VENCIDA",INDEX(DATOS!BH:BH,MATCH(CHECKLIST!B446,DATOS!B:B,0),1),1),"")="","","VENCIDO"),"X")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IF(IFERROR(FIND(H$13,INDEX(DATOS!CB:CB,MATCH(CHECKLIST!B447,DATOS!B:B,0),1),1),"")="",IF(IFERROR(FIND("VENCIDA",INDEX(DATOS!BH:BH,MATCH(CHECKLIST!B447,DATOS!B:B,0),1),1),"")="","","VENCIDO"),"X")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IF(IFERROR(FIND(H$13,INDEX(DATOS!CB:CB,MATCH(CHECKLIST!B448,DATOS!B:B,0),1),1),"")="",IF(IFERROR(FIND("VENCIDA",INDEX(DATOS!BH:BH,MATCH(CHECKLIST!B448,DATOS!B:B,0),1),1),"")="","","VENCIDO"),"X")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IF(IFERROR(FIND(H$13,INDEX(DATOS!CB:CB,MATCH(CHECKLIST!B449,DATOS!B:B,0),1),1),"")="",IF(IFERROR(FIND("VENCIDA",INDEX(DATOS!BH:BH,MATCH(CHECKLIST!B449,DATOS!B:B,0),1),1),"")="","","VENCIDO"),"X")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IF(IFERROR(FIND(H$13,INDEX(DATOS!CB:CB,MATCH(CHECKLIST!B450,DATOS!B:B,0),1),1),"")="",IF(IFERROR(FIND("VENCIDA",INDEX(DATOS!BH:BH,MATCH(CHECKLIST!B450,DATOS!B:B,0),1),1),"")="","","VENCIDO"),"X")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IF(IFERROR(FIND(H$13,INDEX(DATOS!CB:CB,MATCH(CHECKLIST!B451,DATOS!B:B,0),1),1),"")="",IF(IFERROR(FIND("VENCIDA",INDEX(DATOS!BH:BH,MATCH(CHECKLIST!B451,DATOS!B:B,0),1),1),"")="","","VENCIDO"),"X")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IF(IFERROR(FIND(H$13,INDEX(DATOS!CB:CB,MATCH(CHECKLIST!B452,DATOS!B:B,0),1),1),"")="",IF(IFERROR(FIND("VENCIDA",INDEX(DATOS!BH:BH,MATCH(CHECKLIST!B452,DATOS!B:B,0),1),1),"")="","","VENCIDO"),"X")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IF(IFERROR(FIND(H$13,INDEX(DATOS!CB:CB,MATCH(CHECKLIST!B453,DATOS!B:B,0),1),1),"")="",IF(IFERROR(FIND("VENCIDA",INDEX(DATOS!BH:BH,MATCH(CHECKLIST!B453,DATOS!B:B,0),1),1),"")="","","VENCIDO"),"X")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IF(IFERROR(FIND(H$13,INDEX(DATOS!CB:CB,MATCH(CHECKLIST!B454,DATOS!B:B,0),1),1),"")="",IF(IFERROR(FIND("VENCIDA",INDEX(DATOS!BH:BH,MATCH(CHECKLIST!B454,DATOS!B:B,0),1),1),"")="","","VENCIDO"),"X")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IF(IFERROR(FIND(H$13,INDEX(DATOS!CB:CB,MATCH(CHECKLIST!B455,DATOS!B:B,0),1),1),"")="",IF(IFERROR(FIND("VENCIDA",INDEX(DATOS!BH:BH,MATCH(CHECKLIST!B455,DATOS!B:B,0),1),1),"")="","","VENCIDO"),"X")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IF(IFERROR(FIND(H$13,INDEX(DATOS!CB:CB,MATCH(CHECKLIST!B456,DATOS!B:B,0),1),1),"")="",IF(IFERROR(FIND("VENCIDA",INDEX(DATOS!BH:BH,MATCH(CHECKLIST!B456,DATOS!B:B,0),1),1),"")="","","VENCIDO"),"X")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IF(IFERROR(FIND(H$13,INDEX(DATOS!CB:CB,MATCH(CHECKLIST!B457,DATOS!B:B,0),1),1),"")="",IF(IFERROR(FIND("VENCIDA",INDEX(DATOS!BH:BH,MATCH(CHECKLIST!B457,DATOS!B:B,0),1),1),"")="","","VENCIDO"),"X")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IF(IFERROR(FIND(H$13,INDEX(DATOS!CB:CB,MATCH(CHECKLIST!B458,DATOS!B:B,0),1),1),"")="",IF(IFERROR(FIND("VENCIDA",INDEX(DATOS!BH:BH,MATCH(CHECKLIST!B458,DATOS!B:B,0),1),1),"")="","","VENCIDO"),"X")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IF(IFERROR(FIND(H$13,INDEX(DATOS!CB:CB,MATCH(CHECKLIST!B459,DATOS!B:B,0),1),1),"")="",IF(IFERROR(FIND("VENCIDA",INDEX(DATOS!BH:BH,MATCH(CHECKLIST!B459,DATOS!B:B,0),1),1),"")="","","VENCIDO"),"X")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IF(IFERROR(FIND(H$13,INDEX(DATOS!CB:CB,MATCH(CHECKLIST!B460,DATOS!B:B,0),1),1),"")="",IF(IFERROR(FIND("VENCIDA",INDEX(DATOS!BH:BH,MATCH(CHECKLIST!B460,DATOS!B:B,0),1),1),"")="","","VENCIDO"),"X")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IF(IFERROR(FIND(H$13,INDEX(DATOS!CB:CB,MATCH(CHECKLIST!B461,DATOS!B:B,0),1),1),"")="",IF(IFERROR(FIND("VENCIDA",INDEX(DATOS!BH:BH,MATCH(CHECKLIST!B461,DATOS!B:B,0),1),1),"")="","","VENCIDO"),"X")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IF(IFERROR(FIND(H$13,INDEX(DATOS!CB:CB,MATCH(CHECKLIST!B462,DATOS!B:B,0),1),1),"")="",IF(IFERROR(FIND("VENCIDA",INDEX(DATOS!BH:BH,MATCH(CHECKLIST!B462,DATOS!B:B,0),1),1),"")="","","VENCIDO"),"X")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IF(IFERROR(FIND(H$13,INDEX(DATOS!CB:CB,MATCH(CHECKLIST!B463,DATOS!B:B,0),1),1),"")="",IF(IFERROR(FIND("VENCIDA",INDEX(DATOS!BH:BH,MATCH(CHECKLIST!B463,DATOS!B:B,0),1),1),"")="","","VENCIDO"),"X")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IF(IFERROR(FIND(H$13,INDEX(DATOS!CB:CB,MATCH(CHECKLIST!B464,DATOS!B:B,0),1),1),"")="",IF(IFERROR(FIND("VENCIDA",INDEX(DATOS!BH:BH,MATCH(CHECKLIST!B464,DATOS!B:B,0),1),1),"")="","","VENCIDO"),"X")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IF(IFERROR(FIND(H$13,INDEX(DATOS!CB:CB,MATCH(CHECKLIST!B465,DATOS!B:B,0),1),1),"")="",IF(IFERROR(FIND("VENCIDA",INDEX(DATOS!BH:BH,MATCH(CHECKLIST!B465,DATOS!B:B,0),1),1),"")="","","VENCIDO"),"X")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IF(IFERROR(FIND(H$13,INDEX(DATOS!CB:CB,MATCH(CHECKLIST!B466,DATOS!B:B,0),1),1),"")="",IF(IFERROR(FIND("VENCIDA",INDEX(DATOS!BH:BH,MATCH(CHECKLIST!B466,DATOS!B:B,0),1),1),"")="","","VENCIDO"),"X")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IF(IFERROR(FIND(H$13,INDEX(DATOS!CB:CB,MATCH(CHECKLIST!B467,DATOS!B:B,0),1),1),"")="",IF(IFERROR(FIND("VENCIDA",INDEX(DATOS!BH:BH,MATCH(CHECKLIST!B467,DATOS!B:B,0),1),1),"")="","","VENCIDO"),"X")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IF(IFERROR(FIND(H$13,INDEX(DATOS!CB:CB,MATCH(CHECKLIST!B468,DATOS!B:B,0),1),1),"")="",IF(IFERROR(FIND("VENCIDA",INDEX(DATOS!BH:BH,MATCH(CHECKLIST!B468,DATOS!B:B,0),1),1),"")="","","VENCIDO"),"X")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IF(IFERROR(FIND(H$13,INDEX(DATOS!CB:CB,MATCH(CHECKLIST!B469,DATOS!B:B,0),1),1),"")="",IF(IFERROR(FIND("VENCIDA",INDEX(DATOS!BH:BH,MATCH(CHECKLIST!B469,DATOS!B:B,0),1),1),"")="","","VENCIDO"),"X")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IF(IFERROR(FIND(H$13,INDEX(DATOS!CB:CB,MATCH(CHECKLIST!B470,DATOS!B:B,0),1),1),"")="",IF(IFERROR(FIND("VENCIDA",INDEX(DATOS!BH:BH,MATCH(CHECKLIST!B470,DATOS!B:B,0),1),1),"")="","","VENCIDO"),"X")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IF(IFERROR(FIND(H$13,INDEX(DATOS!CB:CB,MATCH(CHECKLIST!B471,DATOS!B:B,0),1),1),"")="",IF(IFERROR(FIND("VENCIDA",INDEX(DATOS!BH:BH,MATCH(CHECKLIST!B471,DATOS!B:B,0),1),1),"")="","","VENCIDO"),"X")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IF(IFERROR(FIND(H$13,INDEX(DATOS!CB:CB,MATCH(CHECKLIST!B472,DATOS!B:B,0),1),1),"")="",IF(IFERROR(FIND("VENCIDA",INDEX(DATOS!BH:BH,MATCH(CHECKLIST!B472,DATOS!B:B,0),1),1),"")="","","VENCIDO"),"X")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IF(IFERROR(FIND(H$13,INDEX(DATOS!CB:CB,MATCH(CHECKLIST!B473,DATOS!B:B,0),1),1),"")="",IF(IFERROR(FIND("VENCIDA",INDEX(DATOS!BH:BH,MATCH(CHECKLIST!B473,DATOS!B:B,0),1),1),"")="","","VENCIDO"),"X")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IF(IFERROR(FIND(H$13,INDEX(DATOS!CB:CB,MATCH(CHECKLIST!B474,DATOS!B:B,0),1),1),"")="",IF(IFERROR(FIND("VENCIDA",INDEX(DATOS!BH:BH,MATCH(CHECKLIST!B474,DATOS!B:B,0),1),1),"")="","","VENCIDO"),"X")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IF(IFERROR(FIND(H$13,INDEX(DATOS!CB:CB,MATCH(CHECKLIST!B475,DATOS!B:B,0),1),1),"")="",IF(IFERROR(FIND("VENCIDA",INDEX(DATOS!BH:BH,MATCH(CHECKLIST!B475,DATOS!B:B,0),1),1),"")="","","VENCIDO"),"X")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IF(IFERROR(FIND(H$13,INDEX(DATOS!CB:CB,MATCH(CHECKLIST!B476,DATOS!B:B,0),1),1),"")="",IF(IFERROR(FIND("VENCIDA",INDEX(DATOS!BH:BH,MATCH(CHECKLIST!B476,DATOS!B:B,0),1),1),"")="","","VENCIDO"),"X")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IF(IFERROR(FIND(H$13,INDEX(DATOS!CB:CB,MATCH(CHECKLIST!B477,DATOS!B:B,0),1),1),"")="",IF(IFERROR(FIND("VENCIDA",INDEX(DATOS!BH:BH,MATCH(CHECKLIST!B477,DATOS!B:B,0),1),1),"")="","","VENCIDO"),"X")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IF(IFERROR(FIND(H$13,INDEX(DATOS!CB:CB,MATCH(CHECKLIST!B478,DATOS!B:B,0),1),1),"")="",IF(IFERROR(FIND("VENCIDA",INDEX(DATOS!BH:BH,MATCH(CHECKLIST!B478,DATOS!B:B,0),1),1),"")="","","VENCIDO"),"X")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IF(IFERROR(FIND(H$13,INDEX(DATOS!CB:CB,MATCH(CHECKLIST!B479,DATOS!B:B,0),1),1),"")="",IF(IFERROR(FIND("VENCIDA",INDEX(DATOS!BH:BH,MATCH(CHECKLIST!B479,DATOS!B:B,0),1),1),"")="","","VENCIDO"),"X")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IF(IFERROR(FIND(H$13,INDEX(DATOS!CB:CB,MATCH(CHECKLIST!B480,DATOS!B:B,0),1),1),"")="",IF(IFERROR(FIND("VENCIDA",INDEX(DATOS!BH:BH,MATCH(CHECKLIST!B480,DATOS!B:B,0),1),1),"")="","","VENCIDO"),"X")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IF(IFERROR(FIND(H$13,INDEX(DATOS!CB:CB,MATCH(CHECKLIST!B481,DATOS!B:B,0),1),1),"")="",IF(IFERROR(FIND("VENCIDA",INDEX(DATOS!BH:BH,MATCH(CHECKLIST!B481,DATOS!B:B,0),1),1),"")="","","VENCIDO"),"X")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IF(IFERROR(FIND(H$13,INDEX(DATOS!CB:CB,MATCH(CHECKLIST!B482,DATOS!B:B,0),1),1),"")="",IF(IFERROR(FIND("VENCIDA",INDEX(DATOS!BH:BH,MATCH(CHECKLIST!B482,DATOS!B:B,0),1),1),"")="","","VENCIDO"),"X")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IF(IFERROR(FIND(H$13,INDEX(DATOS!CB:CB,MATCH(CHECKLIST!B483,DATOS!B:B,0),1),1),"")="",IF(IFERROR(FIND("VENCIDA",INDEX(DATOS!BH:BH,MATCH(CHECKLIST!B483,DATOS!B:B,0),1),1),"")="","","VENCIDO"),"X")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IF(IFERROR(FIND(H$13,INDEX(DATOS!CB:CB,MATCH(CHECKLIST!B484,DATOS!B:B,0),1),1),"")="",IF(IFERROR(FIND("VENCIDA",INDEX(DATOS!BH:BH,MATCH(CHECKLIST!B484,DATOS!B:B,0),1),1),"")="","","VENCIDO"),"X")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IF(IFERROR(FIND(H$13,INDEX(DATOS!CB:CB,MATCH(CHECKLIST!B485,DATOS!B:B,0),1),1),"")="",IF(IFERROR(FIND("VENCIDA",INDEX(DATOS!BH:BH,MATCH(CHECKLIST!B485,DATOS!B:B,0),1),1),"")="","","VENCIDO"),"X")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IF(IFERROR(FIND(H$13,INDEX(DATOS!CB:CB,MATCH(CHECKLIST!B486,DATOS!B:B,0),1),1),"")="",IF(IFERROR(FIND("VENCIDA",INDEX(DATOS!BH:BH,MATCH(CHECKLIST!B486,DATOS!B:B,0),1),1),"")="","","VENCIDO"),"X")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IF(IFERROR(FIND(H$13,INDEX(DATOS!CB:CB,MATCH(CHECKLIST!B487,DATOS!B:B,0),1),1),"")="",IF(IFERROR(FIND("VENCIDA",INDEX(DATOS!BH:BH,MATCH(CHECKLIST!B487,DATOS!B:B,0),1),1),"")="","","VENCIDO"),"X")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IF(IFERROR(FIND(H$13,INDEX(DATOS!CB:CB,MATCH(CHECKLIST!B488,DATOS!B:B,0),1),1),"")="",IF(IFERROR(FIND("VENCIDA",INDEX(DATOS!BH:BH,MATCH(CHECKLIST!B488,DATOS!B:B,0),1),1),"")="","","VENCIDO"),"X")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IF(IFERROR(FIND(H$13,INDEX(DATOS!CB:CB,MATCH(CHECKLIST!B489,DATOS!B:B,0),1),1),"")="",IF(IFERROR(FIND("VENCIDA",INDEX(DATOS!BH:BH,MATCH(CHECKLIST!B489,DATOS!B:B,0),1),1),"")="","","VENCIDO"),"X")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IF(IFERROR(FIND(H$13,INDEX(DATOS!CB:CB,MATCH(CHECKLIST!B490,DATOS!B:B,0),1),1),"")="",IF(IFERROR(FIND("VENCIDA",INDEX(DATOS!BH:BH,MATCH(CHECKLIST!B490,DATOS!B:B,0),1),1),"")="","","VENCIDO"),"X")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IF(IFERROR(FIND(H$13,INDEX(DATOS!CB:CB,MATCH(CHECKLIST!B491,DATOS!B:B,0),1),1),"")="",IF(IFERROR(FIND("VENCIDA",INDEX(DATOS!BH:BH,MATCH(CHECKLIST!B491,DATOS!B:B,0),1),1),"")="","","VENCIDO"),"X")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IF(IFERROR(FIND(H$13,INDEX(DATOS!CB:CB,MATCH(CHECKLIST!B492,DATOS!B:B,0),1),1),"")="",IF(IFERROR(FIND("VENCIDA",INDEX(DATOS!BH:BH,MATCH(CHECKLIST!B492,DATOS!B:B,0),1),1),"")="","","VENCIDO"),"X")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IF(IFERROR(FIND(H$13,INDEX(DATOS!CB:CB,MATCH(CHECKLIST!B493,DATOS!B:B,0),1),1),"")="",IF(IFERROR(FIND("VENCIDA",INDEX(DATOS!BH:BH,MATCH(CHECKLIST!B493,DATOS!B:B,0),1),1),"")="","","VENCIDO"),"X")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IF(IFERROR(FIND(H$13,INDEX(DATOS!CB:CB,MATCH(CHECKLIST!B494,DATOS!B:B,0),1),1),"")="",IF(IFERROR(FIND("VENCIDA",INDEX(DATOS!BH:BH,MATCH(CHECKLIST!B494,DATOS!B:B,0),1),1),"")="","","VENCIDO"),"X")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IF(IFERROR(FIND(H$13,INDEX(DATOS!CB:CB,MATCH(CHECKLIST!B495,DATOS!B:B,0),1),1),"")="",IF(IFERROR(FIND("VENCIDA",INDEX(DATOS!BH:BH,MATCH(CHECKLIST!B495,DATOS!B:B,0),1),1),"")="","","VENCIDO"),"X")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IF(IFERROR(FIND(H$13,INDEX(DATOS!CB:CB,MATCH(CHECKLIST!B496,DATOS!B:B,0),1),1),"")="",IF(IFERROR(FIND("VENCIDA",INDEX(DATOS!BH:BH,MATCH(CHECKLIST!B496,DATOS!B:B,0),1),1),"")="","","VENCIDO"),"X")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IF(IFERROR(FIND(H$13,INDEX(DATOS!CB:CB,MATCH(CHECKLIST!B497,DATOS!B:B,0),1),1),"")="",IF(IFERROR(FIND("VENCIDA",INDEX(DATOS!BH:BH,MATCH(CHECKLIST!B497,DATOS!B:B,0),1),1),"")="","","VENCIDO"),"X")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IF(IFERROR(FIND(H$13,INDEX(DATOS!CB:CB,MATCH(CHECKLIST!B498,DATOS!B:B,0),1),1),"")="",IF(IFERROR(FIND("VENCIDA",INDEX(DATOS!BH:BH,MATCH(CHECKLIST!B498,DATOS!B:B,0),1),1),"")="","","VENCIDO"),"X")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IF(IFERROR(FIND(H$13,INDEX(DATOS!CB:CB,MATCH(CHECKLIST!B499,DATOS!B:B,0),1),1),"")="",IF(IFERROR(FIND("VENCIDA",INDEX(DATOS!BH:BH,MATCH(CHECKLIST!B499,DATOS!B:B,0),1),1),"")="","","VENCIDO"),"X")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IF(IFERROR(FIND(H$13,INDEX(DATOS!CB:CB,MATCH(CHECKLIST!B500,DATOS!B:B,0),1),1),"")="",IF(IFERROR(FIND("VENCIDA",INDEX(DATOS!BH:BH,MATCH(CHECKLIST!B500,DATOS!B:B,0),1),1),"")="","","VENCIDO"),"X")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IF(IFERROR(FIND(H$13,INDEX(DATOS!CB:CB,MATCH(CHECKLIST!B501,DATOS!B:B,0),1),1),"")="",IF(IFERROR(FIND("VENCIDA",INDEX(DATOS!BH:BH,MATCH(CHECKLIST!B501,DATOS!B:B,0),1),1),"")="","","VENCIDO"),"X")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IF(IFERROR(FIND(H$13,INDEX(DATOS!CB:CB,MATCH(CHECKLIST!B502,DATOS!B:B,0),1),1),"")="",IF(IFERROR(FIND("VENCIDA",INDEX(DATOS!BH:BH,MATCH(CHECKLIST!B502,DATOS!B:B,0),1),1),"")="","","VENCIDO"),"X")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IF(IFERROR(FIND(H$13,INDEX(DATOS!CB:CB,MATCH(CHECKLIST!B503,DATOS!B:B,0),1),1),"")="",IF(IFERROR(FIND("VENCIDA",INDEX(DATOS!BH:BH,MATCH(CHECKLIST!B503,DATOS!B:B,0),1),1),"")="","","VENCIDO"),"X")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IF(IFERROR(FIND(H$13,INDEX(DATOS!CB:CB,MATCH(CHECKLIST!B504,DATOS!B:B,0),1),1),"")="",IF(IFERROR(FIND("VENCIDA",INDEX(DATOS!BH:BH,MATCH(CHECKLIST!B504,DATOS!B:B,0),1),1),"")="","","VENCIDO"),"X")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IF(IFERROR(FIND(H$13,INDEX(DATOS!CB:CB,MATCH(CHECKLIST!B505,DATOS!B:B,0),1),1),"")="",IF(IFERROR(FIND("VENCIDA",INDEX(DATOS!BH:BH,MATCH(CHECKLIST!B505,DATOS!B:B,0),1),1),"")="","","VENCIDO"),"X")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IF(IFERROR(FIND(H$13,INDEX(DATOS!CB:CB,MATCH(CHECKLIST!B506,DATOS!B:B,0),1),1),"")="",IF(IFERROR(FIND("VENCIDA",INDEX(DATOS!BH:BH,MATCH(CHECKLIST!B506,DATOS!B:B,0),1),1),"")="","","VENCIDO"),"X")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IF(IFERROR(FIND(H$13,INDEX(DATOS!CB:CB,MATCH(CHECKLIST!B507,DATOS!B:B,0),1),1),"")="",IF(IFERROR(FIND("VENCIDA",INDEX(DATOS!BH:BH,MATCH(CHECKLIST!B507,DATOS!B:B,0),1),1),"")="","","VENCIDO"),"X")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IF(IFERROR(FIND(H$13,INDEX(DATOS!CB:CB,MATCH(CHECKLIST!B508,DATOS!B:B,0),1),1),"")="",IF(IFERROR(FIND("VENCIDA",INDEX(DATOS!BH:BH,MATCH(CHECKLIST!B508,DATOS!B:B,0),1),1),"")="","","VENCIDO"),"X")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IF(IFERROR(FIND(H$13,INDEX(DATOS!CB:CB,MATCH(CHECKLIST!B509,DATOS!B:B,0),1),1),"")="",IF(IFERROR(FIND("VENCIDA",INDEX(DATOS!BH:BH,MATCH(CHECKLIST!B509,DATOS!B:B,0),1),1),"")="","","VENCIDO"),"X")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IF(IFERROR(FIND(H$13,INDEX(DATOS!CB:CB,MATCH(CHECKLIST!B510,DATOS!B:B,0),1),1),"")="",IF(IFERROR(FIND("VENCIDA",INDEX(DATOS!BH:BH,MATCH(CHECKLIST!B510,DATOS!B:B,0),1),1),"")="","","VENCIDO"),"X")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IF(IFERROR(FIND(H$13,INDEX(DATOS!CB:CB,MATCH(CHECKLIST!B511,DATOS!B:B,0),1),1),"")="",IF(IFERROR(FIND("VENCIDA",INDEX(DATOS!BH:BH,MATCH(CHECKLIST!B511,DATOS!B:B,0),1),1),"")="","","VENCIDO"),"X")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IF(IFERROR(FIND(H$13,INDEX(DATOS!CB:CB,MATCH(CHECKLIST!B512,DATOS!B:B,0),1),1),"")="",IF(IFERROR(FIND("VENCIDA",INDEX(DATOS!BH:BH,MATCH(CHECKLIST!B512,DATOS!B:B,0),1),1),"")="","","VENCIDO"),"X")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IF(IFERROR(FIND(H$13,INDEX(DATOS!CB:CB,MATCH(CHECKLIST!B513,DATOS!B:B,0),1),1),"")="",IF(IFERROR(FIND("VENCIDA",INDEX(DATOS!BH:BH,MATCH(CHECKLIST!B513,DATOS!B:B,0),1),1),"")="","","VENCIDO"),"X")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IF(IFERROR(FIND(H$13,INDEX(DATOS!CB:CB,MATCH(CHECKLIST!B514,DATOS!B:B,0),1),1),"")="",IF(IFERROR(FIND("VENCIDA",INDEX(DATOS!BH:BH,MATCH(CHECKLIST!B514,DATOS!B:B,0),1),1),"")="","","VENCIDO"),"X")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IF(IFERROR(FIND(H$13,INDEX(DATOS!CB:CB,MATCH(CHECKLIST!B515,DATOS!B:B,0),1),1),"")="",IF(IFERROR(FIND("VENCIDA",INDEX(DATOS!BH:BH,MATCH(CHECKLIST!B515,DATOS!B:B,0),1),1),"")="","","VENCIDO"),"X")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IF(IFERROR(FIND(H$13,INDEX(DATOS!CB:CB,MATCH(CHECKLIST!B516,DATOS!B:B,0),1),1),"")="",IF(IFERROR(FIND("VENCIDA",INDEX(DATOS!BH:BH,MATCH(CHECKLIST!B516,DATOS!B:B,0),1),1),"")="","","VENCIDO"),"X")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IF(IFERROR(FIND(H$13,INDEX(DATOS!CB:CB,MATCH(CHECKLIST!B517,DATOS!B:B,0),1),1),"")="",IF(IFERROR(FIND("VENCIDA",INDEX(DATOS!BH:BH,MATCH(CHECKLIST!B517,DATOS!B:B,0),1),1),"")="","","VENCIDO"),"X")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IF(IFERROR(FIND(H$13,INDEX(DATOS!CB:CB,MATCH(CHECKLIST!B518,DATOS!B:B,0),1),1),"")="",IF(IFERROR(FIND("VENCIDA",INDEX(DATOS!BH:BH,MATCH(CHECKLIST!B518,DATOS!B:B,0),1),1),"")="","","VENCIDO"),"X")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IF(IFERROR(FIND(H$13,INDEX(DATOS!CB:CB,MATCH(CHECKLIST!B519,DATOS!B:B,0),1),1),"")="",IF(IFERROR(FIND("VENCIDA",INDEX(DATOS!BH:BH,MATCH(CHECKLIST!B519,DATOS!B:B,0),1),1),"")="","","VENCIDO"),"X")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IF(IFERROR(FIND(H$13,INDEX(DATOS!CB:CB,MATCH(CHECKLIST!B520,DATOS!B:B,0),1),1),"")="",IF(IFERROR(FIND("VENCIDA",INDEX(DATOS!BH:BH,MATCH(CHECKLIST!B520,DATOS!B:B,0),1),1),"")="","","VENCIDO"),"X")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IF(IFERROR(FIND(H$13,INDEX(DATOS!CB:CB,MATCH(CHECKLIST!B521,DATOS!B:B,0),1),1),"")="",IF(IFERROR(FIND("VENCIDA",INDEX(DATOS!BH:BH,MATCH(CHECKLIST!B521,DATOS!B:B,0),1),1),"")="","","VENCIDO"),"X")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IF(IFERROR(FIND(H$13,INDEX(DATOS!CB:CB,MATCH(CHECKLIST!B522,DATOS!B:B,0),1),1),"")="",IF(IFERROR(FIND("VENCIDA",INDEX(DATOS!BH:BH,MATCH(CHECKLIST!B522,DATOS!B:B,0),1),1),"")="","","VENCIDO"),"X")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IF(IFERROR(FIND(H$13,INDEX(DATOS!CB:CB,MATCH(CHECKLIST!B523,DATOS!B:B,0),1),1),"")="",IF(IFERROR(FIND("VENCIDA",INDEX(DATOS!BH:BH,MATCH(CHECKLIST!B523,DATOS!B:B,0),1),1),"")="","","VENCIDO"),"X")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IF(IFERROR(FIND(H$13,INDEX(DATOS!CB:CB,MATCH(CHECKLIST!B524,DATOS!B:B,0),1),1),"")="",IF(IFERROR(FIND("VENCIDA",INDEX(DATOS!BH:BH,MATCH(CHECKLIST!B524,DATOS!B:B,0),1),1),"")="","","VENCIDO"),"X")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IF(IFERROR(FIND(H$13,INDEX(DATOS!CB:CB,MATCH(CHECKLIST!B525,DATOS!B:B,0),1),1),"")="",IF(IFERROR(FIND("VENCIDA",INDEX(DATOS!BH:BH,MATCH(CHECKLIST!B525,DATOS!B:B,0),1),1),"")="","","VENCIDO"),"X")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IF(IFERROR(FIND(H$13,INDEX(DATOS!CB:CB,MATCH(CHECKLIST!B526,DATOS!B:B,0),1),1),"")="",IF(IFERROR(FIND("VENCIDA",INDEX(DATOS!BH:BH,MATCH(CHECKLIST!B526,DATOS!B:B,0),1),1),"")="","","VENCIDO"),"X")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IF(IFERROR(FIND(H$13,INDEX(DATOS!CB:CB,MATCH(CHECKLIST!B527,DATOS!B:B,0),1),1),"")="",IF(IFERROR(FIND("VENCIDA",INDEX(DATOS!BH:BH,MATCH(CHECKLIST!B527,DATOS!B:B,0),1),1),"")="","","VENCIDO"),"X")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IF(IFERROR(FIND(H$13,INDEX(DATOS!CB:CB,MATCH(CHECKLIST!B528,DATOS!B:B,0),1),1),"")="",IF(IFERROR(FIND("VENCIDA",INDEX(DATOS!BH:BH,MATCH(CHECKLIST!B528,DATOS!B:B,0),1),1),"")="","","VENCIDO"),"X")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IF(IFERROR(FIND(H$13,INDEX(DATOS!CB:CB,MATCH(CHECKLIST!B529,DATOS!B:B,0),1),1),"")="",IF(IFERROR(FIND("VENCIDA",INDEX(DATOS!BH:BH,MATCH(CHECKLIST!B529,DATOS!B:B,0),1),1),"")="","","VENCIDO"),"X")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IF(IFERROR(FIND(H$13,INDEX(DATOS!CB:CB,MATCH(CHECKLIST!B530,DATOS!B:B,0),1),1),"")="",IF(IFERROR(FIND("VENCIDA",INDEX(DATOS!BH:BH,MATCH(CHECKLIST!B530,DATOS!B:B,0),1),1),"")="","","VENCIDO"),"X")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IF(IFERROR(FIND(H$13,INDEX(DATOS!CB:CB,MATCH(CHECKLIST!B531,DATOS!B:B,0),1),1),"")="",IF(IFERROR(FIND("VENCIDA",INDEX(DATOS!BH:BH,MATCH(CHECKLIST!B531,DATOS!B:B,0),1),1),"")="","","VENCIDO"),"X")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IF(IFERROR(FIND(H$13,INDEX(DATOS!CB:CB,MATCH(CHECKLIST!B532,DATOS!B:B,0),1),1),"")="",IF(IFERROR(FIND("VENCIDA",INDEX(DATOS!BH:BH,MATCH(CHECKLIST!B532,DATOS!B:B,0),1),1),"")="","","VENCIDO"),"X")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IF(IFERROR(FIND(H$13,INDEX(DATOS!CB:CB,MATCH(CHECKLIST!B533,DATOS!B:B,0),1),1),"")="",IF(IFERROR(FIND("VENCIDA",INDEX(DATOS!BH:BH,MATCH(CHECKLIST!B533,DATOS!B:B,0),1),1),"")="","","VENCIDO"),"X")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IF(IFERROR(FIND(H$13,INDEX(DATOS!CB:CB,MATCH(CHECKLIST!B534,DATOS!B:B,0),1),1),"")="",IF(IFERROR(FIND("VENCIDA",INDEX(DATOS!BH:BH,MATCH(CHECKLIST!B534,DATOS!B:B,0),1),1),"")="","","VENCIDO"),"X")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IF(IFERROR(FIND(H$13,INDEX(DATOS!CB:CB,MATCH(CHECKLIST!B535,DATOS!B:B,0),1),1),"")="",IF(IFERROR(FIND("VENCIDA",INDEX(DATOS!BH:BH,MATCH(CHECKLIST!B535,DATOS!B:B,0),1),1),"")="","","VENCIDO"),"X")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IF(IFERROR(FIND(H$13,INDEX(DATOS!CB:CB,MATCH(CHECKLIST!B536,DATOS!B:B,0),1),1),"")="",IF(IFERROR(FIND("VENCIDA",INDEX(DATOS!BH:BH,MATCH(CHECKLIST!B536,DATOS!B:B,0),1),1),"")="","","VENCIDO"),"X")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IF(IFERROR(FIND(H$13,INDEX(DATOS!CB:CB,MATCH(CHECKLIST!B537,DATOS!B:B,0),1),1),"")="",IF(IFERROR(FIND("VENCIDA",INDEX(DATOS!BH:BH,MATCH(CHECKLIST!B537,DATOS!B:B,0),1),1),"")="","","VENCIDO"),"X")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IF(IFERROR(FIND(H$13,INDEX(DATOS!CB:CB,MATCH(CHECKLIST!B538,DATOS!B:B,0),1),1),"")="",IF(IFERROR(FIND("VENCIDA",INDEX(DATOS!BH:BH,MATCH(CHECKLIST!B538,DATOS!B:B,0),1),1),"")="","","VENCIDO"),"X")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IF(IFERROR(FIND(H$13,INDEX(DATOS!CB:CB,MATCH(CHECKLIST!B539,DATOS!B:B,0),1),1),"")="",IF(IFERROR(FIND("VENCIDA",INDEX(DATOS!BH:BH,MATCH(CHECKLIST!B539,DATOS!B:B,0),1),1),"")="","","VENCIDO"),"X")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IF(IFERROR(FIND(H$13,INDEX(DATOS!CB:CB,MATCH(CHECKLIST!B540,DATOS!B:B,0),1),1),"")="",IF(IFERROR(FIND("VENCIDA",INDEX(DATOS!BH:BH,MATCH(CHECKLIST!B540,DATOS!B:B,0),1),1),"")="","","VENCIDO"),"X")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IF(IFERROR(FIND(H$13,INDEX(DATOS!CB:CB,MATCH(CHECKLIST!B541,DATOS!B:B,0),1),1),"")="",IF(IFERROR(FIND("VENCIDA",INDEX(DATOS!BH:BH,MATCH(CHECKLIST!B541,DATOS!B:B,0),1),1),"")="","","VENCIDO"),"X")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IF(IFERROR(FIND(H$13,INDEX(DATOS!CB:CB,MATCH(CHECKLIST!B542,DATOS!B:B,0),1),1),"")="",IF(IFERROR(FIND("VENCIDA",INDEX(DATOS!BH:BH,MATCH(CHECKLIST!B542,DATOS!B:B,0),1),1),"")="","","VENCIDO"),"X")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IF(IFERROR(FIND(H$13,INDEX(DATOS!CB:CB,MATCH(CHECKLIST!B543,DATOS!B:B,0),1),1),"")="",IF(IFERROR(FIND("VENCIDA",INDEX(DATOS!BH:BH,MATCH(CHECKLIST!B543,DATOS!B:B,0),1),1),"")="","","VENCIDO"),"X")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IF(IFERROR(FIND(H$13,INDEX(DATOS!CB:CB,MATCH(CHECKLIST!B544,DATOS!B:B,0),1),1),"")="",IF(IFERROR(FIND("VENCIDA",INDEX(DATOS!BH:BH,MATCH(CHECKLIST!B544,DATOS!B:B,0),1),1),"")="","","VENCIDO"),"X")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IF(IFERROR(FIND(H$13,INDEX(DATOS!CB:CB,MATCH(CHECKLIST!B545,DATOS!B:B,0),1),1),"")="",IF(IFERROR(FIND("VENCIDA",INDEX(DATOS!BH:BH,MATCH(CHECKLIST!B545,DATOS!B:B,0),1),1),"")="","","VENCIDO"),"X")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IF(IFERROR(FIND(H$13,INDEX(DATOS!CB:CB,MATCH(CHECKLIST!B546,DATOS!B:B,0),1),1),"")="",IF(IFERROR(FIND("VENCIDA",INDEX(DATOS!BH:BH,MATCH(CHECKLIST!B546,DATOS!B:B,0),1),1),"")="","","VENCIDO"),"X")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IF(IFERROR(FIND(H$13,INDEX(DATOS!CB:CB,MATCH(CHECKLIST!B547,DATOS!B:B,0),1),1),"")="",IF(IFERROR(FIND("VENCIDA",INDEX(DATOS!BH:BH,MATCH(CHECKLIST!B547,DATOS!B:B,0),1),1),"")="","","VENCIDO"),"X")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IF(IFERROR(FIND(H$13,INDEX(DATOS!CB:CB,MATCH(CHECKLIST!B548,DATOS!B:B,0),1),1),"")="",IF(IFERROR(FIND("VENCIDA",INDEX(DATOS!BH:BH,MATCH(CHECKLIST!B548,DATOS!B:B,0),1),1),"")="","","VENCIDO"),"X")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IF(IFERROR(FIND(H$13,INDEX(DATOS!CB:CB,MATCH(CHECKLIST!B549,DATOS!B:B,0),1),1),"")="",IF(IFERROR(FIND("VENCIDA",INDEX(DATOS!BH:BH,MATCH(CHECKLIST!B549,DATOS!B:B,0),1),1),"")="","","VENCIDO"),"X")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IF(IFERROR(FIND(H$13,INDEX(DATOS!CB:CB,MATCH(CHECKLIST!B550,DATOS!B:B,0),1),1),"")="",IF(IFERROR(FIND("VENCIDA",INDEX(DATOS!BH:BH,MATCH(CHECKLIST!B550,DATOS!B:B,0),1),1),"")="","","VENCIDO"),"X")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IF(IFERROR(FIND(H$13,INDEX(DATOS!CB:CB,MATCH(CHECKLIST!B551,DATOS!B:B,0),1),1),"")="",IF(IFERROR(FIND("VENCIDA",INDEX(DATOS!BH:BH,MATCH(CHECKLIST!B551,DATOS!B:B,0),1),1),"")="","","VENCIDO"),"X")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IF(IFERROR(FIND(H$13,INDEX(DATOS!CB:CB,MATCH(CHECKLIST!B552,DATOS!B:B,0),1),1),"")="",IF(IFERROR(FIND("VENCIDA",INDEX(DATOS!BH:BH,MATCH(CHECKLIST!B552,DATOS!B:B,0),1),1),"")="","","VENCIDO"),"X")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IF(IFERROR(FIND(H$13,INDEX(DATOS!CB:CB,MATCH(CHECKLIST!B553,DATOS!B:B,0),1),1),"")="",IF(IFERROR(FIND("VENCIDA",INDEX(DATOS!BH:BH,MATCH(CHECKLIST!B553,DATOS!B:B,0),1),1),"")="","","VENCIDO"),"X")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IF(IFERROR(FIND(H$13,INDEX(DATOS!CB:CB,MATCH(CHECKLIST!B554,DATOS!B:B,0),1),1),"")="",IF(IFERROR(FIND("VENCIDA",INDEX(DATOS!BH:BH,MATCH(CHECKLIST!B554,DATOS!B:B,0),1),1),"")="","","VENCIDO"),"X")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IF(IFERROR(FIND(H$13,INDEX(DATOS!CB:CB,MATCH(CHECKLIST!B555,DATOS!B:B,0),1),1),"")="",IF(IFERROR(FIND("VENCIDA",INDEX(DATOS!BH:BH,MATCH(CHECKLIST!B555,DATOS!B:B,0),1),1),"")="","","VENCIDO"),"X")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IF(IFERROR(FIND(H$13,INDEX(DATOS!CB:CB,MATCH(CHECKLIST!B556,DATOS!B:B,0),1),1),"")="",IF(IFERROR(FIND("VENCIDA",INDEX(DATOS!BH:BH,MATCH(CHECKLIST!B556,DATOS!B:B,0),1),1),"")="","","VENCIDO"),"X")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IF(IFERROR(FIND(H$13,INDEX(DATOS!CB:CB,MATCH(CHECKLIST!B557,DATOS!B:B,0),1),1),"")="",IF(IFERROR(FIND("VENCIDA",INDEX(DATOS!BH:BH,MATCH(CHECKLIST!B557,DATOS!B:B,0),1),1),"")="","","VENCIDO"),"X")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IF(IFERROR(FIND(H$13,INDEX(DATOS!CB:CB,MATCH(CHECKLIST!B558,DATOS!B:B,0),1),1),"")="",IF(IFERROR(FIND("VENCIDA",INDEX(DATOS!BH:BH,MATCH(CHECKLIST!B558,DATOS!B:B,0),1),1),"")="","","VENCIDO"),"X")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IF(IFERROR(FIND(H$13,INDEX(DATOS!CB:CB,MATCH(CHECKLIST!B559,DATOS!B:B,0),1),1),"")="",IF(IFERROR(FIND("VENCIDA",INDEX(DATOS!BH:BH,MATCH(CHECKLIST!B559,DATOS!B:B,0),1),1),"")="","","VENCIDO"),"X")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IF(IFERROR(FIND(H$13,INDEX(DATOS!CB:CB,MATCH(CHECKLIST!B560,DATOS!B:B,0),1),1),"")="",IF(IFERROR(FIND("VENCIDA",INDEX(DATOS!BH:BH,MATCH(CHECKLIST!B560,DATOS!B:B,0),1),1),"")="","","VENCIDO"),"X")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IF(IFERROR(FIND(H$13,INDEX(DATOS!CB:CB,MATCH(CHECKLIST!B561,DATOS!B:B,0),1),1),"")="",IF(IFERROR(FIND("VENCIDA",INDEX(DATOS!BH:BH,MATCH(CHECKLIST!B561,DATOS!B:B,0),1),1),"")="","","VENCIDO"),"X")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IF(IFERROR(FIND(H$13,INDEX(DATOS!CB:CB,MATCH(CHECKLIST!B562,DATOS!B:B,0),1),1),"")="",IF(IFERROR(FIND("VENCIDA",INDEX(DATOS!BH:BH,MATCH(CHECKLIST!B562,DATOS!B:B,0),1),1),"")="","","VENCIDO"),"X")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IF(IFERROR(FIND(H$13,INDEX(DATOS!CB:CB,MATCH(CHECKLIST!B563,DATOS!B:B,0),1),1),"")="",IF(IFERROR(FIND("VENCIDA",INDEX(DATOS!BH:BH,MATCH(CHECKLIST!B563,DATOS!B:B,0),1),1),"")="","","VENCIDO"),"X")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IF(IFERROR(FIND(H$13,INDEX(DATOS!CB:CB,MATCH(CHECKLIST!B564,DATOS!B:B,0),1),1),"")="",IF(IFERROR(FIND("VENCIDA",INDEX(DATOS!BH:BH,MATCH(CHECKLIST!B564,DATOS!B:B,0),1),1),"")="","","VENCIDO"),"X")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IF(IFERROR(FIND(H$13,INDEX(DATOS!CB:CB,MATCH(CHECKLIST!B565,DATOS!B:B,0),1),1),"")="",IF(IFERROR(FIND("VENCIDA",INDEX(DATOS!BH:BH,MATCH(CHECKLIST!B565,DATOS!B:B,0),1),1),"")="","","VENCIDO"),"X")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IF(IFERROR(FIND(H$13,INDEX(DATOS!CB:CB,MATCH(CHECKLIST!B566,DATOS!B:B,0),1),1),"")="",IF(IFERROR(FIND("VENCIDA",INDEX(DATOS!BH:BH,MATCH(CHECKLIST!B566,DATOS!B:B,0),1),1),"")="","","VENCIDO"),"X")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IF(IFERROR(FIND(H$13,INDEX(DATOS!CB:CB,MATCH(CHECKLIST!B567,DATOS!B:B,0),1),1),"")="",IF(IFERROR(FIND("VENCIDA",INDEX(DATOS!BH:BH,MATCH(CHECKLIST!B567,DATOS!B:B,0),1),1),"")="","","VENCIDO"),"X")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IF(IFERROR(FIND(H$13,INDEX(DATOS!CB:CB,MATCH(CHECKLIST!B568,DATOS!B:B,0),1),1),"")="",IF(IFERROR(FIND("VENCIDA",INDEX(DATOS!BH:BH,MATCH(CHECKLIST!B568,DATOS!B:B,0),1),1),"")="","","VENCIDO"),"X")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IF(IFERROR(FIND(H$13,INDEX(DATOS!CB:CB,MATCH(CHECKLIST!B569,DATOS!B:B,0),1),1),"")="",IF(IFERROR(FIND("VENCIDA",INDEX(DATOS!BH:BH,MATCH(CHECKLIST!B569,DATOS!B:B,0),1),1),"")="","","VENCIDO"),"X")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IF(IFERROR(FIND(H$13,INDEX(DATOS!CB:CB,MATCH(CHECKLIST!B570,DATOS!B:B,0),1),1),"")="",IF(IFERROR(FIND("VENCIDA",INDEX(DATOS!BH:BH,MATCH(CHECKLIST!B570,DATOS!B:B,0),1),1),"")="","","VENCIDO"),"X")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IF(IFERROR(FIND(H$13,INDEX(DATOS!CB:CB,MATCH(CHECKLIST!B571,DATOS!B:B,0),1),1),"")="",IF(IFERROR(FIND("VENCIDA",INDEX(DATOS!BH:BH,MATCH(CHECKLIST!B571,DATOS!B:B,0),1),1),"")="","","VENCIDO"),"X")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IF(IFERROR(FIND(H$13,INDEX(DATOS!CB:CB,MATCH(CHECKLIST!B572,DATOS!B:B,0),1),1),"")="",IF(IFERROR(FIND("VENCIDA",INDEX(DATOS!BH:BH,MATCH(CHECKLIST!B572,DATOS!B:B,0),1),1),"")="","","VENCIDO"),"X")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IF(IFERROR(FIND(H$13,INDEX(DATOS!CB:CB,MATCH(CHECKLIST!B573,DATOS!B:B,0),1),1),"")="",IF(IFERROR(FIND("VENCIDA",INDEX(DATOS!BH:BH,MATCH(CHECKLIST!B573,DATOS!B:B,0),1),1),"")="","","VENCIDO"),"X")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IF(IFERROR(FIND(H$13,INDEX(DATOS!CB:CB,MATCH(CHECKLIST!B574,DATOS!B:B,0),1),1),"")="",IF(IFERROR(FIND("VENCIDA",INDEX(DATOS!BH:BH,MATCH(CHECKLIST!B574,DATOS!B:B,0),1),1),"")="","","VENCIDO"),"X")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IF(IFERROR(FIND(H$13,INDEX(DATOS!CB:CB,MATCH(CHECKLIST!B575,DATOS!B:B,0),1),1),"")="",IF(IFERROR(FIND("VENCIDA",INDEX(DATOS!BH:BH,MATCH(CHECKLIST!B575,DATOS!B:B,0),1),1),"")="","","VENCIDO"),"X")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IF(IFERROR(FIND(H$13,INDEX(DATOS!CB:CB,MATCH(CHECKLIST!B576,DATOS!B:B,0),1),1),"")="",IF(IFERROR(FIND("VENCIDA",INDEX(DATOS!BH:BH,MATCH(CHECKLIST!B576,DATOS!B:B,0),1),1),"")="","","VENCIDO"),"X")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IF(IFERROR(FIND(H$13,INDEX(DATOS!CB:CB,MATCH(CHECKLIST!B577,DATOS!B:B,0),1),1),"")="",IF(IFERROR(FIND("VENCIDA",INDEX(DATOS!BH:BH,MATCH(CHECKLIST!B577,DATOS!B:B,0),1),1),"")="","","VENCIDO"),"X")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IF(IFERROR(FIND(H$13,INDEX(DATOS!CB:CB,MATCH(CHECKLIST!B578,DATOS!B:B,0),1),1),"")="",IF(IFERROR(FIND("VENCIDA",INDEX(DATOS!BH:BH,MATCH(CHECKLIST!B578,DATOS!B:B,0),1),1),"")="","","VENCIDO"),"X")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IF(IFERROR(FIND(H$13,INDEX(DATOS!CB:CB,MATCH(CHECKLIST!B579,DATOS!B:B,0),1),1),"")="",IF(IFERROR(FIND("VENCIDA",INDEX(DATOS!BH:BH,MATCH(CHECKLIST!B579,DATOS!B:B,0),1),1),"")="","","VENCIDO"),"X")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IF(IFERROR(FIND(H$13,INDEX(DATOS!CB:CB,MATCH(CHECKLIST!B580,DATOS!B:B,0),1),1),"")="",IF(IFERROR(FIND("VENCIDA",INDEX(DATOS!BH:BH,MATCH(CHECKLIST!B580,DATOS!B:B,0),1),1),"")="","","VENCIDO"),"X")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IF(IFERROR(FIND(H$13,INDEX(DATOS!CB:CB,MATCH(CHECKLIST!B581,DATOS!B:B,0),1),1),"")="",IF(IFERROR(FIND("VENCIDA",INDEX(DATOS!BH:BH,MATCH(CHECKLIST!B581,DATOS!B:B,0),1),1),"")="","","VENCIDO"),"X")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IF(IFERROR(FIND(H$13,INDEX(DATOS!CB:CB,MATCH(CHECKLIST!B582,DATOS!B:B,0),1),1),"")="",IF(IFERROR(FIND("VENCIDA",INDEX(DATOS!BH:BH,MATCH(CHECKLIST!B582,DATOS!B:B,0),1),1),"")="","","VENCIDO"),"X")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IF(IFERROR(FIND(H$13,INDEX(DATOS!CB:CB,MATCH(CHECKLIST!B583,DATOS!B:B,0),1),1),"")="",IF(IFERROR(FIND("VENCIDA",INDEX(DATOS!BH:BH,MATCH(CHECKLIST!B583,DATOS!B:B,0),1),1),"")="","","VENCIDO"),"X")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IF(IFERROR(FIND(H$13,INDEX(DATOS!CB:CB,MATCH(CHECKLIST!B584,DATOS!B:B,0),1),1),"")="",IF(IFERROR(FIND("VENCIDA",INDEX(DATOS!BH:BH,MATCH(CHECKLIST!B584,DATOS!B:B,0),1),1),"")="","","VENCIDO"),"X")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IF(IFERROR(FIND(H$13,INDEX(DATOS!CB:CB,MATCH(CHECKLIST!B585,DATOS!B:B,0),1),1),"")="",IF(IFERROR(FIND("VENCIDA",INDEX(DATOS!BH:BH,MATCH(CHECKLIST!B585,DATOS!B:B,0),1),1),"")="","","VENCIDO"),"X")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IF(IFERROR(FIND(H$13,INDEX(DATOS!CB:CB,MATCH(CHECKLIST!B586,DATOS!B:B,0),1),1),"")="",IF(IFERROR(FIND("VENCIDA",INDEX(DATOS!BH:BH,MATCH(CHECKLIST!B586,DATOS!B:B,0),1),1),"")="","","VENCIDO"),"X")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IF(IFERROR(FIND(H$13,INDEX(DATOS!CB:CB,MATCH(CHECKLIST!B587,DATOS!B:B,0),1),1),"")="",IF(IFERROR(FIND("VENCIDA",INDEX(DATOS!BH:BH,MATCH(CHECKLIST!B587,DATOS!B:B,0),1),1),"")="","","VENCIDO"),"X")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IF(IFERROR(FIND(H$13,INDEX(DATOS!CB:CB,MATCH(CHECKLIST!B588,DATOS!B:B,0),1),1),"")="",IF(IFERROR(FIND("VENCIDA",INDEX(DATOS!BH:BH,MATCH(CHECKLIST!B588,DATOS!B:B,0),1),1),"")="","","VENCIDO"),"X")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IF(IFERROR(FIND(H$13,INDEX(DATOS!CB:CB,MATCH(CHECKLIST!B589,DATOS!B:B,0),1),1),"")="",IF(IFERROR(FIND("VENCIDA",INDEX(DATOS!BH:BH,MATCH(CHECKLIST!B589,DATOS!B:B,0),1),1),"")="","","VENCIDO"),"X")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IF(IFERROR(FIND(H$13,INDEX(DATOS!CB:CB,MATCH(CHECKLIST!B590,DATOS!B:B,0),1),1),"")="",IF(IFERROR(FIND("VENCIDA",INDEX(DATOS!BH:BH,MATCH(CHECKLIST!B590,DATOS!B:B,0),1),1),"")="","","VENCIDO"),"X")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IF(IFERROR(FIND(H$13,INDEX(DATOS!CB:CB,MATCH(CHECKLIST!B591,DATOS!B:B,0),1),1),"")="",IF(IFERROR(FIND("VENCIDA",INDEX(DATOS!BH:BH,MATCH(CHECKLIST!B591,DATOS!B:B,0),1),1),"")="","","VENCIDO"),"X")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IF(IFERROR(FIND(H$13,INDEX(DATOS!CB:CB,MATCH(CHECKLIST!B592,DATOS!B:B,0),1),1),"")="",IF(IFERROR(FIND("VENCIDA",INDEX(DATOS!BH:BH,MATCH(CHECKLIST!B592,DATOS!B:B,0),1),1),"")="","","VENCIDO"),"X")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IF(IFERROR(FIND(H$13,INDEX(DATOS!CB:CB,MATCH(CHECKLIST!B593,DATOS!B:B,0),1),1),"")="",IF(IFERROR(FIND("VENCIDA",INDEX(DATOS!BH:BH,MATCH(CHECKLIST!B593,DATOS!B:B,0),1),1),"")="","","VENCIDO"),"X")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IF(IFERROR(FIND(H$13,INDEX(DATOS!CB:CB,MATCH(CHECKLIST!B594,DATOS!B:B,0),1),1),"")="",IF(IFERROR(FIND("VENCIDA",INDEX(DATOS!BH:BH,MATCH(CHECKLIST!B594,DATOS!B:B,0),1),1),"")="","","VENCIDO"),"X")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IF(IFERROR(FIND(H$13,INDEX(DATOS!CB:CB,MATCH(CHECKLIST!B595,DATOS!B:B,0),1),1),"")="",IF(IFERROR(FIND("VENCIDA",INDEX(DATOS!BH:BH,MATCH(CHECKLIST!B595,DATOS!B:B,0),1),1),"")="","","VENCIDO"),"X")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IF(IFERROR(FIND(H$13,INDEX(DATOS!CB:CB,MATCH(CHECKLIST!B596,DATOS!B:B,0),1),1),"")="",IF(IFERROR(FIND("VENCIDA",INDEX(DATOS!BH:BH,MATCH(CHECKLIST!B596,DATOS!B:B,0),1),1),"")="","","VENCIDO"),"X")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IF(IFERROR(FIND(H$13,INDEX(DATOS!CB:CB,MATCH(CHECKLIST!B597,DATOS!B:B,0),1),1),"")="",IF(IFERROR(FIND("VENCIDA",INDEX(DATOS!BH:BH,MATCH(CHECKLIST!B597,DATOS!B:B,0),1),1),"")="","","VENCIDO"),"X")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IF(IFERROR(FIND(H$13,INDEX(DATOS!CB:CB,MATCH(CHECKLIST!B598,DATOS!B:B,0),1),1),"")="",IF(IFERROR(FIND("VENCIDA",INDEX(DATOS!BH:BH,MATCH(CHECKLIST!B598,DATOS!B:B,0),1),1),"")="","","VENCIDO"),"X")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IF(IFERROR(FIND(H$13,INDEX(DATOS!CB:CB,MATCH(CHECKLIST!B599,DATOS!B:B,0),1),1),"")="",IF(IFERROR(FIND("VENCIDA",INDEX(DATOS!BH:BH,MATCH(CHECKLIST!B599,DATOS!B:B,0),1),1),"")="","","VENCIDO"),"X")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IF(IFERROR(FIND(H$13,INDEX(DATOS!CB:CB,MATCH(CHECKLIST!B600,DATOS!B:B,0),1),1),"")="",IF(IFERROR(FIND("VENCIDA",INDEX(DATOS!BH:BH,MATCH(CHECKLIST!B600,DATOS!B:B,0),1),1),"")="","","VENCIDO"),"X")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IF(IFERROR(FIND(H$13,INDEX(DATOS!CB:CB,MATCH(CHECKLIST!B601,DATOS!B:B,0),1),1),"")="",IF(IFERROR(FIND("VENCIDA",INDEX(DATOS!BH:BH,MATCH(CHECKLIST!B601,DATOS!B:B,0),1),1),"")="","","VENCIDO"),"X")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IF(IFERROR(FIND(H$13,INDEX(DATOS!CB:CB,MATCH(CHECKLIST!B602,DATOS!B:B,0),1),1),"")="",IF(IFERROR(FIND("VENCIDA",INDEX(DATOS!BH:BH,MATCH(CHECKLIST!B602,DATOS!B:B,0),1),1),"")="","","VENCIDO"),"X")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IF(IFERROR(FIND(H$13,INDEX(DATOS!CB:CB,MATCH(CHECKLIST!B603,DATOS!B:B,0),1),1),"")="",IF(IFERROR(FIND("VENCIDA",INDEX(DATOS!BH:BH,MATCH(CHECKLIST!B603,DATOS!B:B,0),1),1),"")="","","VENCIDO"),"X")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IF(IFERROR(FIND(H$13,INDEX(DATOS!CB:CB,MATCH(CHECKLIST!B604,DATOS!B:B,0),1),1),"")="",IF(IFERROR(FIND("VENCIDA",INDEX(DATOS!BH:BH,MATCH(CHECKLIST!B604,DATOS!B:B,0),1),1),"")="","","VENCIDO"),"X")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IF(IFERROR(FIND(H$13,INDEX(DATOS!CB:CB,MATCH(CHECKLIST!B605,DATOS!B:B,0),1),1),"")="",IF(IFERROR(FIND("VENCIDA",INDEX(DATOS!BH:BH,MATCH(CHECKLIST!B605,DATOS!B:B,0),1),1),"")="","","VENCIDO"),"X")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IF(IFERROR(FIND(H$13,INDEX(DATOS!CB:CB,MATCH(CHECKLIST!B606,DATOS!B:B,0),1),1),"")="",IF(IFERROR(FIND("VENCIDA",INDEX(DATOS!BH:BH,MATCH(CHECKLIST!B606,DATOS!B:B,0),1),1),"")="","","VENCIDO"),"X")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IF(IFERROR(FIND(H$13,INDEX(DATOS!CB:CB,MATCH(CHECKLIST!B607,DATOS!B:B,0),1),1),"")="",IF(IFERROR(FIND("VENCIDA",INDEX(DATOS!BH:BH,MATCH(CHECKLIST!B607,DATOS!B:B,0),1),1),"")="","","VENCIDO"),"X")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IF(IFERROR(FIND(H$13,INDEX(DATOS!CB:CB,MATCH(CHECKLIST!B608,DATOS!B:B,0),1),1),"")="",IF(IFERROR(FIND("VENCIDA",INDEX(DATOS!BH:BH,MATCH(CHECKLIST!B608,DATOS!B:B,0),1),1),"")="","","VENCIDO"),"X")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IF(IFERROR(FIND(H$13,INDEX(DATOS!CB:CB,MATCH(CHECKLIST!B609,DATOS!B:B,0),1),1),"")="",IF(IFERROR(FIND("VENCIDA",INDEX(DATOS!BH:BH,MATCH(CHECKLIST!B609,DATOS!B:B,0),1),1),"")="","","VENCIDO"),"X")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IF(IFERROR(FIND(H$13,INDEX(DATOS!CB:CB,MATCH(CHECKLIST!B610,DATOS!B:B,0),1),1),"")="",IF(IFERROR(FIND("VENCIDA",INDEX(DATOS!BH:BH,MATCH(CHECKLIST!B610,DATOS!B:B,0),1),1),"")="","","VENCIDO"),"X")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IF(IFERROR(FIND(H$13,INDEX(DATOS!CB:CB,MATCH(CHECKLIST!B611,DATOS!B:B,0),1),1),"")="",IF(IFERROR(FIND("VENCIDA",INDEX(DATOS!BH:BH,MATCH(CHECKLIST!B611,DATOS!B:B,0),1),1),"")="","","VENCIDO"),"X")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IF(IFERROR(FIND(H$13,INDEX(DATOS!CB:CB,MATCH(CHECKLIST!B612,DATOS!B:B,0),1),1),"")="",IF(IFERROR(FIND("VENCIDA",INDEX(DATOS!BH:BH,MATCH(CHECKLIST!B612,DATOS!B:B,0),1),1),"")="","","VENCIDO"),"X")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IF(IFERROR(FIND(H$13,INDEX(DATOS!CB:CB,MATCH(CHECKLIST!B613,DATOS!B:B,0),1),1),"")="",IF(IFERROR(FIND("VENCIDA",INDEX(DATOS!BH:BH,MATCH(CHECKLIST!B613,DATOS!B:B,0),1),1),"")="","","VENCIDO"),"X")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IF(IFERROR(FIND(H$13,INDEX(DATOS!CB:CB,MATCH(CHECKLIST!B614,DATOS!B:B,0),1),1),"")="",IF(IFERROR(FIND("VENCIDA",INDEX(DATOS!BH:BH,MATCH(CHECKLIST!B614,DATOS!B:B,0),1),1),"")="","","VENCIDO"),"X")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IF(IFERROR(FIND(H$13,INDEX(DATOS!CB:CB,MATCH(CHECKLIST!B615,DATOS!B:B,0),1),1),"")="",IF(IFERROR(FIND("VENCIDA",INDEX(DATOS!BH:BH,MATCH(CHECKLIST!B615,DATOS!B:B,0),1),1),"")="","","VENCIDO"),"X")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IF(IFERROR(FIND(H$13,INDEX(DATOS!CB:CB,MATCH(CHECKLIST!B616,DATOS!B:B,0),1),1),"")="",IF(IFERROR(FIND("VENCIDA",INDEX(DATOS!BH:BH,MATCH(CHECKLIST!B616,DATOS!B:B,0),1),1),"")="","","VENCIDO"),"X")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IF(IFERROR(FIND(H$13,INDEX(DATOS!CB:CB,MATCH(CHECKLIST!B617,DATOS!B:B,0),1),1),"")="",IF(IFERROR(FIND("VENCIDA",INDEX(DATOS!BH:BH,MATCH(CHECKLIST!B617,DATOS!B:B,0),1),1),"")="","","VENCIDO"),"X")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IF(IFERROR(FIND(H$13,INDEX(DATOS!CB:CB,MATCH(CHECKLIST!B618,DATOS!B:B,0),1),1),"")="",IF(IFERROR(FIND("VENCIDA",INDEX(DATOS!BH:BH,MATCH(CHECKLIST!B618,DATOS!B:B,0),1),1),"")="","","VENCIDO"),"X")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IF(IFERROR(FIND(H$13,INDEX(DATOS!CB:CB,MATCH(CHECKLIST!B619,DATOS!B:B,0),1),1),"")="",IF(IFERROR(FIND("VENCIDA",INDEX(DATOS!BH:BH,MATCH(CHECKLIST!B619,DATOS!B:B,0),1),1),"")="","","VENCIDO"),"X")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IF(IFERROR(FIND(H$13,INDEX(DATOS!CB:CB,MATCH(CHECKLIST!B620,DATOS!B:B,0),1),1),"")="",IF(IFERROR(FIND("VENCIDA",INDEX(DATOS!BH:BH,MATCH(CHECKLIST!B620,DATOS!B:B,0),1),1),"")="","","VENCIDO"),"X")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IF(IFERROR(FIND(H$13,INDEX(DATOS!CB:CB,MATCH(CHECKLIST!B621,DATOS!B:B,0),1),1),"")="",IF(IFERROR(FIND("VENCIDA",INDEX(DATOS!BH:BH,MATCH(CHECKLIST!B621,DATOS!B:B,0),1),1),"")="","","VENCIDO"),"X")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IF(IFERROR(FIND(H$13,INDEX(DATOS!CB:CB,MATCH(CHECKLIST!B622,DATOS!B:B,0),1),1),"")="",IF(IFERROR(FIND("VENCIDA",INDEX(DATOS!BH:BH,MATCH(CHECKLIST!B622,DATOS!B:B,0),1),1),"")="","","VENCIDO"),"X")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IF(IFERROR(FIND(H$13,INDEX(DATOS!CB:CB,MATCH(CHECKLIST!B623,DATOS!B:B,0),1),1),"")="",IF(IFERROR(FIND("VENCIDA",INDEX(DATOS!BH:BH,MATCH(CHECKLIST!B623,DATOS!B:B,0),1),1),"")="","","VENCIDO"),"X")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IF(IFERROR(FIND(H$13,INDEX(DATOS!CB:CB,MATCH(CHECKLIST!B624,DATOS!B:B,0),1),1),"")="",IF(IFERROR(FIND("VENCIDA",INDEX(DATOS!BH:BH,MATCH(CHECKLIST!B624,DATOS!B:B,0),1),1),"")="","","VENCIDO"),"X")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IF(IFERROR(FIND(H$13,INDEX(DATOS!CB:CB,MATCH(CHECKLIST!B625,DATOS!B:B,0),1),1),"")="",IF(IFERROR(FIND("VENCIDA",INDEX(DATOS!BH:BH,MATCH(CHECKLIST!B625,DATOS!B:B,0),1),1),"")="","","VENCIDO"),"X")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IF(IFERROR(FIND(H$13,INDEX(DATOS!CB:CB,MATCH(CHECKLIST!B626,DATOS!B:B,0),1),1),"")="",IF(IFERROR(FIND("VENCIDA",INDEX(DATOS!BH:BH,MATCH(CHECKLIST!B626,DATOS!B:B,0),1),1),"")="","","VENCIDO"),"X")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IF(IFERROR(FIND(H$13,INDEX(DATOS!CB:CB,MATCH(CHECKLIST!B627,DATOS!B:B,0),1),1),"")="",IF(IFERROR(FIND("VENCIDA",INDEX(DATOS!BH:BH,MATCH(CHECKLIST!B627,DATOS!B:B,0),1),1),"")="","","VENCIDO"),"X")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IF(IFERROR(FIND(H$13,INDEX(DATOS!CB:CB,MATCH(CHECKLIST!B628,DATOS!B:B,0),1),1),"")="",IF(IFERROR(FIND("VENCIDA",INDEX(DATOS!BH:BH,MATCH(CHECKLIST!B628,DATOS!B:B,0),1),1),"")="","","VENCIDO"),"X")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IF(IFERROR(FIND(H$13,INDEX(DATOS!CB:CB,MATCH(CHECKLIST!B629,DATOS!B:B,0),1),1),"")="",IF(IFERROR(FIND("VENCIDA",INDEX(DATOS!BH:BH,MATCH(CHECKLIST!B629,DATOS!B:B,0),1),1),"")="","","VENCIDO"),"X")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IF(IFERROR(FIND(H$13,INDEX(DATOS!CB:CB,MATCH(CHECKLIST!B630,DATOS!B:B,0),1),1),"")="",IF(IFERROR(FIND("VENCIDA",INDEX(DATOS!BH:BH,MATCH(CHECKLIST!B630,DATOS!B:B,0),1),1),"")="","","VENCIDO"),"X")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IF(IFERROR(FIND(H$13,INDEX(DATOS!CB:CB,MATCH(CHECKLIST!B631,DATOS!B:B,0),1),1),"")="",IF(IFERROR(FIND("VENCIDA",INDEX(DATOS!BH:BH,MATCH(CHECKLIST!B631,DATOS!B:B,0),1),1),"")="","","VENCIDO"),"X")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IF(IFERROR(FIND(H$13,INDEX(DATOS!CB:CB,MATCH(CHECKLIST!B632,DATOS!B:B,0),1),1),"")="",IF(IFERROR(FIND("VENCIDA",INDEX(DATOS!BH:BH,MATCH(CHECKLIST!B632,DATOS!B:B,0),1),1),"")="","","VENCIDO"),"X")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IF(IFERROR(FIND(H$13,INDEX(DATOS!CB:CB,MATCH(CHECKLIST!B633,DATOS!B:B,0),1),1),"")="",IF(IFERROR(FIND("VENCIDA",INDEX(DATOS!BH:BH,MATCH(CHECKLIST!B633,DATOS!B:B,0),1),1),"")="","","VENCIDO"),"X")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IF(IFERROR(FIND(H$13,INDEX(DATOS!CB:CB,MATCH(CHECKLIST!B634,DATOS!B:B,0),1),1),"")="",IF(IFERROR(FIND("VENCIDA",INDEX(DATOS!BH:BH,MATCH(CHECKLIST!B634,DATOS!B:B,0),1),1),"")="","","VENCIDO"),"X")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IF(IFERROR(FIND(H$13,INDEX(DATOS!CB:CB,MATCH(CHECKLIST!B635,DATOS!B:B,0),1),1),"")="",IF(IFERROR(FIND("VENCIDA",INDEX(DATOS!BH:BH,MATCH(CHECKLIST!B635,DATOS!B:B,0),1),1),"")="","","VENCIDO"),"X")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IFERROR(IF(INDEX(DATOS!AC:AC,MATCH(CHECKLIST!B636,DATOS!B:B,0),1)=0,"",INDEX(DATOS!AC:AC,MATCH(CHECKLIST!B636,DATOS!B:B,0),1)),"")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IF(IFERROR(FIND(H$13,INDEX(DATOS!CB:CB,MATCH(CHECKLIST!B636,DATOS!B:B,0),1),1),"")="",IF(IFERROR(FIND("VENCIDA",INDEX(DATOS!BH:BH,MATCH(CHECKLIST!B636,DATOS!B:B,0),1),1),"")="","","VENCIDO"),"X")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IFERROR(IF(INDEX(DATOS!AC:AC,MATCH(CHECKLIST!B637,DATOS!B:B,0),1)=0,"",INDEX(DATOS!AC:AC,MATCH(CHECKLIST!B637,DATOS!B:B,0),1)),"")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IF(IFERROR(FIND(H$13,INDEX(DATOS!CB:CB,MATCH(CHECKLIST!B637,DATOS!B:B,0),1),1),"")="",IF(IFERROR(FIND("VENCIDA",INDEX(DATOS!BH:BH,MATCH(CHECKLIST!B637,DATOS!B:B,0),1),1),"")="","","VENCIDO"),"X")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IFERROR(IF(INDEX(DATOS!AC:AC,MATCH(CHECKLIST!B638,DATOS!B:B,0),1)=0,"",INDEX(DATOS!AC:AC,MATCH(CHECKLIST!B638,DATOS!B:B,0),1)),"")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IF(IFERROR(FIND(H$13,INDEX(DATOS!CB:CB,MATCH(CHECKLIST!B638,DATOS!B:B,0),1),1),"")="",IF(IFERROR(FIND("VENCIDA",INDEX(DATOS!BH:BH,MATCH(CHECKLIST!B638,DATOS!B:B,0),1),1),"")="","","VENCIDO"),"X")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IFERROR(IF(INDEX(DATOS!AC:AC,MATCH(CHECKLIST!B639,DATOS!B:B,0),1)=0,"",INDEX(DATOS!AC:AC,MATCH(CHECKLIST!B639,DATOS!B:B,0),1)),"")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IF(IFERROR(FIND(H$13,INDEX(DATOS!CB:CB,MATCH(CHECKLIST!B639,DATOS!B:B,0),1),1),"")="",IF(IFERROR(FIND("VENCIDA",INDEX(DATOS!BH:BH,MATCH(CHECKLIST!B639,DATOS!B:B,0),1),1),"")="","","VENCIDO"),"X")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IFERROR(IF(INDEX(DATOS!AC:AC,MATCH(CHECKLIST!B640,DATOS!B:B,0),1)=0,"",INDEX(DATOS!AC:AC,MATCH(CHECKLIST!B640,DATOS!B:B,0),1)),"")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IF(IFERROR(FIND(H$13,INDEX(DATOS!CB:CB,MATCH(CHECKLIST!B640,DATOS!B:B,0),1),1),"")="",IF(IFERROR(FIND("VENCIDA",INDEX(DATOS!BH:BH,MATCH(CHECKLIST!B640,DATOS!B:B,0),1),1),"")="","","VENCIDO"),"X")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IFERROR(IF(INDEX(DATOS!AC:AC,MATCH(CHECKLIST!B641,DATOS!B:B,0),1)=0,"",INDEX(DATOS!AC:AC,MATCH(CHECKLIST!B641,DATOS!B:B,0),1)),"")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IF(IFERROR(FIND(H$13,INDEX(DATOS!CB:CB,MATCH(CHECKLIST!B641,DATOS!B:B,0),1),1),"")="",IF(IFERROR(FIND("VENCIDA",INDEX(DATOS!BH:BH,MATCH(CHECKLIST!B641,DATOS!B:B,0),1),1),"")="","","VENCIDO"),"X")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IFERROR(IF(INDEX(DATOS!AC:AC,MATCH(CHECKLIST!B642,DATOS!B:B,0),1)=0,"",INDEX(DATOS!AC:AC,MATCH(CHECKLIST!B642,DATOS!B:B,0),1)),"")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IF(IFERROR(FIND(H$13,INDEX(DATOS!CB:CB,MATCH(CHECKLIST!B642,DATOS!B:B,0),1),1),"")="",IF(IFERROR(FIND("VENCIDA",INDEX(DATOS!BH:BH,MATCH(CHECKLIST!B642,DATOS!B:B,0),1),1),"")="","","VENCIDO"),"X")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IFERROR(IF(INDEX(DATOS!AC:AC,MATCH(CHECKLIST!B643,DATOS!B:B,0),1)=0,"",INDEX(DATOS!AC:AC,MATCH(CHECKLIST!B643,DATOS!B:B,0),1)),"")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IF(IFERROR(FIND(H$13,INDEX(DATOS!CB:CB,MATCH(CHECKLIST!B643,DATOS!B:B,0),1),1),"")="",IF(IFERROR(FIND("VENCIDA",INDEX(DATOS!BH:BH,MATCH(CHECKLIST!B643,DATOS!B:B,0),1),1),"")="","","VENCIDO"),"X")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IFERROR(IF(INDEX(DATOS!AC:AC,MATCH(CHECKLIST!B644,DATOS!B:B,0),1)=0,"",INDEX(DATOS!AC:AC,MATCH(CHECKLIST!B644,DATOS!B:B,0),1)),"")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IF(IFERROR(FIND(H$13,INDEX(DATOS!CB:CB,MATCH(CHECKLIST!B644,DATOS!B:B,0),1),1),"")="",IF(IFERROR(FIND("VENCIDA",INDEX(DATOS!BH:BH,MATCH(CHECKLIST!B644,DATOS!B:B,0),1),1),"")="","","VENCIDO"),"X")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IFERROR(IF(INDEX(DATOS!AC:AC,MATCH(CHECKLIST!B645,DATOS!B:B,0),1)=0,"",INDEX(DATOS!AC:AC,MATCH(CHECKLIST!B645,DATOS!B:B,0),1)),"")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IF(IFERROR(FIND(H$13,INDEX(DATOS!CB:CB,MATCH(CHECKLIST!B645,DATOS!B:B,0),1),1),"")="",IF(IFERROR(FIND("VENCIDA",INDEX(DATOS!BH:BH,MATCH(CHECKLIST!B645,DATOS!B:B,0),1),1),"")="","","VENCIDO"),"X")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IFERROR(IF(INDEX(DATOS!AC:AC,MATCH(CHECKLIST!B646,DATOS!B:B,0),1)=0,"",INDEX(DATOS!AC:AC,MATCH(CHECKLIST!B646,DATOS!B:B,0),1)),"")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IF(IFERROR(FIND(H$13,INDEX(DATOS!CB:CB,MATCH(CHECKLIST!B646,DATOS!B:B,0),1),1),"")="",IF(IFERROR(FIND("VENCIDA",INDEX(DATOS!BH:BH,MATCH(CHECKLIST!B646,DATOS!B:B,0),1),1),"")="","","VENCIDO"),"X")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IFERROR(IF(INDEX(DATOS!AC:AC,MATCH(CHECKLIST!B647,DATOS!B:B,0),1)=0,"",INDEX(DATOS!AC:AC,MATCH(CHECKLIST!B647,DATOS!B:B,0),1)),"")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IF(IFERROR(FIND(H$13,INDEX(DATOS!CB:CB,MATCH(CHECKLIST!B647,DATOS!B:B,0),1),1),"")="",IF(IFERROR(FIND("VENCIDA",INDEX(DATOS!BH:BH,MATCH(CHECKLIST!B647,DATOS!B:B,0),1),1),"")="","","VENCIDO"),"X")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IFERROR(IF(INDEX(DATOS!AC:AC,MATCH(CHECKLIST!B648,DATOS!B:B,0),1)=0,"",INDEX(DATOS!AC:AC,MATCH(CHECKLIST!B648,DATOS!B:B,0),1)),"")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IF(IFERROR(FIND(H$13,INDEX(DATOS!CB:CB,MATCH(CHECKLIST!B648,DATOS!B:B,0),1),1),"")="",IF(IFERROR(FIND("VENCIDA",INDEX(DATOS!BH:BH,MATCH(CHECKLIST!B648,DATOS!B:B,0),1),1),"")="","","VENCIDO"),"X")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IFERROR(IF(INDEX(DATOS!AC:AC,MATCH(CHECKLIST!B649,DATOS!B:B,0),1)=0,"",INDEX(DATOS!AC:AC,MATCH(CHECKLIST!B649,DATOS!B:B,0),1)),"")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IF(IFERROR(FIND(H$13,INDEX(DATOS!CB:CB,MATCH(CHECKLIST!B649,DATOS!B:B,0),1),1),"")="",IF(IFERROR(FIND("VENCIDA",INDEX(DATOS!BH:BH,MATCH(CHECKLIST!B649,DATOS!B:B,0),1),1),"")="","","VENCIDO"),"X")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IFERROR(IF(INDEX(DATOS!AC:AC,MATCH(CHECKLIST!B650,DATOS!B:B,0),1)=0,"",INDEX(DATOS!AC:AC,MATCH(CHECKLIST!B650,DATOS!B:B,0),1)),"")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IF(IFERROR(FIND(H$13,INDEX(DATOS!CB:CB,MATCH(CHECKLIST!B650,DATOS!B:B,0),1),1),"")="",IF(IFERROR(FIND("VENCIDA",INDEX(DATOS!BH:BH,MATCH(CHECKLIST!B650,DATOS!B:B,0),1),1),"")="","","VENCIDO"),"X")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IFERROR(IF(INDEX(DATOS!AC:AC,MATCH(CHECKLIST!B651,DATOS!B:B,0),1)=0,"",INDEX(DATOS!AC:AC,MATCH(CHECKLIST!B651,DATOS!B:B,0),1)),"")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IF(IFERROR(FIND(H$13,INDEX(DATOS!CB:CB,MATCH(CHECKLIST!B651,DATOS!B:B,0),1),1),"")="",IF(IFERROR(FIND("VENCIDA",INDEX(DATOS!BH:BH,MATCH(CHECKLIST!B651,DATOS!B:B,0),1),1),"")="","","VENCIDO"),"X")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IFERROR(IF(INDEX(DATOS!AC:AC,MATCH(CHECKLIST!B652,DATOS!B:B,0),1)=0,"",INDEX(DATOS!AC:AC,MATCH(CHECKLIST!B652,DATOS!B:B,0),1)),"")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IF(IFERROR(FIND(H$13,INDEX(DATOS!CB:CB,MATCH(CHECKLIST!B652,DATOS!B:B,0),1),1),"")="",IF(IFERROR(FIND("VENCIDA",INDEX(DATOS!BH:BH,MATCH(CHECKLIST!B652,DATOS!B:B,0),1),1),"")="","","VENCIDO"),"X")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IFERROR(IF(INDEX(DATOS!AC:AC,MATCH(CHECKLIST!B653,DATOS!B:B,0),1)=0,"",INDEX(DATOS!AC:AC,MATCH(CHECKLIST!B653,DATOS!B:B,0),1)),"")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IF(IFERROR(FIND(H$13,INDEX(DATOS!CB:CB,MATCH(CHECKLIST!B653,DATOS!B:B,0),1),1),"")="",IF(IFERROR(FIND("VENCIDA",INDEX(DATOS!BH:BH,MATCH(CHECKLIST!B653,DATOS!B:B,0),1),1),"")="","","VENCIDO"),"X")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IFERROR(IF(INDEX(DATOS!AC:AC,MATCH(CHECKLIST!B654,DATOS!B:B,0),1)=0,"",INDEX(DATOS!AC:AC,MATCH(CHECKLIST!B654,DATOS!B:B,0),1)),"")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IF(IFERROR(FIND(H$13,INDEX(DATOS!CB:CB,MATCH(CHECKLIST!B654,DATOS!B:B,0),1),1),"")="",IF(IFERROR(FIND("VENCIDA",INDEX(DATOS!BH:BH,MATCH(CHECKLIST!B654,DATOS!B:B,0),1),1),"")="","","VENCIDO"),"X")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IFERROR(IF(INDEX(DATOS!AC:AC,MATCH(CHECKLIST!B655,DATOS!B:B,0),1)=0,"",INDEX(DATOS!AC:AC,MATCH(CHECKLIST!B655,DATOS!B:B,0),1)),"")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IF(IFERROR(FIND(H$13,INDEX(DATOS!CB:CB,MATCH(CHECKLIST!B655,DATOS!B:B,0),1),1),"")="",IF(IFERROR(FIND("VENCIDA",INDEX(DATOS!BH:BH,MATCH(CHECKLIST!B655,DATOS!B:B,0),1),1),"")="","","VENCIDO"),"X")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IFERROR(IF(INDEX(DATOS!AC:AC,MATCH(CHECKLIST!B656,DATOS!B:B,0),1)=0,"",INDEX(DATOS!AC:AC,MATCH(CHECKLIST!B656,DATOS!B:B,0),1)),"")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IF(IFERROR(FIND(H$13,INDEX(DATOS!CB:CB,MATCH(CHECKLIST!B656,DATOS!B:B,0),1),1),"")="",IF(IFERROR(FIND("VENCIDA",INDEX(DATOS!BH:BH,MATCH(CHECKLIST!B656,DATOS!B:B,0),1),1),"")="","","VENCIDO"),"X")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IFERROR(IF(INDEX(DATOS!AC:AC,MATCH(CHECKLIST!B657,DATOS!B:B,0),1)=0,"",INDEX(DATOS!AC:AC,MATCH(CHECKLIST!B657,DATOS!B:B,0),1)),"")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IF(IFERROR(FIND(H$13,INDEX(DATOS!CB:CB,MATCH(CHECKLIST!B657,DATOS!B:B,0),1),1),"")="",IF(IFERROR(FIND("VENCIDA",INDEX(DATOS!BH:BH,MATCH(CHECKLIST!B657,DATOS!B:B,0),1),1),"")="","","VENCIDO"),"X")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IFERROR(IF(INDEX(DATOS!AC:AC,MATCH(CHECKLIST!B658,DATOS!B:B,0),1)=0,"",INDEX(DATOS!AC:AC,MATCH(CHECKLIST!B658,DATOS!B:B,0),1)),"")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IF(IFERROR(FIND(H$13,INDEX(DATOS!CB:CB,MATCH(CHECKLIST!B658,DATOS!B:B,0),1),1),"")="",IF(IFERROR(FIND("VENCIDA",INDEX(DATOS!BH:BH,MATCH(CHECKLIST!B658,DATOS!B:B,0),1),1),"")="","","VENCIDO"),"X")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IFERROR(IF(INDEX(DATOS!AC:AC,MATCH(CHECKLIST!B659,DATOS!B:B,0),1)=0,"",INDEX(DATOS!AC:AC,MATCH(CHECKLIST!B659,DATOS!B:B,0),1)),"")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IF(IFERROR(FIND(H$13,INDEX(DATOS!CB:CB,MATCH(CHECKLIST!B659,DATOS!B:B,0),1),1),"")="",IF(IFERROR(FIND("VENCIDA",INDEX(DATOS!BH:BH,MATCH(CHECKLIST!B659,DATOS!B:B,0),1),1),"")="","","VENCIDO"),"X")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IFERROR(IF(INDEX(DATOS!AC:AC,MATCH(CHECKLIST!B660,DATOS!B:B,0),1)=0,"",INDEX(DATOS!AC:AC,MATCH(CHECKLIST!B660,DATOS!B:B,0),1)),"")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IF(IFERROR(FIND(H$13,INDEX(DATOS!CB:CB,MATCH(CHECKLIST!B660,DATOS!B:B,0),1),1),"")="",IF(IFERROR(FIND("VENCIDA",INDEX(DATOS!BH:BH,MATCH(CHECKLIST!B660,DATOS!B:B,0),1),1),"")="","","VENCIDO"),"X")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IFERROR(IF(INDEX(DATOS!AC:AC,MATCH(CHECKLIST!B661,DATOS!B:B,0),1)=0,"",INDEX(DATOS!AC:AC,MATCH(CHECKLIST!B661,DATOS!B:B,0),1)),"")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IF(IFERROR(FIND(H$13,INDEX(DATOS!CB:CB,MATCH(CHECKLIST!B661,DATOS!B:B,0),1),1),"")="",IF(IFERROR(FIND("VENCIDA",INDEX(DATOS!BH:BH,MATCH(CHECKLIST!B661,DATOS!B:B,0),1),1),"")="","","VENCIDO"),"X")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IFERROR(IF(INDEX(DATOS!AC:AC,MATCH(CHECKLIST!B662,DATOS!B:B,0),1)=0,"",INDEX(DATOS!AC:AC,MATCH(CHECKLIST!B662,DATOS!B:B,0),1)),"")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IF(IFERROR(FIND(H$13,INDEX(DATOS!CB:CB,MATCH(CHECKLIST!B662,DATOS!B:B,0),1),1),"")="",IF(IFERROR(FIND("VENCIDA",INDEX(DATOS!BH:BH,MATCH(CHECKLIST!B662,DATOS!B:B,0),1),1),"")="","","VENCIDO"),"X")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IFERROR(IF(INDEX(DATOS!AC:AC,MATCH(CHECKLIST!B663,DATOS!B:B,0),1)=0,"",INDEX(DATOS!AC:AC,MATCH(CHECKLIST!B663,DATOS!B:B,0),1)),"")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IF(IFERROR(FIND(H$13,INDEX(DATOS!CB:CB,MATCH(CHECKLIST!B663,DATOS!B:B,0),1),1),"")="",IF(IFERROR(FIND("VENCIDA",INDEX(DATOS!BH:BH,MATCH(CHECKLIST!B663,DATOS!B:B,0),1),1),"")="","","VENCIDO"),"X")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IFERROR(IF(INDEX(DATOS!AC:AC,MATCH(CHECKLIST!B664,DATOS!B:B,0),1)=0,"",INDEX(DATOS!AC:AC,MATCH(CHECKLIST!B664,DATOS!B:B,0),1)),"")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IF(IFERROR(FIND(H$13,INDEX(DATOS!CB:CB,MATCH(CHECKLIST!B664,DATOS!B:B,0),1),1),"")="",IF(IFERROR(FIND("VENCIDA",INDEX(DATOS!BH:BH,MATCH(CHECKLIST!B664,DATOS!B:B,0),1),1),"")="","","VENCIDO"),"X")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IFERROR(IF(INDEX(DATOS!AC:AC,MATCH(CHECKLIST!B665,DATOS!B:B,0),1)=0,"",INDEX(DATOS!AC:AC,MATCH(CHECKLIST!B665,DATOS!B:B,0),1)),"")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IF(IFERROR(FIND(H$13,INDEX(DATOS!CB:CB,MATCH(CHECKLIST!B665,DATOS!B:B,0),1),1),"")="",IF(IFERROR(FIND("VENCIDA",INDEX(DATOS!BH:BH,MATCH(CHECKLIST!B665,DATOS!B:B,0),1),1),"")="","","VENCIDO"),"X")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IFERROR(IF(INDEX(DATOS!AC:AC,MATCH(CHECKLIST!B666,DATOS!B:B,0),1)=0,"",INDEX(DATOS!AC:AC,MATCH(CHECKLIST!B666,DATOS!B:B,0),1)),"")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IF(IFERROR(FIND(H$13,INDEX(DATOS!CB:CB,MATCH(CHECKLIST!B666,DATOS!B:B,0),1),1),"")="",IF(IFERROR(FIND("VENCIDA",INDEX(DATOS!BH:BH,MATCH(CHECKLIST!B666,DATOS!B:B,0),1),1),"")="","","VENCIDO"),"X")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IFERROR(IF(INDEX(DATOS!AC:AC,MATCH(CHECKLIST!B667,DATOS!B:B,0),1)=0,"",INDEX(DATOS!AC:AC,MATCH(CHECKLIST!B667,DATOS!B:B,0),1)),"")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IF(IFERROR(FIND(H$13,INDEX(DATOS!CB:CB,MATCH(CHECKLIST!B667,DATOS!B:B,0),1),1),"")="",IF(IFERROR(FIND("VENCIDA",INDEX(DATOS!BH:BH,MATCH(CHECKLIST!B667,DATOS!B:B,0),1),1),"")="","","VENCIDO"),"X")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IFERROR(IF(INDEX(DATOS!AC:AC,MATCH(CHECKLIST!B668,DATOS!B:B,0),1)=0,"",INDEX(DATOS!AC:AC,MATCH(CHECKLIST!B668,DATOS!B:B,0),1)),"")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IF(IFERROR(FIND(H$13,INDEX(DATOS!CB:CB,MATCH(CHECKLIST!B668,DATOS!B:B,0),1),1),"")="",IF(IFERROR(FIND("VENCIDA",INDEX(DATOS!BH:BH,MATCH(CHECKLIST!B668,DATOS!B:B,0),1),1),"")="","","VENCIDO"),"X")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IFERROR(IF(INDEX(DATOS!AC:AC,MATCH(CHECKLIST!B669,DATOS!B:B,0),1)=0,"",INDEX(DATOS!AC:AC,MATCH(CHECKLIST!B669,DATOS!B:B,0),1)),"")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IF(IFERROR(FIND(H$13,INDEX(DATOS!CB:CB,MATCH(CHECKLIST!B669,DATOS!B:B,0),1),1),"")="",IF(IFERROR(FIND("VENCIDA",INDEX(DATOS!BH:BH,MATCH(CHECKLIST!B669,DATOS!B:B,0),1),1),"")="","","VENCIDO"),"X")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IFERROR(IF(INDEX(DATOS!AC:AC,MATCH(CHECKLIST!B670,DATOS!B:B,0),1)=0,"",INDEX(DATOS!AC:AC,MATCH(CHECKLIST!B670,DATOS!B:B,0),1)),"")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IF(IFERROR(FIND(H$13,INDEX(DATOS!CB:CB,MATCH(CHECKLIST!B670,DATOS!B:B,0),1),1),"")="",IF(IFERROR(FIND("VENCIDA",INDEX(DATOS!BH:BH,MATCH(CHECKLIST!B670,DATOS!B:B,0),1),1),"")="","","VENCIDO"),"X")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IFERROR(IF(INDEX(DATOS!AC:AC,MATCH(CHECKLIST!B671,DATOS!B:B,0),1)=0,"",INDEX(DATOS!AC:AC,MATCH(CHECKLIST!B671,DATOS!B:B,0),1)),"")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IF(IFERROR(FIND(H$13,INDEX(DATOS!CB:CB,MATCH(CHECKLIST!B671,DATOS!B:B,0),1),1),"")="",IF(IFERROR(FIND("VENCIDA",INDEX(DATOS!BH:BH,MATCH(CHECKLIST!B671,DATOS!B:B,0),1),1),"")="","","VENCIDO"),"X")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IFERROR(IF(INDEX(DATOS!AC:AC,MATCH(CHECKLIST!B672,DATOS!B:B,0),1)=0,"",INDEX(DATOS!AC:AC,MATCH(CHECKLIST!B672,DATOS!B:B,0),1)),"")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IF(IFERROR(FIND(H$13,INDEX(DATOS!CB:CB,MATCH(CHECKLIST!B672,DATOS!B:B,0),1),1),"")="",IF(IFERROR(FIND("VENCIDA",INDEX(DATOS!BH:BH,MATCH(CHECKLIST!B672,DATOS!B:B,0),1),1),"")="","","VENCIDO"),"X")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IFERROR(IF(INDEX(DATOS!AC:AC,MATCH(CHECKLIST!B673,DATOS!B:B,0),1)=0,"",INDEX(DATOS!AC:AC,MATCH(CHECKLIST!B673,DATOS!B:B,0),1)),"")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IF(IFERROR(FIND(H$13,INDEX(DATOS!CB:CB,MATCH(CHECKLIST!B673,DATOS!B:B,0),1),1),"")="",IF(IFERROR(FIND("VENCIDA",INDEX(DATOS!BH:BH,MATCH(CHECKLIST!B673,DATOS!B:B,0),1),1),"")="","","VENCIDO"),"X")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IFERROR(IF(INDEX(DATOS!AC:AC,MATCH(CHECKLIST!B674,DATOS!B:B,0),1)=0,"",INDEX(DATOS!AC:AC,MATCH(CHECKLIST!B674,DATOS!B:B,0),1)),"")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IF(IFERROR(FIND(H$13,INDEX(DATOS!CB:CB,MATCH(CHECKLIST!B674,DATOS!B:B,0),1),1),"")="",IF(IFERROR(FIND("VENCIDA",INDEX(DATOS!BH:BH,MATCH(CHECKLIST!B674,DATOS!B:B,0),1),1),"")="","","VENCIDO"),"X")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IFERROR(IF(INDEX(DATOS!AC:AC,MATCH(CHECKLIST!B675,DATOS!B:B,0),1)=0,"",INDEX(DATOS!AC:AC,MATCH(CHECKLIST!B675,DATOS!B:B,0),1)),"")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IF(IFERROR(FIND(H$13,INDEX(DATOS!CB:CB,MATCH(CHECKLIST!B675,DATOS!B:B,0),1),1),"")="",IF(IFERROR(FIND("VENCIDA",INDEX(DATOS!BH:BH,MATCH(CHECKLIST!B675,DATOS!B:B,0),1),1),"")="","","VENCIDO"),"X")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IFERROR(IF(INDEX(DATOS!AC:AC,MATCH(CHECKLIST!B676,DATOS!B:B,0),1)=0,"",INDEX(DATOS!AC:AC,MATCH(CHECKLIST!B676,DATOS!B:B,0),1)),"")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IF(IFERROR(FIND(H$13,INDEX(DATOS!CB:CB,MATCH(CHECKLIST!B676,DATOS!B:B,0),1),1),"")="",IF(IFERROR(FIND("VENCIDA",INDEX(DATOS!BH:BH,MATCH(CHECKLIST!B676,DATOS!B:B,0),1),1),"")="","","VENCIDO"),"X")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IFERROR(IF(INDEX(DATOS!AC:AC,MATCH(CHECKLIST!B677,DATOS!B:B,0),1)=0,"",INDEX(DATOS!AC:AC,MATCH(CHECKLIST!B677,DATOS!B:B,0),1)),"")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IF(IFERROR(FIND(H$13,INDEX(DATOS!CB:CB,MATCH(CHECKLIST!B677,DATOS!B:B,0),1),1),"")="",IF(IFERROR(FIND("VENCIDA",INDEX(DATOS!BH:BH,MATCH(CHECKLIST!B677,DATOS!B:B,0),1),1),"")="","","VENCIDO"),"X")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IFERROR(IF(INDEX(DATOS!AC:AC,MATCH(CHECKLIST!B678,DATOS!B:B,0),1)=0,"",INDEX(DATOS!AC:AC,MATCH(CHECKLIST!B678,DATOS!B:B,0),1)),"")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IF(IFERROR(FIND(H$13,INDEX(DATOS!CB:CB,MATCH(CHECKLIST!B678,DATOS!B:B,0),1),1),"")="",IF(IFERROR(FIND("VENCIDA",INDEX(DATOS!BH:BH,MATCH(CHECKLIST!B678,DATOS!B:B,0),1),1),"")="","","VENCIDO"),"X")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IFERROR(IF(INDEX(DATOS!AC:AC,MATCH(CHECKLIST!B679,DATOS!B:B,0),1)=0,"",INDEX(DATOS!AC:AC,MATCH(CHECKLIST!B679,DATOS!B:B,0),1)),"")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IF(IFERROR(FIND(H$13,INDEX(DATOS!CB:CB,MATCH(CHECKLIST!B679,DATOS!B:B,0),1),1),"")="",IF(IFERROR(FIND("VENCIDA",INDEX(DATOS!BH:BH,MATCH(CHECKLIST!B679,DATOS!B:B,0),1),1),"")="","","VENCIDO"),"X")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IFERROR(IF(INDEX(DATOS!AC:AC,MATCH(CHECKLIST!B680,DATOS!B:B,0),1)=0,"",INDEX(DATOS!AC:AC,MATCH(CHECKLIST!B680,DATOS!B:B,0),1)),"")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IF(IFERROR(FIND(H$13,INDEX(DATOS!CB:CB,MATCH(CHECKLIST!B680,DATOS!B:B,0),1),1),"")="",IF(IFERROR(FIND("VENCIDA",INDEX(DATOS!BH:BH,MATCH(CHECKLIST!B680,DATOS!B:B,0),1),1),"")="","","VENCIDO"),"X")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IFERROR(IF(INDEX(DATOS!AC:AC,MATCH(CHECKLIST!B681,DATOS!B:B,0),1)=0,"",INDEX(DATOS!AC:AC,MATCH(CHECKLIST!B681,DATOS!B:B,0),1)),"")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IF(IFERROR(FIND(H$13,INDEX(DATOS!CB:CB,MATCH(CHECKLIST!B681,DATOS!B:B,0),1),1),"")="",IF(IFERROR(FIND("VENCIDA",INDEX(DATOS!BH:BH,MATCH(CHECKLIST!B681,DATOS!B:B,0),1),1),"")="","","VENCIDO"),"X")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IFERROR(IF(INDEX(DATOS!AC:AC,MATCH(CHECKLIST!B682,DATOS!B:B,0),1)=0,"",INDEX(DATOS!AC:AC,MATCH(CHECKLIST!B682,DATOS!B:B,0),1)),"")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IF(IFERROR(FIND(H$13,INDEX(DATOS!CB:CB,MATCH(CHECKLIST!B682,DATOS!B:B,0),1),1),"")="",IF(IFERROR(FIND("VENCIDA",INDEX(DATOS!BH:BH,MATCH(CHECKLIST!B682,DATOS!B:B,0),1),1),"")="","","VENCIDO"),"X")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IFERROR(IF(INDEX(DATOS!AC:AC,MATCH(CHECKLIST!B683,DATOS!B:B,0),1)=0,"",INDEX(DATOS!AC:AC,MATCH(CHECKLIST!B683,DATOS!B:B,0),1)),"")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IF(IFERROR(FIND(H$13,INDEX(DATOS!CB:CB,MATCH(CHECKLIST!B683,DATOS!B:B,0),1),1),"")="",IF(IFERROR(FIND("VENCIDA",INDEX(DATOS!BH:BH,MATCH(CHECKLIST!B683,DATOS!B:B,0),1),1),"")="","","VENCIDO"),"X")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IFERROR(IF(INDEX(DATOS!AC:AC,MATCH(CHECKLIST!B684,DATOS!B:B,0),1)=0,"",INDEX(DATOS!AC:AC,MATCH(CHECKLIST!B684,DATOS!B:B,0),1)),"")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IF(IFERROR(FIND(H$13,INDEX(DATOS!CB:CB,MATCH(CHECKLIST!B684,DATOS!B:B,0),1),1),"")="",IF(IFERROR(FIND("VENCIDA",INDEX(DATOS!BH:BH,MATCH(CHECKLIST!B684,DATOS!B:B,0),1),1),"")="","","VENCIDO"),"X")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IF(IFERROR(FIND(H$13,INDEX(DATOS!CB:CB,MATCH(CHECKLIST!B685,DATOS!B:B,0),1),1),"")="",IF(IFERROR(FIND("VENCIDA",INDEX(DATOS!BH:BH,MATCH(CHECKLIST!B685,DATOS!B:B,0),1),1),"")="","","VENCIDO"),"X")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IF(IFERROR(FIND(H$13,INDEX(DATOS!CB:CB,MATCH(CHECKLIST!B686,DATOS!B:B,0),1),1),"")="",IF(IFERROR(FIND("VENCIDA",INDEX(DATOS!BH:BH,MATCH(CHECKLIST!B686,DATOS!B:B,0),1),1),"")="","","VENCIDO"),"X")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IF(IFERROR(FIND(H$13,INDEX(DATOS!CB:CB,MATCH(CHECKLIST!B687,DATOS!B:B,0),1),1),"")="",IF(IFERROR(FIND("VENCIDA",INDEX(DATOS!BH:BH,MATCH(CHECKLIST!B687,DATOS!B:B,0),1),1),"")="","","VENCIDO"),"X")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IF(IFERROR(FIND(H$13,INDEX(DATOS!CB:CB,MATCH(CHECKLIST!B688,DATOS!B:B,0),1),1),"")="",IF(IFERROR(FIND("VENCIDA",INDEX(DATOS!BH:BH,MATCH(CHECKLIST!B688,DATOS!B:B,0),1),1),"")="","","VENCIDO"),"X")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IF(IFERROR(FIND(H$13,INDEX(DATOS!CB:CB,MATCH(CHECKLIST!B689,DATOS!B:B,0),1),1),"")="",IF(IFERROR(FIND("VENCIDA",INDEX(DATOS!BH:BH,MATCH(CHECKLIST!B689,DATOS!B:B,0),1),1),"")="","","VENCIDO"),"X")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IF(IFERROR(FIND(H$13,INDEX(DATOS!CB:CB,MATCH(CHECKLIST!B690,DATOS!B:B,0),1),1),"")="",IF(IFERROR(FIND("VENCIDA",INDEX(DATOS!BH:BH,MATCH(CHECKLIST!B690,DATOS!B:B,0),1),1),"")="","","VENCIDO"),"X")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IF(IFERROR(FIND(H$13,INDEX(DATOS!CB:CB,MATCH(CHECKLIST!B691,DATOS!B:B,0),1),1),"")="",IF(IFERROR(FIND("VENCIDA",INDEX(DATOS!BH:BH,MATCH(CHECKLIST!B691,DATOS!B:B,0),1),1),"")="","","VENCIDO"),"X")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IF(IFERROR(FIND(H$13,INDEX(DATOS!CB:CB,MATCH(CHECKLIST!B692,DATOS!B:B,0),1),1),"")="",IF(IFERROR(FIND("VENCIDA",INDEX(DATOS!BH:BH,MATCH(CHECKLIST!B692,DATOS!B:B,0),1),1),"")="","","VENCIDO"),"X")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IF(IFERROR(FIND(H$13,INDEX(DATOS!CB:CB,MATCH(CHECKLIST!B693,DATOS!B:B,0),1),1),"")="",IF(IFERROR(FIND("VENCIDA",INDEX(DATOS!BH:BH,MATCH(CHECKLIST!B693,DATOS!B:B,0),1),1),"")="","","VENCIDO"),"X")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IF(IFERROR(FIND(H$13,INDEX(DATOS!CB:CB,MATCH(CHECKLIST!B694,DATOS!B:B,0),1),1),"")="",IF(IFERROR(FIND("VENCIDA",INDEX(DATOS!BH:BH,MATCH(CHECKLIST!B694,DATOS!B:B,0),1),1),"")="","","VENCIDO"),"X")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IF(IFERROR(FIND(H$13,INDEX(DATOS!CB:CB,MATCH(CHECKLIST!B695,DATOS!B:B,0),1),1),"")="",IF(IFERROR(FIND("VENCIDA",INDEX(DATOS!BH:BH,MATCH(CHECKLIST!B695,DATOS!B:B,0),1),1),"")="","","VENCIDO"),"X")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IF(IFERROR(FIND(H$13,INDEX(DATOS!CB:CB,MATCH(CHECKLIST!B696,DATOS!B:B,0),1),1),"")="",IF(IFERROR(FIND("VENCIDA",INDEX(DATOS!BH:BH,MATCH(CHECKLIST!B696,DATOS!B:B,0),1),1),"")="","","VENCIDO"),"X")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IF(IFERROR(FIND(H$13,INDEX(DATOS!CB:CB,MATCH(CHECKLIST!B697,DATOS!B:B,0),1),1),"")="",IF(IFERROR(FIND("VENCIDA",INDEX(DATOS!BH:BH,MATCH(CHECKLIST!B697,DATOS!B:B,0),1),1),"")="","","VENCIDO"),"X")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IF(IFERROR(FIND(H$13,INDEX(DATOS!CB:CB,MATCH(CHECKLIST!B698,DATOS!B:B,0),1),1),"")="",IF(IFERROR(FIND("VENCIDA",INDEX(DATOS!BH:BH,MATCH(CHECKLIST!B698,DATOS!B:B,0),1),1),"")="","","VENCIDO"),"X")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IF(IFERROR(FIND(H$13,INDEX(DATOS!CB:CB,MATCH(CHECKLIST!B699,DATOS!B:B,0),1),1),"")="",IF(IFERROR(FIND("VENCIDA",INDEX(DATOS!BH:BH,MATCH(CHECKLIST!B699,DATOS!B:B,0),1),1),"")="","","VENCIDO"),"X")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IF(IFERROR(FIND(H$13,INDEX(DATOS!CB:CB,MATCH(CHECKLIST!B700,DATOS!B:B,0),1),1),"")="",IF(IFERROR(FIND("VENCIDA",INDEX(DATOS!BH:BH,MATCH(CHECKLIST!B700,DATOS!B:B,0),1),1),"")="","","VENCIDO"),"X")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IF(IFERROR(FIND(H$13,INDEX(DATOS!CB:CB,MATCH(CHECKLIST!B701,DATOS!B:B,0),1),1),"")="",IF(IFERROR(FIND("VENCIDA",INDEX(DATOS!BH:BH,MATCH(CHECKLIST!B701,DATOS!B:B,0),1),1),"")="","","VENCIDO"),"X")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IF(IFERROR(FIND(H$13,INDEX(DATOS!CB:CB,MATCH(CHECKLIST!B702,DATOS!B:B,0),1),1),"")="",IF(IFERROR(FIND("VENCIDA",INDEX(DATOS!BH:BH,MATCH(CHECKLIST!B702,DATOS!B:B,0),1),1),"")="","","VENCIDO"),"X")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IF(IFERROR(FIND(H$13,INDEX(DATOS!CB:CB,MATCH(CHECKLIST!B703,DATOS!B:B,0),1),1),"")="",IF(IFERROR(FIND("VENCIDA",INDEX(DATOS!BH:BH,MATCH(CHECKLIST!B703,DATOS!B:B,0),1),1),"")="","","VENCIDO"),"X")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IF(IFERROR(FIND(H$13,INDEX(DATOS!CB:CB,MATCH(CHECKLIST!B704,DATOS!B:B,0),1),1),"")="",IF(IFERROR(FIND("VENCIDA",INDEX(DATOS!BH:BH,MATCH(CHECKLIST!B704,DATOS!B:B,0),1),1),"")="","","VENCIDO"),"X")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IF(IFERROR(FIND(H$13,INDEX(DATOS!CB:CB,MATCH(CHECKLIST!B705,DATOS!B:B,0),1),1),"")="",IF(IFERROR(FIND("VENCIDA",INDEX(DATOS!BH:BH,MATCH(CHECKLIST!B705,DATOS!B:B,0),1),1),"")="","","VENCIDO"),"X")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IF(IFERROR(FIND(H$13,INDEX(DATOS!CB:CB,MATCH(CHECKLIST!B706,DATOS!B:B,0),1),1),"")="",IF(IFERROR(FIND("VENCIDA",INDEX(DATOS!BH:BH,MATCH(CHECKLIST!B706,DATOS!B:B,0),1),1),"")="","","VENCIDO"),"X")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IF(IFERROR(FIND(H$13,INDEX(DATOS!CB:CB,MATCH(CHECKLIST!B707,DATOS!B:B,0),1),1),"")="",IF(IFERROR(FIND("VENCIDA",INDEX(DATOS!BH:BH,MATCH(CHECKLIST!B707,DATOS!B:B,0),1),1),"")="","","VENCIDO"),"X")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IF(IFERROR(FIND(H$13,INDEX(DATOS!CB:CB,MATCH(CHECKLIST!B708,DATOS!B:B,0),1),1),"")="",IF(IFERROR(FIND("VENCIDA",INDEX(DATOS!BH:BH,MATCH(CHECKLIST!B708,DATOS!B:B,0),1),1),"")="","","VENCIDO"),"X")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IF(IFERROR(FIND(H$13,INDEX(DATOS!CB:CB,MATCH(CHECKLIST!B709,DATOS!B:B,0),1),1),"")="",IF(IFERROR(FIND("VENCIDA",INDEX(DATOS!BH:BH,MATCH(CHECKLIST!B709,DATOS!B:B,0),1),1),"")="","","VENCIDO"),"X")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IF(IFERROR(FIND(H$13,INDEX(DATOS!CB:CB,MATCH(CHECKLIST!B710,DATOS!B:B,0),1),1),"")="",IF(IFERROR(FIND("VENCIDA",INDEX(DATOS!BH:BH,MATCH(CHECKLIST!B710,DATOS!B:B,0),1),1),"")="","","VENCIDO"),"X")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IF(IFERROR(FIND(H$13,INDEX(DATOS!CB:CB,MATCH(CHECKLIST!B711,DATOS!B:B,0),1),1),"")="",IF(IFERROR(FIND("VENCIDA",INDEX(DATOS!BH:BH,MATCH(CHECKLIST!B711,DATOS!B:B,0),1),1),"")="","","VENCIDO"),"X")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IF(IFERROR(FIND(H$13,INDEX(DATOS!CB:CB,MATCH(CHECKLIST!B712,DATOS!B:B,0),1),1),"")="",IF(IFERROR(FIND("VENCIDA",INDEX(DATOS!BH:BH,MATCH(CHECKLIST!B712,DATOS!B:B,0),1),1),"")="","","VENCIDO"),"X")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IF(IFERROR(FIND(H$13,INDEX(DATOS!CB:CB,MATCH(CHECKLIST!B713,DATOS!B:B,0),1),1),"")="",IF(IFERROR(FIND("VENCIDA",INDEX(DATOS!BH:BH,MATCH(CHECKLIST!B713,DATOS!B:B,0),1),1),"")="","","VENCIDO"),"X")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IF(IFERROR(FIND(H$13,INDEX(DATOS!CB:CB,MATCH(CHECKLIST!B714,DATOS!B:B,0),1),1),"")="",IF(IFERROR(FIND("VENCIDA",INDEX(DATOS!BH:BH,MATCH(CHECKLIST!B714,DATOS!B:B,0),1),1),"")="","","VENCIDO"),"X")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IF(IFERROR(FIND(H$13,INDEX(DATOS!CB:CB,MATCH(CHECKLIST!B715,DATOS!B:B,0),1),1),"")="",IF(IFERROR(FIND("VENCIDA",INDEX(DATOS!BH:BH,MATCH(CHECKLIST!B715,DATOS!B:B,0),1),1),"")="","","VENCIDO"),"X")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IF(IFERROR(FIND(H$13,INDEX(DATOS!CB:CB,MATCH(CHECKLIST!B716,DATOS!B:B,0),1),1),"")="",IF(IFERROR(FIND("VENCIDA",INDEX(DATOS!BH:BH,MATCH(CHECKLIST!B716,DATOS!B:B,0),1),1),"")="","","VENCIDO"),"X")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IF(IFERROR(FIND(H$13,INDEX(DATOS!CB:CB,MATCH(CHECKLIST!B717,DATOS!B:B,0),1),1),"")="",IF(IFERROR(FIND("VENCIDA",INDEX(DATOS!BH:BH,MATCH(CHECKLIST!B717,DATOS!B:B,0),1),1),"")="","","VENCIDO"),"X")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IF(IFERROR(FIND(H$13,INDEX(DATOS!CB:CB,MATCH(CHECKLIST!B718,DATOS!B:B,0),1),1),"")="",IF(IFERROR(FIND("VENCIDA",INDEX(DATOS!BH:BH,MATCH(CHECKLIST!B718,DATOS!B:B,0),1),1),"")="","","VENCIDO"),"X")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IF(IFERROR(FIND(H$13,INDEX(DATOS!CB:CB,MATCH(CHECKLIST!B719,DATOS!B:B,0),1),1),"")="",IF(IFERROR(FIND("VENCIDA",INDEX(DATOS!BH:BH,MATCH(CHECKLIST!B719,DATOS!B:B,0),1),1),"")="","","VENCIDO"),"X")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IF(IFERROR(FIND(H$13,INDEX(DATOS!CB:CB,MATCH(CHECKLIST!B720,DATOS!B:B,0),1),1),"")="",IF(IFERROR(FIND("VENCIDA",INDEX(DATOS!BH:BH,MATCH(CHECKLIST!B720,DATOS!B:B,0),1),1),"")="","","VENCIDO"),"X")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IF(IFERROR(FIND(H$13,INDEX(DATOS!CB:CB,MATCH(CHECKLIST!B721,DATOS!B:B,0),1),1),"")="",IF(IFERROR(FIND("VENCIDA",INDEX(DATOS!BH:BH,MATCH(CHECKLIST!B721,DATOS!B:B,0),1),1),"")="","","VENCIDO"),"X")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IF(IFERROR(FIND(H$13,INDEX(DATOS!CB:CB,MATCH(CHECKLIST!B722,DATOS!B:B,0),1),1),"")="",IF(IFERROR(FIND("VENCIDA",INDEX(DATOS!BH:BH,MATCH(CHECKLIST!B722,DATOS!B:B,0),1),1),"")="","","VENCIDO"),"X")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IF(IFERROR(FIND(H$13,INDEX(DATOS!CB:CB,MATCH(CHECKLIST!B723,DATOS!B:B,0),1),1),"")="",IF(IFERROR(FIND("VENCIDA",INDEX(DATOS!BH:BH,MATCH(CHECKLIST!B723,DATOS!B:B,0),1),1),"")="","","VENCIDO"),"X")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IF(IFERROR(FIND(H$13,INDEX(DATOS!CB:CB,MATCH(CHECKLIST!B724,DATOS!B:B,0),1),1),"")="",IF(IFERROR(FIND("VENCIDA",INDEX(DATOS!BH:BH,MATCH(CHECKLIST!B724,DATOS!B:B,0),1),1),"")="","","VENCIDO"),"X")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IF(IFERROR(FIND(H$13,INDEX(DATOS!CB:CB,MATCH(CHECKLIST!B725,DATOS!B:B,0),1),1),"")="",IF(IFERROR(FIND("VENCIDA",INDEX(DATOS!BH:BH,MATCH(CHECKLIST!B725,DATOS!B:B,0),1),1),"")="","","VENCIDO"),"X")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IF(IFERROR(FIND(H$13,INDEX(DATOS!CB:CB,MATCH(CHECKLIST!B726,DATOS!B:B,0),1),1),"")="",IF(IFERROR(FIND("VENCIDA",INDEX(DATOS!BH:BH,MATCH(CHECKLIST!B726,DATOS!B:B,0),1),1),"")="","","VENCIDO"),"X")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IF(IFERROR(FIND(H$13,INDEX(DATOS!CB:CB,MATCH(CHECKLIST!B727,DATOS!B:B,0),1),1),"")="",IF(IFERROR(FIND("VENCIDA",INDEX(DATOS!BH:BH,MATCH(CHECKLIST!B727,DATOS!B:B,0),1),1),"")="","","VENCIDO"),"X")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IF(IFERROR(FIND(H$13,INDEX(DATOS!CB:CB,MATCH(CHECKLIST!B728,DATOS!B:B,0),1),1),"")="",IF(IFERROR(FIND("VENCIDA",INDEX(DATOS!BH:BH,MATCH(CHECKLIST!B728,DATOS!B:B,0),1),1),"")="","","VENCIDO"),"X")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IF(IFERROR(FIND(H$13,INDEX(DATOS!CB:CB,MATCH(CHECKLIST!B729,DATOS!B:B,0),1),1),"")="",IF(IFERROR(FIND("VENCIDA",INDEX(DATOS!BH:BH,MATCH(CHECKLIST!B729,DATOS!B:B,0),1),1),"")="","","VENCIDO"),"X")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IF(IFERROR(FIND(H$13,INDEX(DATOS!CB:CB,MATCH(CHECKLIST!B730,DATOS!B:B,0),1),1),"")="",IF(IFERROR(FIND("VENCIDA",INDEX(DATOS!BH:BH,MATCH(CHECKLIST!B730,DATOS!B:B,0),1),1),"")="","","VENCIDO"),"X")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IF(IFERROR(FIND(H$13,INDEX(DATOS!CB:CB,MATCH(CHECKLIST!B731,DATOS!B:B,0),1),1),"")="",IF(IFERROR(FIND("VENCIDA",INDEX(DATOS!BH:BH,MATCH(CHECKLIST!B731,DATOS!B:B,0),1),1),"")="","","VENCIDO"),"X")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IF(IFERROR(FIND(H$13,INDEX(DATOS!CB:CB,MATCH(CHECKLIST!B732,DATOS!B:B,0),1),1),"")="",IF(IFERROR(FIND("VENCIDA",INDEX(DATOS!BH:BH,MATCH(CHECKLIST!B732,DATOS!B:B,0),1),1),"")="","","VENCIDO"),"X")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IF(IFERROR(FIND(H$13,INDEX(DATOS!CB:CB,MATCH(CHECKLIST!B733,DATOS!B:B,0),1),1),"")="",IF(IFERROR(FIND("VENCIDA",INDEX(DATOS!BH:BH,MATCH(CHECKLIST!B733,DATOS!B:B,0),1),1),"")="","","VENCIDO"),"X")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IF(IFERROR(FIND(H$13,INDEX(DATOS!CB:CB,MATCH(CHECKLIST!B734,DATOS!B:B,0),1),1),"")="",IF(IFERROR(FIND("VENCIDA",INDEX(DATOS!BH:BH,MATCH(CHECKLIST!B734,DATOS!B:B,0),1),1),"")="","","VENCIDO"),"X")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IF(IFERROR(FIND(H$13,INDEX(DATOS!CB:CB,MATCH(CHECKLIST!B735,DATOS!B:B,0),1),1),"")="",IF(IFERROR(FIND("VENCIDA",INDEX(DATOS!BH:BH,MATCH(CHECKLIST!B735,DATOS!B:B,0),1),1),"")="","","VENCIDO"),"X")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IF(IFERROR(FIND(H$13,INDEX(DATOS!CB:CB,MATCH(CHECKLIST!B736,DATOS!B:B,0),1),1),"")="",IF(IFERROR(FIND("VENCIDA",INDEX(DATOS!BH:BH,MATCH(CHECKLIST!B736,DATOS!B:B,0),1),1),"")="","","VENCIDO"),"X")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IF(IFERROR(FIND(H$13,INDEX(DATOS!CB:CB,MATCH(CHECKLIST!B737,DATOS!B:B,0),1),1),"")="",IF(IFERROR(FIND("VENCIDA",INDEX(DATOS!BH:BH,MATCH(CHECKLIST!B737,DATOS!B:B,0),1),1),"")="","","VENCIDO"),"X")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IF(IFERROR(FIND(H$13,INDEX(DATOS!CB:CB,MATCH(CHECKLIST!B738,DATOS!B:B,0),1),1),"")="",IF(IFERROR(FIND("VENCIDA",INDEX(DATOS!BH:BH,MATCH(CHECKLIST!B738,DATOS!B:B,0),1),1),"")="","","VENCIDO"),"X")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IF(IFERROR(FIND(H$13,INDEX(DATOS!CB:CB,MATCH(CHECKLIST!B739,DATOS!B:B,0),1),1),"")="",IF(IFERROR(FIND("VENCIDA",INDEX(DATOS!BH:BH,MATCH(CHECKLIST!B739,DATOS!B:B,0),1),1),"")="","","VENCIDO"),"X")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IF(IFERROR(FIND(H$13,INDEX(DATOS!CB:CB,MATCH(CHECKLIST!B740,DATOS!B:B,0),1),1),"")="",IF(IFERROR(FIND("VENCIDA",INDEX(DATOS!BH:BH,MATCH(CHECKLIST!B740,DATOS!B:B,0),1),1),"")="","","VENCIDO"),"X")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IF(IFERROR(FIND(H$13,INDEX(DATOS!CB:CB,MATCH(CHECKLIST!B741,DATOS!B:B,0),1),1),"")="",IF(IFERROR(FIND("VENCIDA",INDEX(DATOS!BH:BH,MATCH(CHECKLIST!B741,DATOS!B:B,0),1),1),"")="","","VENCIDO"),"X")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IF(IFERROR(FIND(H$13,INDEX(DATOS!CB:CB,MATCH(CHECKLIST!B742,DATOS!B:B,0),1),1),"")="",IF(IFERROR(FIND("VENCIDA",INDEX(DATOS!BH:BH,MATCH(CHECKLIST!B742,DATOS!B:B,0),1),1),"")="","","VENCIDO"),"X")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IF(IFERROR(FIND(H$13,INDEX(DATOS!CB:CB,MATCH(CHECKLIST!B743,DATOS!B:B,0),1),1),"")="",IF(IFERROR(FIND("VENCIDA",INDEX(DATOS!BH:BH,MATCH(CHECKLIST!B743,DATOS!B:B,0),1),1),"")="","","VENCIDO"),"X")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IF(IFERROR(FIND(H$13,INDEX(DATOS!CB:CB,MATCH(CHECKLIST!B744,DATOS!B:B,0),1),1),"")="",IF(IFERROR(FIND("VENCIDA",INDEX(DATOS!BH:BH,MATCH(CHECKLIST!B744,DATOS!B:B,0),1),1),"")="","","VENCIDO"),"X")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IF(IFERROR(FIND(H$13,INDEX(DATOS!CB:CB,MATCH(CHECKLIST!B745,DATOS!B:B,0),1),1),"")="",IF(IFERROR(FIND("VENCIDA",INDEX(DATOS!BH:BH,MATCH(CHECKLIST!B745,DATOS!B:B,0),1),1),"")="","","VENCIDO"),"X")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IF(IFERROR(FIND(H$13,INDEX(DATOS!CB:CB,MATCH(CHECKLIST!B746,DATOS!B:B,0),1),1),"")="",IF(IFERROR(FIND("VENCIDA",INDEX(DATOS!BH:BH,MATCH(CHECKLIST!B746,DATOS!B:B,0),1),1),"")="","","VENCIDO"),"X")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IF(IFERROR(FIND(H$13,INDEX(DATOS!CB:CB,MATCH(CHECKLIST!B747,DATOS!B:B,0),1),1),"")="",IF(IFERROR(FIND("VENCIDA",INDEX(DATOS!BH:BH,MATCH(CHECKLIST!B747,DATOS!B:B,0),1),1),"")="","","VENCIDO"),"X")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IF(IFERROR(FIND(H$13,INDEX(DATOS!CB:CB,MATCH(CHECKLIST!B748,DATOS!B:B,0),1),1),"")="",IF(IFERROR(FIND("VENCIDA",INDEX(DATOS!BH:BH,MATCH(CHECKLIST!B748,DATOS!B:B,0),1),1),"")="","","VENCIDO"),"X")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IF(IFERROR(FIND(H$13,INDEX(DATOS!CB:CB,MATCH(CHECKLIST!B749,DATOS!B:B,0),1),1),"")="",IF(IFERROR(FIND("VENCIDA",INDEX(DATOS!BH:BH,MATCH(CHECKLIST!B749,DATOS!B:B,0),1),1),"")="","","VENCIDO"),"X")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IF(IFERROR(FIND(H$13,INDEX(DATOS!CB:CB,MATCH(CHECKLIST!B750,DATOS!B:B,0),1),1),"")="",IF(IFERROR(FIND("VENCIDA",INDEX(DATOS!BH:BH,MATCH(CHECKLIST!B750,DATOS!B:B,0),1),1),"")="","","VENCIDO"),"X")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IF(IFERROR(FIND(H$13,INDEX(DATOS!CB:CB,MATCH(CHECKLIST!B751,DATOS!B:B,0),1),1),"")="",IF(IFERROR(FIND("VENCIDA",INDEX(DATOS!BH:BH,MATCH(CHECKLIST!B751,DATOS!B:B,0),1),1),"")="","","VENCIDO"),"X")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IF(IFERROR(FIND(H$13,INDEX(DATOS!CB:CB,MATCH(CHECKLIST!B752,DATOS!B:B,0),1),1),"")="",IF(IFERROR(FIND("VENCIDA",INDEX(DATOS!BH:BH,MATCH(CHECKLIST!B752,DATOS!B:B,0),1),1),"")="","","VENCIDO"),"X")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IF(IFERROR(FIND(H$13,INDEX(DATOS!CB:CB,MATCH(CHECKLIST!B753,DATOS!B:B,0),1),1),"")="",IF(IFERROR(FIND("VENCIDA",INDEX(DATOS!BH:BH,MATCH(CHECKLIST!B753,DATOS!B:B,0),1),1),"")="","","VENCIDO"),"X")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IF(IFERROR(FIND(H$13,INDEX(DATOS!CB:CB,MATCH(CHECKLIST!B754,DATOS!B:B,0),1),1),"")="",IF(IFERROR(FIND("VENCIDA",INDEX(DATOS!BH:BH,MATCH(CHECKLIST!B754,DATOS!B:B,0),1),1),"")="","","VENCIDO"),"X")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IF(IFERROR(FIND(H$13,INDEX(DATOS!CB:CB,MATCH(CHECKLIST!B755,DATOS!B:B,0),1),1),"")="",IF(IFERROR(FIND("VENCIDA",INDEX(DATOS!BH:BH,MATCH(CHECKLIST!B755,DATOS!B:B,0),1),1),"")="","","VENCIDO"),"X")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IF(IFERROR(FIND(H$13,INDEX(DATOS!CB:CB,MATCH(CHECKLIST!B756,DATOS!B:B,0),1),1),"")="",IF(IFERROR(FIND("VENCIDA",INDEX(DATOS!BH:BH,MATCH(CHECKLIST!B756,DATOS!B:B,0),1),1),"")="","","VENCIDO"),"X")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IF(IFERROR(FIND(H$13,INDEX(DATOS!CB:CB,MATCH(CHECKLIST!B757,DATOS!B:B,0),1),1),"")="",IF(IFERROR(FIND("VENCIDA",INDEX(DATOS!BH:BH,MATCH(CHECKLIST!B757,DATOS!B:B,0),1),1),"")="","","VENCIDO"),"X")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IF(IFERROR(FIND(H$13,INDEX(DATOS!CB:CB,MATCH(CHECKLIST!B758,DATOS!B:B,0),1),1),"")="",IF(IFERROR(FIND("VENCIDA",INDEX(DATOS!BH:BH,MATCH(CHECKLIST!B758,DATOS!B:B,0),1),1),"")="","","VENCIDO"),"X")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IF(IFERROR(FIND(H$13,INDEX(DATOS!CB:CB,MATCH(CHECKLIST!B759,DATOS!B:B,0),1),1),"")="",IF(IFERROR(FIND("VENCIDA",INDEX(DATOS!BH:BH,MATCH(CHECKLIST!B759,DATOS!B:B,0),1),1),"")="","","VENCIDO"),"X")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IF(IFERROR(FIND(H$13,INDEX(DATOS!CB:CB,MATCH(CHECKLIST!B760,DATOS!B:B,0),1),1),"")="",IF(IFERROR(FIND("VENCIDA",INDEX(DATOS!BH:BH,MATCH(CHECKLIST!B760,DATOS!B:B,0),1),1),"")="","","VENCIDO"),"X")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IF(IFERROR(FIND(H$13,INDEX(DATOS!CB:CB,MATCH(CHECKLIST!B761,DATOS!B:B,0),1),1),"")="",IF(IFERROR(FIND("VENCIDA",INDEX(DATOS!BH:BH,MATCH(CHECKLIST!B761,DATOS!B:B,0),1),1),"")="","","VENCIDO"),"X")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IF(IFERROR(FIND(H$13,INDEX(DATOS!CB:CB,MATCH(CHECKLIST!B762,DATOS!B:B,0),1),1),"")="",IF(IFERROR(FIND("VENCIDA",INDEX(DATOS!BH:BH,MATCH(CHECKLIST!B762,DATOS!B:B,0),1),1),"")="","","VENCIDO"),"X")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IF(IFERROR(FIND(H$13,INDEX(DATOS!CB:CB,MATCH(CHECKLIST!B763,DATOS!B:B,0),1),1),"")="",IF(IFERROR(FIND("VENCIDA",INDEX(DATOS!BH:BH,MATCH(CHECKLIST!B763,DATOS!B:B,0),1),1),"")="","","VENCIDO"),"X")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IF(IFERROR(FIND(H$13,INDEX(DATOS!CB:CB,MATCH(CHECKLIST!B764,DATOS!B:B,0),1),1),"")="",IF(IFERROR(FIND("VENCIDA",INDEX(DATOS!BH:BH,MATCH(CHECKLIST!B764,DATOS!B:B,0),1),1),"")="","","VENCIDO"),"X")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IF(IFERROR(FIND(H$13,INDEX(DATOS!CB:CB,MATCH(CHECKLIST!B765,DATOS!B:B,0),1),1),"")="",IF(IFERROR(FIND("VENCIDA",INDEX(DATOS!BH:BH,MATCH(CHECKLIST!B765,DATOS!B:B,0),1),1),"")="","","VENCIDO"),"X")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IF(IFERROR(FIND(H$13,INDEX(DATOS!CB:CB,MATCH(CHECKLIST!B766,DATOS!B:B,0),1),1),"")="",IF(IFERROR(FIND("VENCIDA",INDEX(DATOS!BH:BH,MATCH(CHECKLIST!B766,DATOS!B:B,0),1),1),"")="","","VENCIDO"),"X")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IF(IFERROR(FIND(H$13,INDEX(DATOS!CB:CB,MATCH(CHECKLIST!B767,DATOS!B:B,0),1),1),"")="",IF(IFERROR(FIND("VENCIDA",INDEX(DATOS!BH:BH,MATCH(CHECKLIST!B767,DATOS!B:B,0),1),1),"")="","","VENCIDO"),"X")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IF(IFERROR(FIND(H$13,INDEX(DATOS!CB:CB,MATCH(CHECKLIST!B768,DATOS!B:B,0),1),1),"")="",IF(IFERROR(FIND("VENCIDA",INDEX(DATOS!BH:BH,MATCH(CHECKLIST!B768,DATOS!B:B,0),1),1),"")="","","VENCIDO"),"X")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IF(IFERROR(FIND(H$13,INDEX(DATOS!CB:CB,MATCH(CHECKLIST!B769,DATOS!B:B,0),1),1),"")="",IF(IFERROR(FIND("VENCIDA",INDEX(DATOS!BH:BH,MATCH(CHECKLIST!B769,DATOS!B:B,0),1),1),"")="","","VENCIDO"),"X")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IF(IFERROR(FIND(H$13,INDEX(DATOS!CB:CB,MATCH(CHECKLIST!B770,DATOS!B:B,0),1),1),"")="",IF(IFERROR(FIND("VENCIDA",INDEX(DATOS!BH:BH,MATCH(CHECKLIST!B770,DATOS!B:B,0),1),1),"")="","","VENCIDO"),"X")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IF(IFERROR(FIND(H$13,INDEX(DATOS!CB:CB,MATCH(CHECKLIST!B771,DATOS!B:B,0),1),1),"")="",IF(IFERROR(FIND("VENCIDA",INDEX(DATOS!BH:BH,MATCH(CHECKLIST!B771,DATOS!B:B,0),1),1),"")="","","VENCIDO"),"X")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IF(IFERROR(FIND(H$13,INDEX(DATOS!CB:CB,MATCH(CHECKLIST!B772,DATOS!B:B,0),1),1),"")="",IF(IFERROR(FIND("VENCIDA",INDEX(DATOS!BH:BH,MATCH(CHECKLIST!B772,DATOS!B:B,0),1),1),"")="","","VENCIDO"),"X")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IF(IFERROR(FIND(H$13,INDEX(DATOS!CB:CB,MATCH(CHECKLIST!B773,DATOS!B:B,0),1),1),"")="",IF(IFERROR(FIND("VENCIDA",INDEX(DATOS!BH:BH,MATCH(CHECKLIST!B773,DATOS!B:B,0),1),1),"")="","","VENCIDO"),"X")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IF(IFERROR(FIND(H$13,INDEX(DATOS!CB:CB,MATCH(CHECKLIST!B774,DATOS!B:B,0),1),1),"")="",IF(IFERROR(FIND("VENCIDA",INDEX(DATOS!BH:BH,MATCH(CHECKLIST!B774,DATOS!B:B,0),1),1),"")="","","VENCIDO"),"X")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IF(IFERROR(FIND(H$13,INDEX(DATOS!CB:CB,MATCH(CHECKLIST!B775,DATOS!B:B,0),1),1),"")="",IF(IFERROR(FIND("VENCIDA",INDEX(DATOS!BH:BH,MATCH(CHECKLIST!B775,DATOS!B:B,0),1),1),"")="","","VENCIDO"),"X")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IF(IFERROR(FIND(H$13,INDEX(DATOS!CB:CB,MATCH(CHECKLIST!B776,DATOS!B:B,0),1),1),"")="",IF(IFERROR(FIND("VENCIDA",INDEX(DATOS!BH:BH,MATCH(CHECKLIST!B776,DATOS!B:B,0),1),1),"")="","","VENCIDO"),"X")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IF(IFERROR(FIND(H$13,INDEX(DATOS!CB:CB,MATCH(CHECKLIST!B777,DATOS!B:B,0),1),1),"")="",IF(IFERROR(FIND("VENCIDA",INDEX(DATOS!BH:BH,MATCH(CHECKLIST!B777,DATOS!B:B,0),1),1),"")="","","VENCIDO"),"X")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IF(IFERROR(FIND(H$13,INDEX(DATOS!CB:CB,MATCH(CHECKLIST!B778,DATOS!B:B,0),1),1),"")="",IF(IFERROR(FIND("VENCIDA",INDEX(DATOS!BH:BH,MATCH(CHECKLIST!B778,DATOS!B:B,0),1),1),"")="","","VENCIDO"),"X")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IF(IFERROR(FIND(H$13,INDEX(DATOS!CB:CB,MATCH(CHECKLIST!B779,DATOS!B:B,0),1),1),"")="",IF(IFERROR(FIND("VENCIDA",INDEX(DATOS!BH:BH,MATCH(CHECKLIST!B779,DATOS!B:B,0),1),1),"")="","","VENCIDO"),"X")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IF(IFERROR(FIND(H$13,INDEX(DATOS!CB:CB,MATCH(CHECKLIST!B780,DATOS!B:B,0),1),1),"")="",IF(IFERROR(FIND("VENCIDA",INDEX(DATOS!BH:BH,MATCH(CHECKLIST!B780,DATOS!B:B,0),1),1),"")="","","VENCIDO"),"X")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IF(IFERROR(FIND(H$13,INDEX(DATOS!CB:CB,MATCH(CHECKLIST!B781,DATOS!B:B,0),1),1),"")="",IF(IFERROR(FIND("VENCIDA",INDEX(DATOS!BH:BH,MATCH(CHECKLIST!B781,DATOS!B:B,0),1),1),"")="","","VENCIDO"),"X")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IF(IFERROR(FIND(H$13,INDEX(DATOS!CB:CB,MATCH(CHECKLIST!B782,DATOS!B:B,0),1),1),"")="",IF(IFERROR(FIND("VENCIDA",INDEX(DATOS!BH:BH,MATCH(CHECKLIST!B782,DATOS!B:B,0),1),1),"")="","","VENCIDO"),"X")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IF(IFERROR(FIND(H$13,INDEX(DATOS!CB:CB,MATCH(CHECKLIST!B783,DATOS!B:B,0),1),1),"")="",IF(IFERROR(FIND("VENCIDA",INDEX(DATOS!BH:BH,MATCH(CHECKLIST!B783,DATOS!B:B,0),1),1),"")="","","VENCIDO"),"X")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IF(IFERROR(FIND(H$13,INDEX(DATOS!CB:CB,MATCH(CHECKLIST!B784,DATOS!B:B,0),1),1),"")="",IF(IFERROR(FIND("VENCIDA",INDEX(DATOS!BH:BH,MATCH(CHECKLIST!B784,DATOS!B:B,0),1),1),"")="","","VENCIDO"),"X")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IF(IFERROR(FIND(H$13,INDEX(DATOS!CB:CB,MATCH(CHECKLIST!B785,DATOS!B:B,0),1),1),"")="",IF(IFERROR(FIND("VENCIDA",INDEX(DATOS!BH:BH,MATCH(CHECKLIST!B785,DATOS!B:B,0),1),1),"")="","","VENCIDO"),"X")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IF(IFERROR(FIND(H$13,INDEX(DATOS!CB:CB,MATCH(CHECKLIST!B786,DATOS!B:B,0),1),1),"")="",IF(IFERROR(FIND("VENCIDA",INDEX(DATOS!BH:BH,MATCH(CHECKLIST!B786,DATOS!B:B,0),1),1),"")="","","VENCIDO"),"X")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IF(IFERROR(FIND(H$13,INDEX(DATOS!CB:CB,MATCH(CHECKLIST!B787,DATOS!B:B,0),1),1),"")="",IF(IFERROR(FIND("VENCIDA",INDEX(DATOS!BH:BH,MATCH(CHECKLIST!B787,DATOS!B:B,0),1),1),"")="","","VENCIDO"),"X")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IF(IFERROR(FIND(H$13,INDEX(DATOS!CB:CB,MATCH(CHECKLIST!B788,DATOS!B:B,0),1),1),"")="",IF(IFERROR(FIND("VENCIDA",INDEX(DATOS!BH:BH,MATCH(CHECKLIST!B788,DATOS!B:B,0),1),1),"")="","","VENCIDO"),"X")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IF(IFERROR(FIND(H$13,INDEX(DATOS!CB:CB,MATCH(CHECKLIST!B789,DATOS!B:B,0),1),1),"")="",IF(IFERROR(FIND("VENCIDA",INDEX(DATOS!BH:BH,MATCH(CHECKLIST!B789,DATOS!B:B,0),1),1),"")="","","VENCIDO"),"X")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IF(IFERROR(FIND(H$13,INDEX(DATOS!CB:CB,MATCH(CHECKLIST!B790,DATOS!B:B,0),1),1),"")="",IF(IFERROR(FIND("VENCIDA",INDEX(DATOS!BH:BH,MATCH(CHECKLIST!B790,DATOS!B:B,0),1),1),"")="","","VENCIDO"),"X")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IF(IFERROR(FIND(H$13,INDEX(DATOS!CB:CB,MATCH(CHECKLIST!B791,DATOS!B:B,0),1),1),"")="",IF(IFERROR(FIND("VENCIDA",INDEX(DATOS!BH:BH,MATCH(CHECKLIST!B791,DATOS!B:B,0),1),1),"")="","","VENCIDO"),"X")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IF(IFERROR(FIND(H$13,INDEX(DATOS!CB:CB,MATCH(CHECKLIST!B792,DATOS!B:B,0),1),1),"")="",IF(IFERROR(FIND("VENCIDA",INDEX(DATOS!BH:BH,MATCH(CHECKLIST!B792,DATOS!B:B,0),1),1),"")="","","VENCIDO"),"X")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IF(IFERROR(FIND(H$13,INDEX(DATOS!CB:CB,MATCH(CHECKLIST!B793,DATOS!B:B,0),1),1),"")="",IF(IFERROR(FIND("VENCIDA",INDEX(DATOS!BH:BH,MATCH(CHECKLIST!B793,DATOS!B:B,0),1),1),"")="","","VENCIDO"),"X")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IF(IFERROR(FIND(H$13,INDEX(DATOS!CB:CB,MATCH(CHECKLIST!B794,DATOS!B:B,0),1),1),"")="",IF(IFERROR(FIND("VENCIDA",INDEX(DATOS!BH:BH,MATCH(CHECKLIST!B794,DATOS!B:B,0),1),1),"")="","","VENCIDO"),"X")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IF(IFERROR(FIND(H$13,INDEX(DATOS!CB:CB,MATCH(CHECKLIST!B795,DATOS!B:B,0),1),1),"")="",IF(IFERROR(FIND("VENCIDA",INDEX(DATOS!BH:BH,MATCH(CHECKLIST!B795,DATOS!B:B,0),1),1),"")="","","VENCIDO"),"X")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IF(IFERROR(FIND(H$13,INDEX(DATOS!CB:CB,MATCH(CHECKLIST!B796,DATOS!B:B,0),1),1),"")="",IF(IFERROR(FIND("VENCIDA",INDEX(DATOS!BH:BH,MATCH(CHECKLIST!B796,DATOS!B:B,0),1),1),"")="","","VENCIDO"),"X")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IF(IFERROR(FIND(H$13,INDEX(DATOS!CB:CB,MATCH(CHECKLIST!B797,DATOS!B:B,0),1),1),"")="",IF(IFERROR(FIND("VENCIDA",INDEX(DATOS!BH:BH,MATCH(CHECKLIST!B797,DATOS!B:B,0),1),1),"")="","","VENCIDO"),"X")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IF(IFERROR(FIND(H$13,INDEX(DATOS!CB:CB,MATCH(CHECKLIST!B798,DATOS!B:B,0),1),1),"")="",IF(IFERROR(FIND("VENCIDA",INDEX(DATOS!BH:BH,MATCH(CHECKLIST!B798,DATOS!B:B,0),1),1),"")="","","VENCIDO"),"X")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IF(IFERROR(FIND(H$13,INDEX(DATOS!CB:CB,MATCH(CHECKLIST!B799,DATOS!B:B,0),1),1),"")="",IF(IFERROR(FIND("VENCIDA",INDEX(DATOS!BH:BH,MATCH(CHECKLIST!B799,DATOS!B:B,0),1),1),"")="","","VENCIDO"),"X")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IF(IFERROR(FIND(H$13,INDEX(DATOS!CB:CB,MATCH(CHECKLIST!B800,DATOS!B:B,0),1),1),"")="",IF(IFERROR(FIND("VENCIDA",INDEX(DATOS!BH:BH,MATCH(CHECKLIST!B800,DATOS!B:B,0),1),1),"")="","","VENCIDO"),"X")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IF(IFERROR(FIND(H$13,INDEX(DATOS!CB:CB,MATCH(CHECKLIST!B801,DATOS!B:B,0),1),1),"")="",IF(IFERROR(FIND("VENCIDA",INDEX(DATOS!BH:BH,MATCH(CHECKLIST!B801,DATOS!B:B,0),1),1),"")="","","VENCIDO"),"X")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IF(IFERROR(FIND(H$13,INDEX(DATOS!CB:CB,MATCH(CHECKLIST!B802,DATOS!B:B,0),1),1),"")="",IF(IFERROR(FIND("VENCIDA",INDEX(DATOS!BH:BH,MATCH(CHECKLIST!B802,DATOS!B:B,0),1),1),"")="","","VENCIDO"),"X")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IF(IFERROR(FIND(H$13,INDEX(DATOS!CB:CB,MATCH(CHECKLIST!B803,DATOS!B:B,0),1),1),"")="",IF(IFERROR(FIND("VENCIDA",INDEX(DATOS!BH:BH,MATCH(CHECKLIST!B803,DATOS!B:B,0),1),1),"")="","","VENCIDO"),"X")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IF(IFERROR(FIND(H$13,INDEX(DATOS!CB:CB,MATCH(CHECKLIST!B804,DATOS!B:B,0),1),1),"")="",IF(IFERROR(FIND("VENCIDA",INDEX(DATOS!BH:BH,MATCH(CHECKLIST!B804,DATOS!B:B,0),1),1),"")="","","VENCIDO"),"X")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IF(IFERROR(FIND(H$13,INDEX(DATOS!CB:CB,MATCH(CHECKLIST!B805,DATOS!B:B,0),1),1),"")="",IF(IFERROR(FIND("VENCIDA",INDEX(DATOS!BH:BH,MATCH(CHECKLIST!B805,DATOS!B:B,0),1),1),"")="","","VENCIDO"),"X")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IF(IFERROR(FIND(H$13,INDEX(DATOS!CB:CB,MATCH(CHECKLIST!B806,DATOS!B:B,0),1),1),"")="",IF(IFERROR(FIND("VENCIDA",INDEX(DATOS!BH:BH,MATCH(CHECKLIST!B806,DATOS!B:B,0),1),1),"")="","","VENCIDO"),"X")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IF(IFERROR(FIND(H$13,INDEX(DATOS!CB:CB,MATCH(CHECKLIST!B807,DATOS!B:B,0),1),1),"")="",IF(IFERROR(FIND("VENCIDA",INDEX(DATOS!BH:BH,MATCH(CHECKLIST!B807,DATOS!B:B,0),1),1),"")="","","VENCIDO"),"X")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IF(IFERROR(FIND(H$13,INDEX(DATOS!CB:CB,MATCH(CHECKLIST!B808,DATOS!B:B,0),1),1),"")="",IF(IFERROR(FIND("VENCIDA",INDEX(DATOS!BH:BH,MATCH(CHECKLIST!B808,DATOS!B:B,0),1),1),"")="","","VENCIDO"),"X")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IF(IFERROR(FIND(H$13,INDEX(DATOS!CB:CB,MATCH(CHECKLIST!B809,DATOS!B:B,0),1),1),"")="",IF(IFERROR(FIND("VENCIDA",INDEX(DATOS!BH:BH,MATCH(CHECKLIST!B809,DATOS!B:B,0),1),1),"")="","","VENCIDO"),"X")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IF(IFERROR(FIND(H$13,INDEX(DATOS!CB:CB,MATCH(CHECKLIST!B810,DATOS!B:B,0),1),1),"")="",IF(IFERROR(FIND("VENCIDA",INDEX(DATOS!BH:BH,MATCH(CHECKLIST!B810,DATOS!B:B,0),1),1),"")="","","VENCIDO"),"X")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IF(IFERROR(FIND(H$13,INDEX(DATOS!CB:CB,MATCH(CHECKLIST!B811,DATOS!B:B,0),1),1),"")="",IF(IFERROR(FIND("VENCIDA",INDEX(DATOS!BH:BH,MATCH(CHECKLIST!B811,DATOS!B:B,0),1),1),"")="","","VENCIDO"),"X")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IF(IFERROR(FIND(H$13,INDEX(DATOS!CB:CB,MATCH(CHECKLIST!B812,DATOS!B:B,0),1),1),"")="",IF(IFERROR(FIND("VENCIDA",INDEX(DATOS!BH:BH,MATCH(CHECKLIST!B812,DATOS!B:B,0),1),1),"")="","","VENCIDO"),"X")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IF(IFERROR(FIND(H$13,INDEX(DATOS!CB:CB,MATCH(CHECKLIST!B813,DATOS!B:B,0),1),1),"")="",IF(IFERROR(FIND("VENCIDA",INDEX(DATOS!BH:BH,MATCH(CHECKLIST!B813,DATOS!B:B,0),1),1),"")="","","VENCIDO"),"X")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IF(IFERROR(FIND(H$13,INDEX(DATOS!CB:CB,MATCH(CHECKLIST!B814,DATOS!B:B,0),1),1),"")="",IF(IFERROR(FIND("VENCIDA",INDEX(DATOS!BH:BH,MATCH(CHECKLIST!B814,DATOS!B:B,0),1),1),"")="","","VENCIDO"),"X")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IF(IFERROR(FIND(H$13,INDEX(DATOS!CB:CB,MATCH(CHECKLIST!B815,DATOS!B:B,0),1),1),"")="",IF(IFERROR(FIND("VENCIDA",INDEX(DATOS!BH:BH,MATCH(CHECKLIST!B815,DATOS!B:B,0),1),1),"")="","","VENCIDO"),"X")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IF(IFERROR(FIND(H$13,INDEX(DATOS!CB:CB,MATCH(CHECKLIST!B816,DATOS!B:B,0),1),1),"")="",IF(IFERROR(FIND("VENCIDA",INDEX(DATOS!BH:BH,MATCH(CHECKLIST!B816,DATOS!B:B,0),1),1),"")="","","VENCIDO"),"X")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IF(IFERROR(FIND(H$13,INDEX(DATOS!CB:CB,MATCH(CHECKLIST!B817,DATOS!B:B,0),1),1),"")="",IF(IFERROR(FIND("VENCIDA",INDEX(DATOS!BH:BH,MATCH(CHECKLIST!B817,DATOS!B:B,0),1),1),"")="","","VENCIDO"),"X")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IF(IFERROR(FIND(H$13,INDEX(DATOS!CB:CB,MATCH(CHECKLIST!B818,DATOS!B:B,0),1),1),"")="",IF(IFERROR(FIND("VENCIDA",INDEX(DATOS!BH:BH,MATCH(CHECKLIST!B818,DATOS!B:B,0),1),1),"")="","","VENCIDO"),"X")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IF(IFERROR(FIND(H$13,INDEX(DATOS!CB:CB,MATCH(CHECKLIST!B819,DATOS!B:B,0),1),1),"")="",IF(IFERROR(FIND("VENCIDA",INDEX(DATOS!BH:BH,MATCH(CHECKLIST!B819,DATOS!B:B,0),1),1),"")="","","VENCIDO"),"X")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IF(IFERROR(FIND(H$13,INDEX(DATOS!CB:CB,MATCH(CHECKLIST!B820,DATOS!B:B,0),1),1),"")="",IF(IFERROR(FIND("VENCIDA",INDEX(DATOS!BH:BH,MATCH(CHECKLIST!B820,DATOS!B:B,0),1),1),"")="","","VENCIDO"),"X")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IF(IFERROR(FIND(H$13,INDEX(DATOS!CB:CB,MATCH(CHECKLIST!B821,DATOS!B:B,0),1),1),"")="",IF(IFERROR(FIND("VENCIDA",INDEX(DATOS!BH:BH,MATCH(CHECKLIST!B821,DATOS!B:B,0),1),1),"")="","","VENCIDO"),"X")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IF(IFERROR(FIND(H$13,INDEX(DATOS!CB:CB,MATCH(CHECKLIST!B822,DATOS!B:B,0),1),1),"")="",IF(IFERROR(FIND("VENCIDA",INDEX(DATOS!BH:BH,MATCH(CHECKLIST!B822,DATOS!B:B,0),1),1),"")="","","VENCIDO"),"X")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IF(IFERROR(FIND(H$13,INDEX(DATOS!CB:CB,MATCH(CHECKLIST!B823,DATOS!B:B,0),1),1),"")="",IF(IFERROR(FIND("VENCIDA",INDEX(DATOS!BH:BH,MATCH(CHECKLIST!B823,DATOS!B:B,0),1),1),"")="","","VENCIDO"),"X")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IF(IFERROR(FIND(H$13,INDEX(DATOS!CB:CB,MATCH(CHECKLIST!B824,DATOS!B:B,0),1),1),"")="",IF(IFERROR(FIND("VENCIDA",INDEX(DATOS!BH:BH,MATCH(CHECKLIST!B824,DATOS!B:B,0),1),1),"")="","","VENCIDO"),"X")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IF(IFERROR(FIND(H$13,INDEX(DATOS!CB:CB,MATCH(CHECKLIST!B825,DATOS!B:B,0),1),1),"")="",IF(IFERROR(FIND("VENCIDA",INDEX(DATOS!BH:BH,MATCH(CHECKLIST!B825,DATOS!B:B,0),1),1),"")="","","VENCIDO"),"X")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IF(IFERROR(FIND(H$13,INDEX(DATOS!CB:CB,MATCH(CHECKLIST!B826,DATOS!B:B,0),1),1),"")="",IF(IFERROR(FIND("VENCIDA",INDEX(DATOS!BH:BH,MATCH(CHECKLIST!B826,DATOS!B:B,0),1),1),"")="","","VENCIDO"),"X")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IF(IFERROR(FIND(H$13,INDEX(DATOS!CB:CB,MATCH(CHECKLIST!B827,DATOS!B:B,0),1),1),"")="",IF(IFERROR(FIND("VENCIDA",INDEX(DATOS!BH:BH,MATCH(CHECKLIST!B827,DATOS!B:B,0),1),1),"")="","","VENCIDO"),"X")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IF(IFERROR(FIND(H$13,INDEX(DATOS!CB:CB,MATCH(CHECKLIST!B828,DATOS!B:B,0),1),1),"")="",IF(IFERROR(FIND("VENCIDA",INDEX(DATOS!BH:BH,MATCH(CHECKLIST!B828,DATOS!B:B,0),1),1),"")="","","VENCIDO"),"X")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IF(IFERROR(FIND(H$13,INDEX(DATOS!CB:CB,MATCH(CHECKLIST!B829,DATOS!B:B,0),1),1),"")="",IF(IFERROR(FIND("VENCIDA",INDEX(DATOS!BH:BH,MATCH(CHECKLIST!B829,DATOS!B:B,0),1),1),"")="","","VENCIDO"),"X")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IF(IFERROR(FIND(H$13,INDEX(DATOS!CB:CB,MATCH(CHECKLIST!B830,DATOS!B:B,0),1),1),"")="",IF(IFERROR(FIND("VENCIDA",INDEX(DATOS!BH:BH,MATCH(CHECKLIST!B830,DATOS!B:B,0),1),1),"")="","","VENCIDO"),"X")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IF(IFERROR(FIND(H$13,INDEX(DATOS!CB:CB,MATCH(CHECKLIST!B831,DATOS!B:B,0),1),1),"")="",IF(IFERROR(FIND("VENCIDA",INDEX(DATOS!BH:BH,MATCH(CHECKLIST!B831,DATOS!B:B,0),1),1),"")="","","VENCIDO"),"X")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IF(IFERROR(FIND(H$13,INDEX(DATOS!CB:CB,MATCH(CHECKLIST!B832,DATOS!B:B,0),1),1),"")="",IF(IFERROR(FIND("VENCIDA",INDEX(DATOS!BH:BH,MATCH(CHECKLIST!B832,DATOS!B:B,0),1),1),"")="","","VENCIDO"),"X")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IF(IFERROR(FIND(H$13,INDEX(DATOS!CB:CB,MATCH(CHECKLIST!B833,DATOS!B:B,0),1),1),"")="",IF(IFERROR(FIND("VENCIDA",INDEX(DATOS!BH:BH,MATCH(CHECKLIST!B833,DATOS!B:B,0),1),1),"")="","","VENCIDO"),"X")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IF(IFERROR(FIND(H$13,INDEX(DATOS!CB:CB,MATCH(CHECKLIST!B834,DATOS!B:B,0),1),1),"")="",IF(IFERROR(FIND("VENCIDA",INDEX(DATOS!BH:BH,MATCH(CHECKLIST!B834,DATOS!B:B,0),1),1),"")="","","VENCIDO"),"X")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IF(IFERROR(FIND(H$13,INDEX(DATOS!CB:CB,MATCH(CHECKLIST!B835,DATOS!B:B,0),1),1),"")="",IF(IFERROR(FIND("VENCIDA",INDEX(DATOS!BH:BH,MATCH(CHECKLIST!B835,DATOS!B:B,0),1),1),"")="","","VENCIDO"),"X")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IF(IFERROR(FIND(H$13,INDEX(DATOS!CB:CB,MATCH(CHECKLIST!B836,DATOS!B:B,0),1),1),"")="",IF(IFERROR(FIND("VENCIDA",INDEX(DATOS!BH:BH,MATCH(CHECKLIST!B836,DATOS!B:B,0),1),1),"")="","","VENCIDO"),"X")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IF(IFERROR(FIND(H$13,INDEX(DATOS!CB:CB,MATCH(CHECKLIST!B837,DATOS!B:B,0),1),1),"")="",IF(IFERROR(FIND("VENCIDA",INDEX(DATOS!BH:BH,MATCH(CHECKLIST!B837,DATOS!B:B,0),1),1),"")="","","VENCIDO"),"X")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IF(IFERROR(FIND(H$13,INDEX(DATOS!CB:CB,MATCH(CHECKLIST!B838,DATOS!B:B,0),1),1),"")="",IF(IFERROR(FIND("VENCIDA",INDEX(DATOS!BH:BH,MATCH(CHECKLIST!B838,DATOS!B:B,0),1),1),"")="","","VENCIDO"),"X")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IF(IFERROR(FIND(H$13,INDEX(DATOS!CB:CB,MATCH(CHECKLIST!B839,DATOS!B:B,0),1),1),"")="",IF(IFERROR(FIND("VENCIDA",INDEX(DATOS!BH:BH,MATCH(CHECKLIST!B839,DATOS!B:B,0),1),1),"")="","","VENCIDO"),"X")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IF(IFERROR(FIND(H$13,INDEX(DATOS!CB:CB,MATCH(CHECKLIST!B840,DATOS!B:B,0),1),1),"")="",IF(IFERROR(FIND("VENCIDA",INDEX(DATOS!BH:BH,MATCH(CHECKLIST!B840,DATOS!B:B,0),1),1),"")="","","VENCIDO"),"X")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IF(IFERROR(FIND(H$13,INDEX(DATOS!CB:CB,MATCH(CHECKLIST!B841,DATOS!B:B,0),1),1),"")="",IF(IFERROR(FIND("VENCIDA",INDEX(DATOS!BH:BH,MATCH(CHECKLIST!B841,DATOS!B:B,0),1),1),"")="","","VENCIDO"),"X")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IF(IFERROR(FIND(H$13,INDEX(DATOS!CB:CB,MATCH(CHECKLIST!B842,DATOS!B:B,0),1),1),"")="",IF(IFERROR(FIND("VENCIDA",INDEX(DATOS!BH:BH,MATCH(CHECKLIST!B842,DATOS!B:B,0),1),1),"")="","","VENCIDO"),"X")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IF(IFERROR(FIND(H$13,INDEX(DATOS!CB:CB,MATCH(CHECKLIST!B843,DATOS!B:B,0),1),1),"")="",IF(IFERROR(FIND("VENCIDA",INDEX(DATOS!BH:BH,MATCH(CHECKLIST!B843,DATOS!B:B,0),1),1),"")="","","VENCIDO"),"X")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IF(IFERROR(FIND(H$13,INDEX(DATOS!CB:CB,MATCH(CHECKLIST!B844,DATOS!B:B,0),1),1),"")="",IF(IFERROR(FIND("VENCIDA",INDEX(DATOS!BH:BH,MATCH(CHECKLIST!B844,DATOS!B:B,0),1),1),"")="","","VENCIDO"),"X")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IF(IFERROR(FIND(H$13,INDEX(DATOS!CB:CB,MATCH(CHECKLIST!B845,DATOS!B:B,0),1),1),"")="",IF(IFERROR(FIND("VENCIDA",INDEX(DATOS!BH:BH,MATCH(CHECKLIST!B845,DATOS!B:B,0),1),1),"")="","","VENCIDO"),"X")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IF(IFERROR(FIND(H$13,INDEX(DATOS!CB:CB,MATCH(CHECKLIST!B846,DATOS!B:B,0),1),1),"")="",IF(IFERROR(FIND("VENCIDA",INDEX(DATOS!BH:BH,MATCH(CHECKLIST!B846,DATOS!B:B,0),1),1),"")="","","VENCIDO"),"X")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IF(IFERROR(FIND(H$13,INDEX(DATOS!CB:CB,MATCH(CHECKLIST!B847,DATOS!B:B,0),1),1),"")="",IF(IFERROR(FIND("VENCIDA",INDEX(DATOS!BH:BH,MATCH(CHECKLIST!B847,DATOS!B:B,0),1),1),"")="","","VENCIDO"),"X")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IF(IFERROR(FIND(H$13,INDEX(DATOS!CB:CB,MATCH(CHECKLIST!B848,DATOS!B:B,0),1),1),"")="",IF(IFERROR(FIND("VENCIDA",INDEX(DATOS!BH:BH,MATCH(CHECKLIST!B848,DATOS!B:B,0),1),1),"")="","","VENCIDO"),"X")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IF(IFERROR(FIND(H$13,INDEX(DATOS!CB:CB,MATCH(CHECKLIST!B849,DATOS!B:B,0),1),1),"")="",IF(IFERROR(FIND("VENCIDA",INDEX(DATOS!BH:BH,MATCH(CHECKLIST!B849,DATOS!B:B,0),1),1),"")="","","VENCIDO"),"X")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IF(IFERROR(FIND(H$13,INDEX(DATOS!CB:CB,MATCH(CHECKLIST!B850,DATOS!B:B,0),1),1),"")="",IF(IFERROR(FIND("VENCIDA",INDEX(DATOS!BH:BH,MATCH(CHECKLIST!B850,DATOS!B:B,0),1),1),"")="","","VENCIDO"),"X")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IF(IFERROR(FIND(H$13,INDEX(DATOS!CB:CB,MATCH(CHECKLIST!B851,DATOS!B:B,0),1),1),"")="",IF(IFERROR(FIND("VENCIDA",INDEX(DATOS!BH:BH,MATCH(CHECKLIST!B851,DATOS!B:B,0),1),1),"")="","","VENCIDO"),"X")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IF(IFERROR(FIND(H$13,INDEX(DATOS!CB:CB,MATCH(CHECKLIST!B852,DATOS!B:B,0),1),1),"")="",IF(IFERROR(FIND("VENCIDA",INDEX(DATOS!BH:BH,MATCH(CHECKLIST!B852,DATOS!B:B,0),1),1),"")="","","VENCIDO"),"X")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IF(IFERROR(FIND(H$13,INDEX(DATOS!CB:CB,MATCH(CHECKLIST!B853,DATOS!B:B,0),1),1),"")="",IF(IFERROR(FIND("VENCIDA",INDEX(DATOS!BH:BH,MATCH(CHECKLIST!B853,DATOS!B:B,0),1),1),"")="","","VENCIDO"),"X")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IF(IFERROR(FIND(H$13,INDEX(DATOS!CB:CB,MATCH(CHECKLIST!B854,DATOS!B:B,0),1),1),"")="",IF(IFERROR(FIND("VENCIDA",INDEX(DATOS!BH:BH,MATCH(CHECKLIST!B854,DATOS!B:B,0),1),1),"")="","","VENCIDO"),"X")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IF(IFERROR(FIND(H$13,INDEX(DATOS!CB:CB,MATCH(CHECKLIST!B855,DATOS!B:B,0),1),1),"")="",IF(IFERROR(FIND("VENCIDA",INDEX(DATOS!BH:BH,MATCH(CHECKLIST!B855,DATOS!B:B,0),1),1),"")="","","VENCIDO"),"X")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IF(IFERROR(FIND(H$13,INDEX(DATOS!CB:CB,MATCH(CHECKLIST!B856,DATOS!B:B,0),1),1),"")="",IF(IFERROR(FIND("VENCIDA",INDEX(DATOS!BH:BH,MATCH(CHECKLIST!B856,DATOS!B:B,0),1),1),"")="","","VENCIDO"),"X")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IF(IFERROR(FIND(H$13,INDEX(DATOS!CB:CB,MATCH(CHECKLIST!B857,DATOS!B:B,0),1),1),"")="",IF(IFERROR(FIND("VENCIDA",INDEX(DATOS!BH:BH,MATCH(CHECKLIST!B857,DATOS!B:B,0),1),1),"")="","","VENCIDO"),"X")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IF(IFERROR(FIND(H$13,INDEX(DATOS!CB:CB,MATCH(CHECKLIST!B858,DATOS!B:B,0),1),1),"")="",IF(IFERROR(FIND("VENCIDA",INDEX(DATOS!BH:BH,MATCH(CHECKLIST!B858,DATOS!B:B,0),1),1),"")="","","VENCIDO"),"X")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IF(IFERROR(FIND(H$13,INDEX(DATOS!CB:CB,MATCH(CHECKLIST!B859,DATOS!B:B,0),1),1),"")="",IF(IFERROR(FIND("VENCIDA",INDEX(DATOS!BH:BH,MATCH(CHECKLIST!B859,DATOS!B:B,0),1),1),"")="","","VENCIDO"),"X")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IF(IFERROR(FIND(H$13,INDEX(DATOS!CB:CB,MATCH(CHECKLIST!B860,DATOS!B:B,0),1),1),"")="",IF(IFERROR(FIND("VENCIDA",INDEX(DATOS!BH:BH,MATCH(CHECKLIST!B860,DATOS!B:B,0),1),1),"")="","","VENCIDO"),"X")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IF(IFERROR(FIND(H$13,INDEX(DATOS!CB:CB,MATCH(CHECKLIST!B861,DATOS!B:B,0),1),1),"")="",IF(IFERROR(FIND("VENCIDA",INDEX(DATOS!BH:BH,MATCH(CHECKLIST!B861,DATOS!B:B,0),1),1),"")="","","VENCIDO"),"X")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IF(IFERROR(FIND(H$13,INDEX(DATOS!CB:CB,MATCH(CHECKLIST!B862,DATOS!B:B,0),1),1),"")="",IF(IFERROR(FIND("VENCIDA",INDEX(DATOS!BH:BH,MATCH(CHECKLIST!B862,DATOS!B:B,0),1),1),"")="","","VENCIDO"),"X")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IF(IFERROR(FIND(H$13,INDEX(DATOS!CB:CB,MATCH(CHECKLIST!B863,DATOS!B:B,0),1),1),"")="",IF(IFERROR(FIND("VENCIDA",INDEX(DATOS!BH:BH,MATCH(CHECKLIST!B863,DATOS!B:B,0),1),1),"")="","","VENCIDO"),"X")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IF(IFERROR(FIND(H$13,INDEX(DATOS!CB:CB,MATCH(CHECKLIST!B864,DATOS!B:B,0),1),1),"")="",IF(IFERROR(FIND("VENCIDA",INDEX(DATOS!BH:BH,MATCH(CHECKLIST!B864,DATOS!B:B,0),1),1),"")="","","VENCIDO"),"X")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IF(IFERROR(FIND(H$13,INDEX(DATOS!CB:CB,MATCH(CHECKLIST!B865,DATOS!B:B,0),1),1),"")="",IF(IFERROR(FIND("VENCIDA",INDEX(DATOS!BH:BH,MATCH(CHECKLIST!B865,DATOS!B:B,0),1),1),"")="","","VENCIDO"),"X")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IF(IFERROR(FIND(H$13,INDEX(DATOS!CB:CB,MATCH(CHECKLIST!B866,DATOS!B:B,0),1),1),"")="",IF(IFERROR(FIND("VENCIDA",INDEX(DATOS!BH:BH,MATCH(CHECKLIST!B866,DATOS!B:B,0),1),1),"")="","","VENCIDO"),"X")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IF(IFERROR(FIND(H$13,INDEX(DATOS!CB:CB,MATCH(CHECKLIST!B867,DATOS!B:B,0),1),1),"")="",IF(IFERROR(FIND("VENCIDA",INDEX(DATOS!BH:BH,MATCH(CHECKLIST!B867,DATOS!B:B,0),1),1),"")="","","VENCIDO"),"X")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IF(IFERROR(FIND(H$13,INDEX(DATOS!CB:CB,MATCH(CHECKLIST!B868,DATOS!B:B,0),1),1),"")="",IF(IFERROR(FIND("VENCIDA",INDEX(DATOS!BH:BH,MATCH(CHECKLIST!B868,DATOS!B:B,0),1),1),"")="","","VENCIDO"),"X")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IF(IFERROR(FIND(H$13,INDEX(DATOS!CB:CB,MATCH(CHECKLIST!B869,DATOS!B:B,0),1),1),"")="",IF(IFERROR(FIND("VENCIDA",INDEX(DATOS!BH:BH,MATCH(CHECKLIST!B869,DATOS!B:B,0),1),1),"")="","","VENCIDO"),"X")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IF(IFERROR(FIND(H$13,INDEX(DATOS!CB:CB,MATCH(CHECKLIST!B870,DATOS!B:B,0),1),1),"")="",IF(IFERROR(FIND("VENCIDA",INDEX(DATOS!BH:BH,MATCH(CHECKLIST!B870,DATOS!B:B,0),1),1),"")="","","VENCIDO"),"X")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IF(IFERROR(FIND(H$13,INDEX(DATOS!CB:CB,MATCH(CHECKLIST!B871,DATOS!B:B,0),1),1),"")="",IF(IFERROR(FIND("VENCIDA",INDEX(DATOS!BH:BH,MATCH(CHECKLIST!B871,DATOS!B:B,0),1),1),"")="","","VENCIDO"),"X")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IF(IFERROR(FIND(H$13,INDEX(DATOS!CB:CB,MATCH(CHECKLIST!B872,DATOS!B:B,0),1),1),"")="",IF(IFERROR(FIND("VENCIDA",INDEX(DATOS!BH:BH,MATCH(CHECKLIST!B872,DATOS!B:B,0),1),1),"")="","","VENCIDO"),"X")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IF(IFERROR(FIND(H$13,INDEX(DATOS!CB:CB,MATCH(CHECKLIST!B873,DATOS!B:B,0),1),1),"")="",IF(IFERROR(FIND("VENCIDA",INDEX(DATOS!BH:BH,MATCH(CHECKLIST!B873,DATOS!B:B,0),1),1),"")="","","VENCIDO"),"X")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IF(IFERROR(FIND(H$13,INDEX(DATOS!CB:CB,MATCH(CHECKLIST!B874,DATOS!B:B,0),1),1),"")="",IF(IFERROR(FIND("VENCIDA",INDEX(DATOS!BH:BH,MATCH(CHECKLIST!B874,DATOS!B:B,0),1),1),"")="","","VENCIDO"),"X")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IF(IFERROR(FIND(H$13,INDEX(DATOS!CB:CB,MATCH(CHECKLIST!B875,DATOS!B:B,0),1),1),"")="",IF(IFERROR(FIND("VENCIDA",INDEX(DATOS!BH:BH,MATCH(CHECKLIST!B875,DATOS!B:B,0),1),1),"")="","","VENCIDO"),"X")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IF(IFERROR(FIND(H$13,INDEX(DATOS!CB:CB,MATCH(CHECKLIST!B876,DATOS!B:B,0),1),1),"")="",IF(IFERROR(FIND("VENCIDA",INDEX(DATOS!BH:BH,MATCH(CHECKLIST!B876,DATOS!B:B,0),1),1),"")="","","VENCIDO"),"X")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IF(IFERROR(FIND(H$13,INDEX(DATOS!CB:CB,MATCH(CHECKLIST!B877,DATOS!B:B,0),1),1),"")="",IF(IFERROR(FIND("VENCIDA",INDEX(DATOS!BH:BH,MATCH(CHECKLIST!B877,DATOS!B:B,0),1),1),"")="","","VENCIDO"),"X")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IF(IFERROR(FIND(H$13,INDEX(DATOS!CB:CB,MATCH(CHECKLIST!B878,DATOS!B:B,0),1),1),"")="",IF(IFERROR(FIND("VENCIDA",INDEX(DATOS!BH:BH,MATCH(CHECKLIST!B878,DATOS!B:B,0),1),1),"")="","","VENCIDO"),"X")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IF(IFERROR(FIND(H$13,INDEX(DATOS!CB:CB,MATCH(CHECKLIST!B879,DATOS!B:B,0),1),1),"")="",IF(IFERROR(FIND("VENCIDA",INDEX(DATOS!BH:BH,MATCH(CHECKLIST!B879,DATOS!B:B,0),1),1),"")="","","VENCIDO"),"X")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IF(IFERROR(FIND(H$13,INDEX(DATOS!CB:CB,MATCH(CHECKLIST!B880,DATOS!B:B,0),1),1),"")="",IF(IFERROR(FIND("VENCIDA",INDEX(DATOS!BH:BH,MATCH(CHECKLIST!B880,DATOS!B:B,0),1),1),"")="","","VENCIDO"),"X")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IF(IFERROR(FIND(H$13,INDEX(DATOS!CB:CB,MATCH(CHECKLIST!B881,DATOS!B:B,0),1),1),"")="",IF(IFERROR(FIND("VENCIDA",INDEX(DATOS!BH:BH,MATCH(CHECKLIST!B881,DATOS!B:B,0),1),1),"")="","","VENCIDO"),"X")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IF(IFERROR(FIND(H$13,INDEX(DATOS!CB:CB,MATCH(CHECKLIST!B882,DATOS!B:B,0),1),1),"")="",IF(IFERROR(FIND("VENCIDA",INDEX(DATOS!BH:BH,MATCH(CHECKLIST!B882,DATOS!B:B,0),1),1),"")="","","VENCIDO"),"X")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IF(IFERROR(FIND(H$13,INDEX(DATOS!CB:CB,MATCH(CHECKLIST!B883,DATOS!B:B,0),1),1),"")="",IF(IFERROR(FIND("VENCIDA",INDEX(DATOS!BH:BH,MATCH(CHECKLIST!B883,DATOS!B:B,0),1),1),"")="","","VENCIDO"),"X")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IF(IFERROR(FIND(H$13,INDEX(DATOS!CB:CB,MATCH(CHECKLIST!B884,DATOS!B:B,0),1),1),"")="",IF(IFERROR(FIND("VENCIDA",INDEX(DATOS!BH:BH,MATCH(CHECKLIST!B884,DATOS!B:B,0),1),1),"")="","","VENCIDO"),"X")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IF(IFERROR(FIND(H$13,INDEX(DATOS!CB:CB,MATCH(CHECKLIST!B885,DATOS!B:B,0),1),1),"")="",IF(IFERROR(FIND("VENCIDA",INDEX(DATOS!BH:BH,MATCH(CHECKLIST!B885,DATOS!B:B,0),1),1),"")="","","VENCIDO"),"X")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IF(IFERROR(FIND(H$13,INDEX(DATOS!CB:CB,MATCH(CHECKLIST!B886,DATOS!B:B,0),1),1),"")="",IF(IFERROR(FIND("VENCIDA",INDEX(DATOS!BH:BH,MATCH(CHECKLIST!B886,DATOS!B:B,0),1),1),"")="","","VENCIDO"),"X")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IF(IFERROR(FIND(H$13,INDEX(DATOS!CB:CB,MATCH(CHECKLIST!B887,DATOS!B:B,0),1),1),"")="",IF(IFERROR(FIND("VENCIDA",INDEX(DATOS!BH:BH,MATCH(CHECKLIST!B887,DATOS!B:B,0),1),1),"")="","","VENCIDO"),"X")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IF(IFERROR(FIND(H$13,INDEX(DATOS!CB:CB,MATCH(CHECKLIST!B888,DATOS!B:B,0),1),1),"")="",IF(IFERROR(FIND("VENCIDA",INDEX(DATOS!BH:BH,MATCH(CHECKLIST!B888,DATOS!B:B,0),1),1),"")="","","VENCIDO"),"X")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IF(IFERROR(FIND(H$13,INDEX(DATOS!CB:CB,MATCH(CHECKLIST!B889,DATOS!B:B,0),1),1),"")="",IF(IFERROR(FIND("VENCIDA",INDEX(DATOS!BH:BH,MATCH(CHECKLIST!B889,DATOS!B:B,0),1),1),"")="","","VENCIDO"),"X")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IF(IFERROR(FIND(H$13,INDEX(DATOS!CB:CB,MATCH(CHECKLIST!B890,DATOS!B:B,0),1),1),"")="",IF(IFERROR(FIND("VENCIDA",INDEX(DATOS!BH:BH,MATCH(CHECKLIST!B890,DATOS!B:B,0),1),1),"")="","","VENCIDO"),"X")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IF(IFERROR(FIND(H$13,INDEX(DATOS!CB:CB,MATCH(CHECKLIST!B891,DATOS!B:B,0),1),1),"")="",IF(IFERROR(FIND("VENCIDA",INDEX(DATOS!BH:BH,MATCH(CHECKLIST!B891,DATOS!B:B,0),1),1),"")="","","VENCIDO"),"X")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IF(IFERROR(FIND(H$13,INDEX(DATOS!CB:CB,MATCH(CHECKLIST!B892,DATOS!B:B,0),1),1),"")="",IF(IFERROR(FIND("VENCIDA",INDEX(DATOS!BH:BH,MATCH(CHECKLIST!B892,DATOS!B:B,0),1),1),"")="","","VENCIDO"),"X")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IF(IFERROR(FIND(H$13,INDEX(DATOS!CB:CB,MATCH(CHECKLIST!B893,DATOS!B:B,0),1),1),"")="",IF(IFERROR(FIND("VENCIDA",INDEX(DATOS!BH:BH,MATCH(CHECKLIST!B893,DATOS!B:B,0),1),1),"")="","","VENCIDO"),"X")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IF(IFERROR(FIND(H$13,INDEX(DATOS!CB:CB,MATCH(CHECKLIST!B894,DATOS!B:B,0),1),1),"")="",IF(IFERROR(FIND("VENCIDA",INDEX(DATOS!BH:BH,MATCH(CHECKLIST!B894,DATOS!B:B,0),1),1),"")="","","VENCIDO"),"X")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IF(IFERROR(FIND(H$13,INDEX(DATOS!CB:CB,MATCH(CHECKLIST!B895,DATOS!B:B,0),1),1),"")="",IF(IFERROR(FIND("VENCIDA",INDEX(DATOS!BH:BH,MATCH(CHECKLIST!B895,DATOS!B:B,0),1),1),"")="","","VENCIDO"),"X")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IF(IFERROR(FIND(H$13,INDEX(DATOS!CB:CB,MATCH(CHECKLIST!B896,DATOS!B:B,0),1),1),"")="",IF(IFERROR(FIND("VENCIDA",INDEX(DATOS!BH:BH,MATCH(CHECKLIST!B896,DATOS!B:B,0),1),1),"")="","","VENCIDO"),"X")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IF(IFERROR(FIND(H$13,INDEX(DATOS!CB:CB,MATCH(CHECKLIST!B897,DATOS!B:B,0),1),1),"")="",IF(IFERROR(FIND("VENCIDA",INDEX(DATOS!BH:BH,MATCH(CHECKLIST!B897,DATOS!B:B,0),1),1),"")="","","VENCIDO"),"X")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IF(IFERROR(FIND(H$13,INDEX(DATOS!CB:CB,MATCH(CHECKLIST!B898,DATOS!B:B,0),1),1),"")="",IF(IFERROR(FIND("VENCIDA",INDEX(DATOS!BH:BH,MATCH(CHECKLIST!B898,DATOS!B:B,0),1),1),"")="","","VENCIDO"),"X")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IF(IFERROR(FIND(H$13,INDEX(DATOS!CB:CB,MATCH(CHECKLIST!B899,DATOS!B:B,0),1),1),"")="",IF(IFERROR(FIND("VENCIDA",INDEX(DATOS!BH:BH,MATCH(CHECKLIST!B899,DATOS!B:B,0),1),1),"")="","","VENCIDO"),"X")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IF(IFERROR(FIND(H$13,INDEX(DATOS!CB:CB,MATCH(CHECKLIST!B900,DATOS!B:B,0),1),1),"")="",IF(IFERROR(FIND("VENCIDA",INDEX(DATOS!BH:BH,MATCH(CHECKLIST!B900,DATOS!B:B,0),1),1),"")="","","VENCIDO"),"X")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IF(IFERROR(FIND(H$13,INDEX(DATOS!CB:CB,MATCH(CHECKLIST!B901,DATOS!B:B,0),1),1),"")="",IF(IFERROR(FIND("VENCIDA",INDEX(DATOS!BH:BH,MATCH(CHECKLIST!B901,DATOS!B:B,0),1),1),"")="","","VENCIDO"),"X")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IF(IFERROR(FIND(H$13,INDEX(DATOS!CB:CB,MATCH(CHECKLIST!B902,DATOS!B:B,0),1),1),"")="",IF(IFERROR(FIND("VENCIDA",INDEX(DATOS!BH:BH,MATCH(CHECKLIST!B902,DATOS!B:B,0),1),1),"")="","","VENCIDO"),"X")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IF(IFERROR(FIND(H$13,INDEX(DATOS!CB:CB,MATCH(CHECKLIST!B903,DATOS!B:B,0),1),1),"")="",IF(IFERROR(FIND("VENCIDA",INDEX(DATOS!BH:BH,MATCH(CHECKLIST!B903,DATOS!B:B,0),1),1),"")="","","VENCIDO"),"X")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IF(IFERROR(FIND(H$13,INDEX(DATOS!CB:CB,MATCH(CHECKLIST!B904,DATOS!B:B,0),1),1),"")="",IF(IFERROR(FIND("VENCIDA",INDEX(DATOS!BH:BH,MATCH(CHECKLIST!B904,DATOS!B:B,0),1),1),"")="","","VENCIDO"),"X")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IF(IFERROR(FIND(H$13,INDEX(DATOS!CB:CB,MATCH(CHECKLIST!B905,DATOS!B:B,0),1),1),"")="",IF(IFERROR(FIND("VENCIDA",INDEX(DATOS!BH:BH,MATCH(CHECKLIST!B905,DATOS!B:B,0),1),1),"")="","","VENCIDO"),"X")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IF(IFERROR(FIND(H$13,INDEX(DATOS!CB:CB,MATCH(CHECKLIST!B906,DATOS!B:B,0),1),1),"")="",IF(IFERROR(FIND("VENCIDA",INDEX(DATOS!BH:BH,MATCH(CHECKLIST!B906,DATOS!B:B,0),1),1),"")="","","VENCIDO"),"X")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IF(IFERROR(FIND(H$13,INDEX(DATOS!CB:CB,MATCH(CHECKLIST!B907,DATOS!B:B,0),1),1),"")="",IF(IFERROR(FIND("VENCIDA",INDEX(DATOS!BH:BH,MATCH(CHECKLIST!B907,DATOS!B:B,0),1),1),"")="","","VENCIDO"),"X")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IF(IFERROR(FIND(H$13,INDEX(DATOS!CB:CB,MATCH(CHECKLIST!B908,DATOS!B:B,0),1),1),"")="",IF(IFERROR(FIND("VENCIDA",INDEX(DATOS!BH:BH,MATCH(CHECKLIST!B908,DATOS!B:B,0),1),1),"")="","","VENCIDO"),"X")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IF(IFERROR(FIND(H$13,INDEX(DATOS!CB:CB,MATCH(CHECKLIST!B909,DATOS!B:B,0),1),1),"")="",IF(IFERROR(FIND("VENCIDA",INDEX(DATOS!BH:BH,MATCH(CHECKLIST!B909,DATOS!B:B,0),1),1),"")="","","VENCIDO"),"X")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IF(IFERROR(FIND(H$13,INDEX(DATOS!CB:CB,MATCH(CHECKLIST!B910,DATOS!B:B,0),1),1),"")="",IF(IFERROR(FIND("VENCIDA",INDEX(DATOS!BH:BH,MATCH(CHECKLIST!B910,DATOS!B:B,0),1),1),"")="","","VENCIDO"),"X")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IF(IFERROR(FIND(H$13,INDEX(DATOS!CB:CB,MATCH(CHECKLIST!B911,DATOS!B:B,0),1),1),"")="",IF(IFERROR(FIND("VENCIDA",INDEX(DATOS!BH:BH,MATCH(CHECKLIST!B911,DATOS!B:B,0),1),1),"")="","","VENCIDO"),"X")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IF(IFERROR(FIND(H$13,INDEX(DATOS!CB:CB,MATCH(CHECKLIST!B912,DATOS!B:B,0),1),1),"")="",IF(IFERROR(FIND("VENCIDA",INDEX(DATOS!BH:BH,MATCH(CHECKLIST!B912,DATOS!B:B,0),1),1),"")="","","VENCIDO"),"X")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IF(IFERROR(FIND(H$13,INDEX(DATOS!CB:CB,MATCH(CHECKLIST!B913,DATOS!B:B,0),1),1),"")="",IF(IFERROR(FIND("VENCIDA",INDEX(DATOS!BH:BH,MATCH(CHECKLIST!B913,DATOS!B:B,0),1),1),"")="","","VENCIDO"),"X")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IF(IFERROR(FIND(H$13,INDEX(DATOS!CB:CB,MATCH(CHECKLIST!B914,DATOS!B:B,0),1),1),"")="",IF(IFERROR(FIND("VENCIDA",INDEX(DATOS!BH:BH,MATCH(CHECKLIST!B914,DATOS!B:B,0),1),1),"")="","","VENCIDO"),"X")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IF(IFERROR(FIND(H$13,INDEX(DATOS!CB:CB,MATCH(CHECKLIST!B915,DATOS!B:B,0),1),1),"")="",IF(IFERROR(FIND("VENCIDA",INDEX(DATOS!BH:BH,MATCH(CHECKLIST!B915,DATOS!B:B,0),1),1),"")="","","VENCIDO"),"X")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IF(IFERROR(FIND(H$13,INDEX(DATOS!CB:CB,MATCH(CHECKLIST!B916,DATOS!B:B,0),1),1),"")="",IF(IFERROR(FIND("VENCIDA",INDEX(DATOS!BH:BH,MATCH(CHECKLIST!B916,DATOS!B:B,0),1),1),"")="","","VENCIDO"),"X")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IF(IFERROR(FIND(H$13,INDEX(DATOS!CB:CB,MATCH(CHECKLIST!B917,DATOS!B:B,0),1),1),"")="",IF(IFERROR(FIND("VENCIDA",INDEX(DATOS!BH:BH,MATCH(CHECKLIST!B917,DATOS!B:B,0),1),1),"")="","","VENCIDO"),"X")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IF(IFERROR(FIND(H$13,INDEX(DATOS!CB:CB,MATCH(CHECKLIST!B918,DATOS!B:B,0),1),1),"")="",IF(IFERROR(FIND("VENCIDA",INDEX(DATOS!BH:BH,MATCH(CHECKLIST!B918,DATOS!B:B,0),1),1),"")="","","VENCIDO"),"X")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IF(IFERROR(FIND(H$13,INDEX(DATOS!CB:CB,MATCH(CHECKLIST!B919,DATOS!B:B,0),1),1),"")="",IF(IFERROR(FIND("VENCIDA",INDEX(DATOS!BH:BH,MATCH(CHECKLIST!B919,DATOS!B:B,0),1),1),"")="","","VENCIDO"),"X")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IF(IFERROR(FIND(H$13,INDEX(DATOS!CB:CB,MATCH(CHECKLIST!B920,DATOS!B:B,0),1),1),"")="",IF(IFERROR(FIND("VENCIDA",INDEX(DATOS!BH:BH,MATCH(CHECKLIST!B920,DATOS!B:B,0),1),1),"")="","","VENCIDO"),"X")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IF(IFERROR(FIND(H$13,INDEX(DATOS!CB:CB,MATCH(CHECKLIST!B921,DATOS!B:B,0),1),1),"")="",IF(IFERROR(FIND("VENCIDA",INDEX(DATOS!BH:BH,MATCH(CHECKLIST!B921,DATOS!B:B,0),1),1),"")="","","VENCIDO"),"X")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IF(IFERROR(FIND(H$13,INDEX(DATOS!CB:CB,MATCH(CHECKLIST!B922,DATOS!B:B,0),1),1),"")="",IF(IFERROR(FIND("VENCIDA",INDEX(DATOS!BH:BH,MATCH(CHECKLIST!B922,DATOS!B:B,0),1),1),"")="","","VENCIDO"),"X")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IF(IFERROR(FIND(H$13,INDEX(DATOS!CB:CB,MATCH(CHECKLIST!B923,DATOS!B:B,0),1),1),"")="",IF(IFERROR(FIND("VENCIDA",INDEX(DATOS!BH:BH,MATCH(CHECKLIST!B923,DATOS!B:B,0),1),1),"")="","","VENCIDO"),"X")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IF(IFERROR(FIND(H$13,INDEX(DATOS!CB:CB,MATCH(CHECKLIST!B924,DATOS!B:B,0),1),1),"")="",IF(IFERROR(FIND("VENCIDA",INDEX(DATOS!BH:BH,MATCH(CHECKLIST!B924,DATOS!B:B,0),1),1),"")="","","VENCIDO"),"X")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IF(IFERROR(FIND(H$13,INDEX(DATOS!CB:CB,MATCH(CHECKLIST!B925,DATOS!B:B,0),1),1),"")="",IF(IFERROR(FIND("VENCIDA",INDEX(DATOS!BH:BH,MATCH(CHECKLIST!B925,DATOS!B:B,0),1),1),"")="","","VENCIDO"),"X")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IF(IFERROR(FIND(H$13,INDEX(DATOS!CB:CB,MATCH(CHECKLIST!B926,DATOS!B:B,0),1),1),"")="",IF(IFERROR(FIND("VENCIDA",INDEX(DATOS!BH:BH,MATCH(CHECKLIST!B926,DATOS!B:B,0),1),1),"")="","","VENCIDO"),"X")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IF(IFERROR(FIND(H$13,INDEX(DATOS!CB:CB,MATCH(CHECKLIST!B927,DATOS!B:B,0),1),1),"")="",IF(IFERROR(FIND("VENCIDA",INDEX(DATOS!BH:BH,MATCH(CHECKLIST!B927,DATOS!B:B,0),1),1),"")="","","VENCIDO"),"X")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IF(IFERROR(FIND(H$13,INDEX(DATOS!CB:CB,MATCH(CHECKLIST!B928,DATOS!B:B,0),1),1),"")="",IF(IFERROR(FIND("VENCIDA",INDEX(DATOS!BH:BH,MATCH(CHECKLIST!B928,DATOS!B:B,0),1),1),"")="","","VENCIDO"),"X")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IF(IFERROR(FIND(H$13,INDEX(DATOS!CB:CB,MATCH(CHECKLIST!B929,DATOS!B:B,0),1),1),"")="",IF(IFERROR(FIND("VENCIDA",INDEX(DATOS!BH:BH,MATCH(CHECKLIST!B929,DATOS!B:B,0),1),1),"")="","","VENCIDO"),"X")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IF(IFERROR(FIND(H$13,INDEX(DATOS!CB:CB,MATCH(CHECKLIST!B930,DATOS!B:B,0),1),1),"")="",IF(IFERROR(FIND("VENCIDA",INDEX(DATOS!BH:BH,MATCH(CHECKLIST!B930,DATOS!B:B,0),1),1),"")="","","VENCIDO"),"X")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IF(IFERROR(FIND(H$13,INDEX(DATOS!CB:CB,MATCH(CHECKLIST!B931,DATOS!B:B,0),1),1),"")="",IF(IFERROR(FIND("VENCIDA",INDEX(DATOS!BH:BH,MATCH(CHECKLIST!B931,DATOS!B:B,0),1),1),"")="","","VENCIDO"),"X")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IF(IFERROR(FIND(H$13,INDEX(DATOS!CB:CB,MATCH(CHECKLIST!B932,DATOS!B:B,0),1),1),"")="",IF(IFERROR(FIND("VENCIDA",INDEX(DATOS!BH:BH,MATCH(CHECKLIST!B932,DATOS!B:B,0),1),1),"")="","","VENCIDO"),"X")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IF(IFERROR(FIND(H$13,INDEX(DATOS!CB:CB,MATCH(CHECKLIST!B933,DATOS!B:B,0),1),1),"")="",IF(IFERROR(FIND("VENCIDA",INDEX(DATOS!BH:BH,MATCH(CHECKLIST!B933,DATOS!B:B,0),1),1),"")="","","VENCIDO"),"X")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IF(IFERROR(FIND(H$13,INDEX(DATOS!CB:CB,MATCH(CHECKLIST!B934,DATOS!B:B,0),1),1),"")="",IF(IFERROR(FIND("VENCIDA",INDEX(DATOS!BH:BH,MATCH(CHECKLIST!B934,DATOS!B:B,0),1),1),"")="","","VENCIDO"),"X")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IF(IFERROR(FIND(H$13,INDEX(DATOS!CB:CB,MATCH(CHECKLIST!B935,DATOS!B:B,0),1),1),"")="",IF(IFERROR(FIND("VENCIDA",INDEX(DATOS!BH:BH,MATCH(CHECKLIST!B935,DATOS!B:B,0),1),1),"")="","","VENCIDO"),"X")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IF(IFERROR(FIND(H$13,INDEX(DATOS!CB:CB,MATCH(CHECKLIST!B936,DATOS!B:B,0),1),1),"")="",IF(IFERROR(FIND("VENCIDA",INDEX(DATOS!BH:BH,MATCH(CHECKLIST!B936,DATOS!B:B,0),1),1),"")="","","VENCIDO"),"X")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IF(IFERROR(FIND(H$13,INDEX(DATOS!CB:CB,MATCH(CHECKLIST!B937,DATOS!B:B,0),1),1),"")="",IF(IFERROR(FIND("VENCIDA",INDEX(DATOS!BH:BH,MATCH(CHECKLIST!B937,DATOS!B:B,0),1),1),"")="","","VENCIDO"),"X")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IF(IFERROR(FIND(H$13,INDEX(DATOS!CB:CB,MATCH(CHECKLIST!B938,DATOS!B:B,0),1),1),"")="",IF(IFERROR(FIND("VENCIDA",INDEX(DATOS!BH:BH,MATCH(CHECKLIST!B938,DATOS!B:B,0),1),1),"")="","","VENCIDO"),"X")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IF(IFERROR(FIND(H$13,INDEX(DATOS!CB:CB,MATCH(CHECKLIST!B939,DATOS!B:B,0),1),1),"")="",IF(IFERROR(FIND("VENCIDA",INDEX(DATOS!BH:BH,MATCH(CHECKLIST!B939,DATOS!B:B,0),1),1),"")="","","VENCIDO"),"X")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IF(IFERROR(FIND(H$13,INDEX(DATOS!CB:CB,MATCH(CHECKLIST!B940,DATOS!B:B,0),1),1),"")="",IF(IFERROR(FIND("VENCIDA",INDEX(DATOS!BH:BH,MATCH(CHECKLIST!B940,DATOS!B:B,0),1),1),"")="","","VENCIDO"),"X")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IF(IFERROR(FIND(H$13,INDEX(DATOS!CB:CB,MATCH(CHECKLIST!B941,DATOS!B:B,0),1),1),"")="",IF(IFERROR(FIND("VENCIDA",INDEX(DATOS!BH:BH,MATCH(CHECKLIST!B941,DATOS!B:B,0),1),1),"")="","","VENCIDO"),"X")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IF(IFERROR(FIND(H$13,INDEX(DATOS!CB:CB,MATCH(CHECKLIST!B942,DATOS!B:B,0),1),1),"")="",IF(IFERROR(FIND("VENCIDA",INDEX(DATOS!BH:BH,MATCH(CHECKLIST!B942,DATOS!B:B,0),1),1),"")="","","VENCIDO"),"X")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IF(IFERROR(FIND(H$13,INDEX(DATOS!CB:CB,MATCH(CHECKLIST!B943,DATOS!B:B,0),1),1),"")="",IF(IFERROR(FIND("VENCIDA",INDEX(DATOS!BH:BH,MATCH(CHECKLIST!B943,DATOS!B:B,0),1),1),"")="","","VENCIDO"),"X")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IF(IFERROR(FIND(H$13,INDEX(DATOS!CB:CB,MATCH(CHECKLIST!B944,DATOS!B:B,0),1),1),"")="",IF(IFERROR(FIND("VENCIDA",INDEX(DATOS!BH:BH,MATCH(CHECKLIST!B944,DATOS!B:B,0),1),1),"")="","","VENCIDO"),"X")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IF(IFERROR(FIND(H$13,INDEX(DATOS!CB:CB,MATCH(CHECKLIST!B945,DATOS!B:B,0),1),1),"")="",IF(IFERROR(FIND("VENCIDA",INDEX(DATOS!BH:BH,MATCH(CHECKLIST!B945,DATOS!B:B,0),1),1),"")="","","VENCIDO"),"X")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IF(IFERROR(FIND(H$13,INDEX(DATOS!CB:CB,MATCH(CHECKLIST!B946,DATOS!B:B,0),1),1),"")="",IF(IFERROR(FIND("VENCIDA",INDEX(DATOS!BH:BH,MATCH(CHECKLIST!B946,DATOS!B:B,0),1),1),"")="","","VENCIDO"),"X")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IF(IFERROR(FIND(H$13,INDEX(DATOS!CB:CB,MATCH(CHECKLIST!B947,DATOS!B:B,0),1),1),"")="",IF(IFERROR(FIND("VENCIDA",INDEX(DATOS!BH:BH,MATCH(CHECKLIST!B947,DATOS!B:B,0),1),1),"")="","","VENCIDO"),"X")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IF(IFERROR(FIND(H$13,INDEX(DATOS!CB:CB,MATCH(CHECKLIST!B948,DATOS!B:B,0),1),1),"")="",IF(IFERROR(FIND("VENCIDA",INDEX(DATOS!BH:BH,MATCH(CHECKLIST!B948,DATOS!B:B,0),1),1),"")="","","VENCIDO"),"X")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IF(IFERROR(FIND(H$13,INDEX(DATOS!CB:CB,MATCH(CHECKLIST!B949,DATOS!B:B,0),1),1),"")="",IF(IFERROR(FIND("VENCIDA",INDEX(DATOS!BH:BH,MATCH(CHECKLIST!B949,DATOS!B:B,0),1),1),"")="","","VENCIDO"),"X")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IF(IFERROR(FIND(H$13,INDEX(DATOS!CB:CB,MATCH(CHECKLIST!B950,DATOS!B:B,0),1),1),"")="",IF(IFERROR(FIND("VENCIDA",INDEX(DATOS!BH:BH,MATCH(CHECKLIST!B950,DATOS!B:B,0),1),1),"")="","","VENCIDO"),"X")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IF(IFERROR(FIND(H$13,INDEX(DATOS!CB:CB,MATCH(CHECKLIST!B951,DATOS!B:B,0),1),1),"")="",IF(IFERROR(FIND("VENCIDA",INDEX(DATOS!BH:BH,MATCH(CHECKLIST!B951,DATOS!B:B,0),1),1),"")="","","VENCIDO"),"X")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IF(IFERROR(FIND(H$13,INDEX(DATOS!CB:CB,MATCH(CHECKLIST!B952,DATOS!B:B,0),1),1),"")="",IF(IFERROR(FIND("VENCIDA",INDEX(DATOS!BH:BH,MATCH(CHECKLIST!B952,DATOS!B:B,0),1),1),"")="","","VENCIDO"),"X")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IF(IFERROR(FIND(H$13,INDEX(DATOS!CB:CB,MATCH(CHECKLIST!B953,DATOS!B:B,0),1),1),"")="",IF(IFERROR(FIND("VENCIDA",INDEX(DATOS!BH:BH,MATCH(CHECKLIST!B953,DATOS!B:B,0),1),1),"")="","","VENCIDO"),"X")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IF(IFERROR(FIND(H$13,INDEX(DATOS!CB:CB,MATCH(CHECKLIST!B954,DATOS!B:B,0),1),1),"")="",IF(IFERROR(FIND("VENCIDA",INDEX(DATOS!BH:BH,MATCH(CHECKLIST!B954,DATOS!B:B,0),1),1),"")="","","VENCIDO"),"X")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IF(IFERROR(FIND(H$13,INDEX(DATOS!CB:CB,MATCH(CHECKLIST!B955,DATOS!B:B,0),1),1),"")="",IF(IFERROR(FIND("VENCIDA",INDEX(DATOS!BH:BH,MATCH(CHECKLIST!B955,DATOS!B:B,0),1),1),"")="","","VENCIDO"),"X")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IF(IFERROR(FIND(H$13,INDEX(DATOS!CB:CB,MATCH(CHECKLIST!B956,DATOS!B:B,0),1),1),"")="",IF(IFERROR(FIND("VENCIDA",INDEX(DATOS!BH:BH,MATCH(CHECKLIST!B956,DATOS!B:B,0),1),1),"")="","","VENCIDO"),"X")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IF(IFERROR(FIND(H$13,INDEX(DATOS!CB:CB,MATCH(CHECKLIST!B957,DATOS!B:B,0),1),1),"")="",IF(IFERROR(FIND("VENCIDA",INDEX(DATOS!BH:BH,MATCH(CHECKLIST!B957,DATOS!B:B,0),1),1),"")="","","VENCIDO"),"X")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IF(IFERROR(FIND(H$13,INDEX(DATOS!CB:CB,MATCH(CHECKLIST!B958,DATOS!B:B,0),1),1),"")="",IF(IFERROR(FIND("VENCIDA",INDEX(DATOS!BH:BH,MATCH(CHECKLIST!B958,DATOS!B:B,0),1),1),"")="","","VENCIDO"),"X")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IF(IFERROR(FIND(H$13,INDEX(DATOS!CB:CB,MATCH(CHECKLIST!B959,DATOS!B:B,0),1),1),"")="",IF(IFERROR(FIND("VENCIDA",INDEX(DATOS!BH:BH,MATCH(CHECKLIST!B959,DATOS!B:B,0),1),1),"")="","","VENCIDO"),"X")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IF(IFERROR(FIND(H$13,INDEX(DATOS!CB:CB,MATCH(CHECKLIST!B960,DATOS!B:B,0),1),1),"")="",IF(IFERROR(FIND("VENCIDA",INDEX(DATOS!BH:BH,MATCH(CHECKLIST!B960,DATOS!B:B,0),1),1),"")="","","VENCIDO"),"X")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IF(IFERROR(FIND(H$13,INDEX(DATOS!CB:CB,MATCH(CHECKLIST!B961,DATOS!B:B,0),1),1),"")="",IF(IFERROR(FIND("VENCIDA",INDEX(DATOS!BH:BH,MATCH(CHECKLIST!B961,DATOS!B:B,0),1),1),"")="","","VENCIDO"),"X")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IF(IFERROR(FIND(H$13,INDEX(DATOS!CB:CB,MATCH(CHECKLIST!B962,DATOS!B:B,0),1),1),"")="",IF(IFERROR(FIND("VENCIDA",INDEX(DATOS!BH:BH,MATCH(CHECKLIST!B962,DATOS!B:B,0),1),1),"")="","","VENCIDO"),"X")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IF(IFERROR(FIND(H$13,INDEX(DATOS!CB:CB,MATCH(CHECKLIST!B963,DATOS!B:B,0),1),1),"")="",IF(IFERROR(FIND("VENCIDA",INDEX(DATOS!BH:BH,MATCH(CHECKLIST!B963,DATOS!B:B,0),1),1),"")="","","VENCIDO"),"X")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IF(IFERROR(FIND(H$13,INDEX(DATOS!CB:CB,MATCH(CHECKLIST!B964,DATOS!B:B,0),1),1),"")="",IF(IFERROR(FIND("VENCIDA",INDEX(DATOS!BH:BH,MATCH(CHECKLIST!B964,DATOS!B:B,0),1),1),"")="","","VENCIDO"),"X")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IF(IFERROR(FIND(H$13,INDEX(DATOS!CB:CB,MATCH(CHECKLIST!B965,DATOS!B:B,0),1),1),"")="",IF(IFERROR(FIND("VENCIDA",INDEX(DATOS!BH:BH,MATCH(CHECKLIST!B965,DATOS!B:B,0),1),1),"")="","","VENCIDO"),"X")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IF(IFERROR(FIND(H$13,INDEX(DATOS!CB:CB,MATCH(CHECKLIST!B966,DATOS!B:B,0),1),1),"")="",IF(IFERROR(FIND("VENCIDA",INDEX(DATOS!BH:BH,MATCH(CHECKLIST!B966,DATOS!B:B,0),1),1),"")="","","VENCIDO"),"X")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IF(IFERROR(FIND(H$13,INDEX(DATOS!CB:CB,MATCH(CHECKLIST!B967,DATOS!B:B,0),1),1),"")="",IF(IFERROR(FIND("VENCIDA",INDEX(DATOS!BH:BH,MATCH(CHECKLIST!B967,DATOS!B:B,0),1),1),"")="","","VENCIDO"),"X")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IF(IFERROR(FIND(H$13,INDEX(DATOS!CB:CB,MATCH(CHECKLIST!B968,DATOS!B:B,0),1),1),"")="",IF(IFERROR(FIND("VENCIDA",INDEX(DATOS!BH:BH,MATCH(CHECKLIST!B968,DATOS!B:B,0),1),1),"")="","","VENCIDO"),"X")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IF(IFERROR(FIND(H$13,INDEX(DATOS!CB:CB,MATCH(CHECKLIST!B969,DATOS!B:B,0),1),1),"")="",IF(IFERROR(FIND("VENCIDA",INDEX(DATOS!BH:BH,MATCH(CHECKLIST!B969,DATOS!B:B,0),1),1),"")="","","VENCIDO"),"X")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IF(IFERROR(FIND(H$13,INDEX(DATOS!CB:CB,MATCH(CHECKLIST!B970,DATOS!B:B,0),1),1),"")="",IF(IFERROR(FIND("VENCIDA",INDEX(DATOS!BH:BH,MATCH(CHECKLIST!B970,DATOS!B:B,0),1),1),"")="","","VENCIDO"),"X")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IF(IFERROR(FIND(H$13,INDEX(DATOS!CB:CB,MATCH(CHECKLIST!B971,DATOS!B:B,0),1),1),"")="",IF(IFERROR(FIND("VENCIDA",INDEX(DATOS!BH:BH,MATCH(CHECKLIST!B971,DATOS!B:B,0),1),1),"")="","","VENCIDO"),"X")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IF(IFERROR(FIND(H$13,INDEX(DATOS!CB:CB,MATCH(CHECKLIST!B972,DATOS!B:B,0),1),1),"")="",IF(IFERROR(FIND("VENCIDA",INDEX(DATOS!BH:BH,MATCH(CHECKLIST!B972,DATOS!B:B,0),1),1),"")="","","VENCIDO"),"X")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IF(IFERROR(FIND(H$13,INDEX(DATOS!CB:CB,MATCH(CHECKLIST!B973,DATOS!B:B,0),1),1),"")="",IF(IFERROR(FIND("VENCIDA",INDEX(DATOS!BH:BH,MATCH(CHECKLIST!B973,DATOS!B:B,0),1),1),"")="","","VENCIDO"),"X")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IF(IFERROR(FIND(H$13,INDEX(DATOS!CB:CB,MATCH(CHECKLIST!B974,DATOS!B:B,0),1),1),"")="",IF(IFERROR(FIND("VENCIDA",INDEX(DATOS!BH:BH,MATCH(CHECKLIST!B974,DATOS!B:B,0),1),1),"")="","","VENCIDO"),"X")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IF(IFERROR(FIND(H$13,INDEX(DATOS!CB:CB,MATCH(CHECKLIST!B975,DATOS!B:B,0),1),1),"")="",IF(IFERROR(FIND("VENCIDA",INDEX(DATOS!BH:BH,MATCH(CHECKLIST!B975,DATOS!B:B,0),1),1),"")="","","VENCIDO"),"X")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IF(IFERROR(FIND(H$13,INDEX(DATOS!CB:CB,MATCH(CHECKLIST!B976,DATOS!B:B,0),1),1),"")="",IF(IFERROR(FIND("VENCIDA",INDEX(DATOS!BH:BH,MATCH(CHECKLIST!B976,DATOS!B:B,0),1),1),"")="","","VENCIDO"),"X")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IF(IFERROR(FIND(H$13,INDEX(DATOS!CB:CB,MATCH(CHECKLIST!B977,DATOS!B:B,0),1),1),"")="",IF(IFERROR(FIND("VENCIDA",INDEX(DATOS!BH:BH,MATCH(CHECKLIST!B977,DATOS!B:B,0),1),1),"")="","","VENCIDO"),"X")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IF(IFERROR(FIND(H$13,INDEX(DATOS!CB:CB,MATCH(CHECKLIST!B978,DATOS!B:B,0),1),1),"")="",IF(IFERROR(FIND("VENCIDA",INDEX(DATOS!BH:BH,MATCH(CHECKLIST!B978,DATOS!B:B,0),1),1),"")="","","VENCIDO"),"X")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IF(IFERROR(FIND(H$13,INDEX(DATOS!CB:CB,MATCH(CHECKLIST!B979,DATOS!B:B,0),1),1),"")="",IF(IFERROR(FIND("VENCIDA",INDEX(DATOS!BH:BH,MATCH(CHECKLIST!B979,DATOS!B:B,0),1),1),"")="","","VENCIDO"),"X")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IF(IFERROR(FIND(H$13,INDEX(DATOS!CB:CB,MATCH(CHECKLIST!B980,DATOS!B:B,0),1),1),"")="",IF(IFERROR(FIND("VENCIDA",INDEX(DATOS!BH:BH,MATCH(CHECKLIST!B980,DATOS!B:B,0),1),1),"")="","","VENCIDO"),"X")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IF(IFERROR(FIND(H$13,INDEX(DATOS!CB:CB,MATCH(CHECKLIST!B981,DATOS!B:B,0),1),1),"")="",IF(IFERROR(FIND("VENCIDA",INDEX(DATOS!BH:BH,MATCH(CHECKLIST!B981,DATOS!B:B,0),1),1),"")="","","VENCIDO"),"X")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IF(IFERROR(FIND(H$13,INDEX(DATOS!CB:CB,MATCH(CHECKLIST!B982,DATOS!B:B,0),1),1),"")="",IF(IFERROR(FIND("VENCIDA",INDEX(DATOS!BH:BH,MATCH(CHECKLIST!B982,DATOS!B:B,0),1),1),"")="","","VENCIDO"),"X")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IF(IFERROR(FIND(H$13,INDEX(DATOS!CB:CB,MATCH(CHECKLIST!B983,DATOS!B:B,0),1),1),"")="",IF(IFERROR(FIND("VENCIDA",INDEX(DATOS!BH:BH,MATCH(CHECKLIST!B983,DATOS!B:B,0),1),1),"")="","","VENCIDO"),"X")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IF(IFERROR(FIND(H$13,INDEX(DATOS!CB:CB,MATCH(CHECKLIST!B984,DATOS!B:B,0),1),1),"")="",IF(IFERROR(FIND("VENCIDA",INDEX(DATOS!BH:BH,MATCH(CHECKLIST!B984,DATOS!B:B,0),1),1),"")="","","VENCIDO"),"X")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IF(IFERROR(FIND(H$13,INDEX(DATOS!CB:CB,MATCH(CHECKLIST!B985,DATOS!B:B,0),1),1),"")="",IF(IFERROR(FIND("VENCIDA",INDEX(DATOS!BH:BH,MATCH(CHECKLIST!B985,DATOS!B:B,0),1),1),"")="","","VENCIDO"),"X")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IF(IFERROR(FIND(H$13,INDEX(DATOS!CB:CB,MATCH(CHECKLIST!B986,DATOS!B:B,0),1),1),"")="",IF(IFERROR(FIND("VENCIDA",INDEX(DATOS!BH:BH,MATCH(CHECKLIST!B986,DATOS!B:B,0),1),1),"")="","","VENCIDO"),"X")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IF(IFERROR(FIND(H$13,INDEX(DATOS!CB:CB,MATCH(CHECKLIST!B987,DATOS!B:B,0),1),1),"")="",IF(IFERROR(FIND("VENCIDA",INDEX(DATOS!BH:BH,MATCH(CHECKLIST!B987,DATOS!B:B,0),1),1),"")="","","VENCIDO"),"X")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IF(IFERROR(FIND(H$13,INDEX(DATOS!CB:CB,MATCH(CHECKLIST!B988,DATOS!B:B,0),1),1),"")="",IF(IFERROR(FIND("VENCIDA",INDEX(DATOS!BH:BH,MATCH(CHECKLIST!B988,DATOS!B:B,0),1),1),"")="","","VENCIDO"),"X")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IF(IFERROR(FIND(H$13,INDEX(DATOS!CB:CB,MATCH(CHECKLIST!B989,DATOS!B:B,0),1),1),"")="",IF(IFERROR(FIND("VENCIDA",INDEX(DATOS!BH:BH,MATCH(CHECKLIST!B989,DATOS!B:B,0),1),1),"")="","","VENCIDO"),"X")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IF(IFERROR(FIND(H$13,INDEX(DATOS!CB:CB,MATCH(CHECKLIST!B990,DATOS!B:B,0),1),1),"")="",IF(IFERROR(FIND("VENCIDA",INDEX(DATOS!BH:BH,MATCH(CHECKLIST!B990,DATOS!B:B,0),1),1),"")="","","VENCIDO"),"X")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IF(IFERROR(FIND(H$13,INDEX(DATOS!CB:CB,MATCH(CHECKLIST!B991,DATOS!B:B,0),1),1),"")="",IF(IFERROR(FIND("VENCIDA",INDEX(DATOS!BH:BH,MATCH(CHECKLIST!B991,DATOS!B:B,0),1),1),"")="","","VENCIDO"),"X")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IF(IFERROR(FIND(H$13,INDEX(DATOS!CB:CB,MATCH(CHECKLIST!B992,DATOS!B:B,0),1),1),"")="",IF(IFERROR(FIND("VENCIDA",INDEX(DATOS!BH:BH,MATCH(CHECKLIST!B992,DATOS!B:B,0),1),1),"")="","","VENCIDO"),"X")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IF(IFERROR(FIND(H$13,INDEX(DATOS!CB:CB,MATCH(CHECKLIST!B993,DATOS!B:B,0),1),1),"")="",IF(IFERROR(FIND("VENCIDA",INDEX(DATOS!BH:BH,MATCH(CHECKLIST!B993,DATOS!B:B,0),1),1),"")="","","VENCIDO"),"X")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IF(IFERROR(FIND(H$13,INDEX(DATOS!CB:CB,MATCH(CHECKLIST!B994,DATOS!B:B,0),1),1),"")="",IF(IFERROR(FIND("VENCIDA",INDEX(DATOS!BH:BH,MATCH(CHECKLIST!B994,DATOS!B:B,0),1),1),"")="","","VENCIDO"),"X")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IF(IFERROR(FIND(H$13,INDEX(DATOS!CB:CB,MATCH(CHECKLIST!B995,DATOS!B:B,0),1),1),"")="",IF(IFERROR(FIND("VENCIDA",INDEX(DATOS!BH:BH,MATCH(CHECKLIST!B995,DATOS!B:B,0),1),1),"")="","","VENCIDO"),"X")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IF(IFERROR(FIND(H$13,INDEX(DATOS!CB:CB,MATCH(CHECKLIST!B996,DATOS!B:B,0),1),1),"")="",IF(IFERROR(FIND("VENCIDA",INDEX(DATOS!BH:BH,MATCH(CHECKLIST!B996,DATOS!B:B,0),1),1),"")="","","VENCIDO"),"X")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IF(IFERROR(FIND(H$13,INDEX(DATOS!CB:CB,MATCH(CHECKLIST!B997,DATOS!B:B,0),1),1),"")="",IF(IFERROR(FIND("VENCIDA",INDEX(DATOS!BH:BH,MATCH(CHECKLIST!B997,DATOS!B:B,0),1),1),"")="","","VENCIDO"),"X")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IF(IFERROR(FIND(H$13,INDEX(DATOS!CB:CB,MATCH(CHECKLIST!B998,DATOS!B:B,0),1),1),"")="",IF(IFERROR(FIND("VENCIDA",INDEX(DATOS!BH:BH,MATCH(CHECKLIST!B998,DATOS!B:B,0),1),1),"")="","","VENCIDO"),"X")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IF(IFERROR(FIND(H$13,INDEX(DATOS!CB:CB,MATCH(CHECKLIST!B999,DATOS!B:B,0),1),1),"")="",IF(IFERROR(FIND("VENCIDA",INDEX(DATOS!BH:BH,MATCH(CHECKLIST!B999,DATOS!B:B,0),1),1),"")="","","VENCIDO"),"X")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IF(IFERROR(FIND(H$13,INDEX(DATOS!CB:CB,MATCH(CHECKLIST!B1000,DATOS!B:B,0),1),1),"")="",IF(IFERROR(FIND("VENCIDA",INDEX(DATOS!BH:BH,MATCH(CHECKLIST!B1000,DATOS!B:B,0),1),1),"")="","","VENCIDO"),"X")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54</vt:i4>
      </vt:variant>
    </vt:vector>
  </HeadingPairs>
  <TitlesOfParts>
    <vt:vector size="60"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tb_code</vt:lpstr>
      <vt:lpstr>TITULO</vt:lpstr>
      <vt:lpstr>TRABAJADOR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2024-01-12T18:13:59Z</dcterms:modified>
</cp:coreProperties>
</file>