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1" i="4" l="1"/>
  <c r="H61" i="4"/>
  <c r="B61" i="4"/>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C24" i="4"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K30" i="4" l="1"/>
  <c r="J76" i="4"/>
  <c r="O51" i="4" s="1"/>
  <c r="C65" i="4"/>
  <c r="C68" i="4"/>
  <c r="N1" i="4"/>
  <c r="L15" i="4" s="1"/>
  <c r="B39" i="4" s="1"/>
  <c r="B40" i="4" s="1"/>
  <c r="C23" i="4"/>
  <c r="J22" i="4"/>
  <c r="J23" i="4"/>
  <c r="J20" i="4"/>
  <c r="H74" i="4"/>
  <c r="B92" i="4"/>
  <c r="K68" i="4" l="1"/>
  <c r="H68" i="4"/>
  <c r="H71" i="4"/>
  <c r="K71" i="4"/>
  <c r="D39" i="4"/>
  <c r="D40" i="4"/>
  <c r="C71" i="4"/>
  <c r="K65" i="4"/>
  <c r="H65" i="4"/>
  <c r="AG1" i="4"/>
</calcChain>
</file>

<file path=xl/sharedStrings.xml><?xml version="1.0" encoding="utf-8"?>
<sst xmlns="http://schemas.openxmlformats.org/spreadsheetml/2006/main" count="20696" uniqueCount="10595">
  <si>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</si>
  <si>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</si>
  <si>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</si>
  <si>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</si>
  <si>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</si>
  <si>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</si>
  <si>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</si>
  <si>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</si>
  <si>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</si>
  <si>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</si>
  <si>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</si>
  <si>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</si>
  <si>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</si>
  <si>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</si>
  <si>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</si>
  <si>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</si>
  <si>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</si>
  <si>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</si>
  <si>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</si>
  <si>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</si>
  <si>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</si>
  <si>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</si>
  <si>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</si>
  <si>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</si>
  <si>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</si>
  <si>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</si>
  <si>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</si>
  <si>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</si>
  <si>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</si>
  <si>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</si>
  <si>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</si>
  <si>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</si>
  <si>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</si>
  <si>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</si>
  <si>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</si>
  <si>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</si>
  <si>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</si>
  <si>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</si>
  <si>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</si>
  <si>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</si>
  <si>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</si>
  <si>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</si>
  <si>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</si>
  <si>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</si>
  <si>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</si>
  <si>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</si>
  <si>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</si>
  <si>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</si>
  <si>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</si>
  <si>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</si>
  <si>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</si>
  <si>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</si>
  <si>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</si>
  <si>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</si>
  <si>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</si>
  <si>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</si>
  <si>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</si>
  <si>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</si>
  <si>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</si>
  <si>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</si>
  <si>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</si>
  <si>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</si>
  <si>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</si>
  <si>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</si>
  <si>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</si>
  <si>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</si>
  <si>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</si>
  <si>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</si>
  <si>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</si>
  <si>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</si>
  <si>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</si>
  <si>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</si>
  <si>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</si>
  <si>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</si>
  <si>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</si>
  <si>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</si>
  <si>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</si>
  <si>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</si>
  <si>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</si>
  <si>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</si>
  <si>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</si>
  <si>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</si>
  <si>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</si>
  <si>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</si>
  <si>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</si>
  <si>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</si>
  <si>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</si>
  <si>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</si>
  <si>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</si>
  <si>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</si>
  <si>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</si>
  <si>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</si>
  <si>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</si>
  <si>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</si>
  <si>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</si>
  <si>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</si>
  <si>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</si>
  <si>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</si>
  <si>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</si>
  <si>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</si>
  <si>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</si>
  <si>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</si>
  <si>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</si>
  <si>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</si>
  <si>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</si>
  <si>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</si>
  <si>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</si>
  <si>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</si>
  <si>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</si>
  <si>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</si>
  <si>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</si>
  <si>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</si>
  <si>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</si>
  <si>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</si>
  <si>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</si>
  <si>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</si>
  <si>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</si>
  <si>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</si>
  <si>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</si>
  <si>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</si>
  <si>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</si>
  <si>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</si>
  <si>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</si>
  <si>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</si>
  <si>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</si>
  <si>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</si>
  <si>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</si>
  <si>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</si>
  <si>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</si>
  <si>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</si>
  <si>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</si>
  <si>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</si>
  <si>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</si>
  <si>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</si>
  <si>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</si>
  <si>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</si>
  <si>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</si>
  <si>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</si>
  <si>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</si>
  <si>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</si>
  <si>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</si>
  <si>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</si>
  <si>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</si>
  <si>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</si>
  <si>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</si>
  <si>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</si>
  <si>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</si>
  <si>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</si>
  <si>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</si>
  <si>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</si>
  <si>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</si>
  <si>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</si>
  <si>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</si>
  <si>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</si>
  <si>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</si>
  <si>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</si>
  <si>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</si>
  <si>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</si>
  <si>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</si>
  <si>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</si>
  <si>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</si>
  <si>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</si>
  <si>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</si>
  <si>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</si>
  <si>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</si>
  <si>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</si>
  <si>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</si>
  <si>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</si>
  <si>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</si>
  <si>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</si>
  <si>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</si>
  <si>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</si>
  <si>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</si>
  <si>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</si>
  <si>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</si>
  <si>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</si>
  <si>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</si>
  <si>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</si>
  <si>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</si>
  <si>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</si>
  <si>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</si>
  <si>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</si>
  <si>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</si>
  <si>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</si>
  <si>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</si>
  <si>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</si>
  <si>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</si>
  <si>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</si>
  <si>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</si>
  <si>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</si>
  <si>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</si>
  <si>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</si>
  <si>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</si>
  <si>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</si>
  <si>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</si>
  <si>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</si>
  <si>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</si>
  <si>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</si>
  <si>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</si>
  <si>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</si>
  <si>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</si>
  <si>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</si>
  <si>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</si>
  <si>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</si>
  <si>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</si>
  <si>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</si>
  <si>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</si>
  <si>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</si>
  <si>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</si>
  <si>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</si>
  <si>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</si>
  <si>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</si>
  <si>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</si>
  <si>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</si>
  <si>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</si>
  <si>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</si>
  <si>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</si>
  <si>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</si>
  <si>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</si>
  <si>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</si>
  <si>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</si>
  <si>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</si>
  <si>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</si>
  <si>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</si>
  <si>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</si>
  <si>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</si>
  <si>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</si>
  <si>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</si>
  <si>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</si>
  <si>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</si>
  <si>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</si>
  <si>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</si>
  <si>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</si>
  <si>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</si>
  <si>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</si>
  <si>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</si>
  <si>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</si>
  <si>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</si>
  <si>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</si>
  <si>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</si>
  <si>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</si>
  <si>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</si>
  <si>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</si>
  <si>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</si>
  <si>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</si>
  <si>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</si>
  <si>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</si>
  <si>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</si>
  <si>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</si>
  <si>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</si>
  <si>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</si>
  <si>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</si>
  <si>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</si>
  <si>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</si>
  <si>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</si>
  <si>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</si>
  <si>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</si>
  <si>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</si>
  <si>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</si>
  <si>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</si>
  <si>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</si>
  <si>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</si>
  <si>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</si>
  <si>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</si>
  <si>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</si>
  <si>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</si>
  <si>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</si>
  <si>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</si>
  <si>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</si>
  <si>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</si>
  <si>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</si>
  <si>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</si>
  <si>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</si>
  <si>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</si>
  <si>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</si>
  <si>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</si>
  <si>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</si>
  <si>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</si>
  <si>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</si>
  <si>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</si>
  <si>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</si>
  <si>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</si>
  <si>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</si>
  <si>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</si>
  <si>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</si>
  <si>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</si>
  <si>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</si>
  <si>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</si>
  <si>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</si>
  <si>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</si>
  <si>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</si>
  <si>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</si>
  <si>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</si>
  <si>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</si>
  <si>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</si>
  <si>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</si>
  <si>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</si>
  <si>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</si>
  <si>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</si>
  <si>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</si>
  <si>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</si>
  <si>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</si>
  <si>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</si>
  <si>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</si>
  <si>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</si>
  <si>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</si>
  <si>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</si>
  <si>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</si>
  <si>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</si>
  <si>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</si>
  <si>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</si>
  <si>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</si>
  <si>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</si>
  <si>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</si>
  <si>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</si>
  <si>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</si>
  <si>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</si>
  <si>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</si>
  <si>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</si>
  <si>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</si>
  <si>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</si>
  <si>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</si>
  <si>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</si>
  <si>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</si>
  <si>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</si>
  <si>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</si>
  <si>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</si>
  <si>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</si>
  <si>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</si>
  <si>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</si>
  <si>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</si>
  <si>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</si>
  <si>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</si>
  <si>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</si>
  <si>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</si>
  <si>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</si>
  <si>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</si>
  <si>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</si>
  <si>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</si>
  <si>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</si>
  <si>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</si>
  <si>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</si>
  <si>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</si>
  <si>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</si>
  <si>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</si>
  <si>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</si>
  <si>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</si>
  <si>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</si>
  <si>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</si>
  <si>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</si>
  <si>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</si>
  <si>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</si>
  <si>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</si>
  <si>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</si>
  <si>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</si>
  <si>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</si>
  <si>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</si>
  <si>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</si>
  <si>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</si>
  <si>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</si>
  <si>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</si>
  <si>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</si>
  <si>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</si>
  <si>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</si>
  <si>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</si>
  <si>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</si>
  <si>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</si>
  <si>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</si>
  <si>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</si>
  <si>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</si>
  <si>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</si>
  <si>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</si>
  <si>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</si>
  <si>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</si>
  <si>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</si>
  <si>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</si>
  <si>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</si>
  <si>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</si>
  <si>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</si>
  <si>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</si>
  <si>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</si>
  <si>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</si>
  <si>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</si>
  <si>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</si>
  <si>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</si>
  <si>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</si>
  <si>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</si>
  <si>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</si>
  <si>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</si>
  <si>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</si>
  <si>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</si>
  <si>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</si>
  <si>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</si>
  <si>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</si>
  <si>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</si>
  <si>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</si>
  <si>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</si>
  <si>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</si>
  <si>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</si>
  <si>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</si>
  <si>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</si>
  <si>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</si>
  <si>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</si>
  <si>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</si>
  <si>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</si>
  <si>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</si>
  <si>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</si>
  <si>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</si>
  <si>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</si>
  <si>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</si>
  <si>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</si>
  <si>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</si>
  <si>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</si>
  <si>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</si>
  <si>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</si>
  <si>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</si>
  <si>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</si>
  <si>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</si>
  <si>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</si>
  <si>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</si>
  <si>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</si>
  <si>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</si>
  <si>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</si>
  <si>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</si>
  <si>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</si>
  <si>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</si>
  <si>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</si>
  <si>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</si>
  <si>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</si>
  <si>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</si>
  <si>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</si>
  <si>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</si>
  <si>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</si>
  <si>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</si>
  <si>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</si>
  <si>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</si>
  <si>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</si>
  <si>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</si>
  <si>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</si>
  <si>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</si>
  <si>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</si>
  <si>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</si>
  <si>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</si>
  <si>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</si>
  <si>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</si>
  <si>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</si>
  <si>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</si>
  <si>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</si>
  <si>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</si>
  <si>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</si>
  <si>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</si>
  <si>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</si>
  <si>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</si>
  <si>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</si>
  <si>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</si>
  <si>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</si>
  <si>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</si>
  <si>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</si>
  <si>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</si>
  <si>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</si>
  <si>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</si>
  <si>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</si>
  <si>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</si>
  <si>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</si>
  <si>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</si>
  <si>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</si>
  <si>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</si>
  <si>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</si>
  <si>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</si>
  <si>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</si>
  <si>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</si>
  <si>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</si>
  <si>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</si>
  <si>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</si>
  <si>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</si>
  <si>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</si>
  <si>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</si>
  <si>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</si>
  <si>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</si>
  <si>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</si>
  <si>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</si>
  <si>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</si>
  <si>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</si>
  <si>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</si>
  <si>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</si>
  <si>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</si>
  <si>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</si>
  <si>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</si>
  <si>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</si>
  <si>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</si>
  <si>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</si>
  <si>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</si>
  <si>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</si>
  <si>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</si>
  <si>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</si>
  <si>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</si>
  <si>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</si>
  <si>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</si>
  <si>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</si>
  <si>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</si>
  <si>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</si>
  <si>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</si>
  <si>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</si>
  <si>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</si>
  <si>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</si>
  <si>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</si>
  <si>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</si>
  <si>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</si>
  <si>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</si>
  <si>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</si>
  <si>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</si>
  <si>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</si>
  <si>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</si>
  <si>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</si>
  <si>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</si>
  <si>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</si>
  <si>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</si>
  <si>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</si>
  <si>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</si>
  <si>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</si>
  <si>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</si>
  <si>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</si>
  <si>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</si>
  <si>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</si>
  <si>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</si>
  <si>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</si>
  <si>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</si>
  <si>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</si>
  <si>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</si>
  <si>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</si>
  <si>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</si>
  <si>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</si>
  <si>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</si>
  <si>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</si>
  <si>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</si>
  <si>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</si>
  <si>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</si>
  <si>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</si>
  <si>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</si>
  <si>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</si>
  <si>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</si>
  <si>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</si>
  <si>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</si>
  <si>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</si>
  <si>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</si>
  <si>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</si>
  <si>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</si>
  <si>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</si>
  <si>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</si>
  <si>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</si>
  <si>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</si>
  <si>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</si>
  <si>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</si>
  <si>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</si>
  <si>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</si>
  <si>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</si>
  <si>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</si>
  <si>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</si>
  <si>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</si>
  <si>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</si>
  <si>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</si>
  <si>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</si>
  <si>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</si>
  <si>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</si>
  <si>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</si>
  <si>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</si>
  <si>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</si>
  <si>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</si>
  <si>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</si>
  <si>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</si>
  <si>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</si>
  <si>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</si>
  <si>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</si>
  <si>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</si>
  <si>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</si>
  <si>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</si>
  <si>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</si>
  <si>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</si>
  <si>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</si>
  <si>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</si>
  <si>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</si>
  <si>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</si>
  <si>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</si>
  <si>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</si>
  <si>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</si>
  <si>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</si>
  <si>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</si>
  <si>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</si>
  <si>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</si>
  <si>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</si>
  <si>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</si>
  <si>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</si>
  <si>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</si>
  <si>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</si>
  <si>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</si>
  <si>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</si>
  <si>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</si>
  <si>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</si>
  <si>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</si>
  <si>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</si>
  <si>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</si>
  <si>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</si>
  <si>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</si>
  <si>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</si>
  <si>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</si>
  <si>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</si>
  <si>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</si>
  <si>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</si>
  <si>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</si>
  <si>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</si>
  <si>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</si>
  <si>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</si>
  <si>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</si>
  <si>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</si>
  <si>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</si>
  <si>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</si>
  <si>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</si>
  <si>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</si>
  <si>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</si>
  <si>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</si>
  <si>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</si>
  <si>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</si>
  <si>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</si>
  <si>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</si>
  <si>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</si>
  <si>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</si>
  <si>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</si>
  <si>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</si>
  <si>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</si>
  <si>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</si>
  <si>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</si>
  <si>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</si>
  <si>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</si>
  <si>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</si>
  <si>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</si>
  <si>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</si>
  <si>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</si>
  <si>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</si>
  <si>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</si>
  <si>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</si>
  <si>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</si>
  <si>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</si>
  <si>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</si>
  <si>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</si>
  <si>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</si>
  <si>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</si>
  <si>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</si>
  <si>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</si>
  <si>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</si>
  <si>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</si>
  <si>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</si>
  <si>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</si>
  <si>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</si>
  <si>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</si>
  <si>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</si>
  <si>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</si>
  <si>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</si>
  <si>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</si>
  <si>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</si>
  <si>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</si>
  <si>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</si>
  <si>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</si>
  <si>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</si>
  <si>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</si>
  <si>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</si>
  <si>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</si>
  <si>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</si>
  <si>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</si>
  <si>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</si>
  <si>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</si>
  <si>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</si>
  <si>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</si>
  <si>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</si>
  <si>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</si>
  <si>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</si>
  <si>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</si>
  <si>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</si>
  <si>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</si>
  <si>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</si>
  <si>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</si>
  <si>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</si>
  <si>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</si>
  <si>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</si>
  <si>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</si>
  <si>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</si>
  <si>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</si>
  <si>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</si>
  <si>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</si>
  <si>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</si>
  <si>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</si>
  <si>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</si>
  <si>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</si>
  <si>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</si>
  <si>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</si>
  <si>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</si>
  <si>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</si>
  <si>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</si>
  <si>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</si>
  <si>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</si>
  <si>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</si>
  <si>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</si>
  <si>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</si>
  <si>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</si>
  <si>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</si>
  <si>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</si>
  <si>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</si>
  <si>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</si>
  <si>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</si>
  <si>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</si>
  <si>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</si>
  <si>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</si>
  <si>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</si>
  <si>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</si>
  <si>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</si>
  <si>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</si>
  <si>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</si>
  <si>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</si>
  <si>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</si>
  <si>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</si>
  <si>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</si>
  <si>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</si>
  <si>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</si>
  <si>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</si>
  <si>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</si>
  <si>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</si>
  <si>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</si>
  <si>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</si>
  <si>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</si>
  <si>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</si>
  <si>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</si>
  <si>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</si>
  <si>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</si>
  <si>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</si>
  <si>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</si>
  <si>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</si>
  <si>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</si>
  <si>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</si>
  <si>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</si>
  <si>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</si>
  <si>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</si>
  <si>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</si>
  <si>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</si>
  <si>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</si>
  <si>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</si>
  <si>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</si>
  <si>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</si>
  <si>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</si>
  <si>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</si>
  <si>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</si>
  <si>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</si>
  <si>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</si>
  <si>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</si>
  <si>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</si>
  <si>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</si>
  <si>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</si>
  <si>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</si>
  <si>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</si>
  <si>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</si>
  <si>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</si>
  <si>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</si>
  <si>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</si>
  <si>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</si>
  <si>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</si>
  <si>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</si>
  <si>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</si>
  <si>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</si>
  <si>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</si>
  <si>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</si>
  <si>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</si>
  <si>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</si>
  <si>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</si>
  <si>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</si>
  <si>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</si>
  <si>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</si>
  <si>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</si>
  <si>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</si>
  <si>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</si>
  <si>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</si>
  <si>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</si>
  <si>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</si>
  <si>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</si>
  <si>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</si>
  <si>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</si>
  <si>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</si>
  <si>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</si>
  <si>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</si>
  <si>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</si>
  <si>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</si>
  <si>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</si>
  <si>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</si>
  <si>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</si>
  <si>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</si>
  <si>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</si>
  <si>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</si>
  <si>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</si>
  <si>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</si>
  <si>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</si>
  <si>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</si>
  <si>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</si>
  <si>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</si>
  <si>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</si>
  <si>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</si>
  <si>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</si>
  <si>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</si>
  <si>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</si>
  <si>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</si>
  <si>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</si>
  <si>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</si>
  <si>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</si>
  <si>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</si>
  <si>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</si>
  <si>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</si>
  <si>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</si>
  <si>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</si>
  <si>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</si>
  <si>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</si>
  <si>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</si>
  <si>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</si>
  <si>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</si>
  <si>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</si>
  <si>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</si>
  <si>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</si>
  <si>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</si>
  <si>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</si>
  <si>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</si>
  <si>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</si>
  <si>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</si>
  <si>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</si>
  <si>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</si>
  <si>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</si>
  <si>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</si>
  <si>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</si>
  <si>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</si>
  <si>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</si>
  <si>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</si>
  <si>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</si>
  <si>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</si>
  <si>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</si>
  <si>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</si>
  <si>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</si>
  <si>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</si>
  <si>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</si>
  <si>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</si>
  <si>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</si>
  <si>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</si>
  <si>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</si>
  <si>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</si>
  <si>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</si>
  <si>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</si>
  <si>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</si>
  <si>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</si>
  <si>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</si>
  <si>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</si>
  <si>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</si>
  <si>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</si>
  <si>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</si>
  <si>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</si>
  <si>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</si>
  <si>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</si>
  <si>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</si>
  <si>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</si>
  <si>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</si>
  <si>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</si>
  <si>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</si>
  <si>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</si>
  <si>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</si>
  <si>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</si>
  <si>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</si>
  <si>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</si>
  <si>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</si>
  <si>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</si>
  <si>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</si>
  <si>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</si>
  <si>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</si>
  <si>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</si>
  <si>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</si>
  <si>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</si>
  <si>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</si>
  <si>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</si>
  <si>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</si>
  <si>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</si>
  <si>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</si>
  <si>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</si>
  <si>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</si>
  <si>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</si>
  <si>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</si>
  <si>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</si>
  <si>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</si>
  <si>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</si>
  <si>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</si>
  <si>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</si>
  <si>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</si>
  <si>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</si>
  <si>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</si>
  <si>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</si>
  <si>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</si>
  <si>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</si>
  <si>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</si>
  <si>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</si>
  <si>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</si>
  <si>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</si>
  <si>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</si>
  <si>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</si>
  <si>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</si>
  <si>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</si>
  <si>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</si>
  <si>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</si>
  <si>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</si>
  <si>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</si>
  <si>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</si>
  <si>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</si>
  <si>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</si>
  <si>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</si>
  <si>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</si>
  <si>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</si>
  <si>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</si>
  <si>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</si>
  <si>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</si>
  <si>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</si>
  <si>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</si>
  <si>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</si>
  <si>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</si>
  <si>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</si>
  <si>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</si>
  <si>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</si>
  <si>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</si>
  <si>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</si>
  <si>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</si>
  <si>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</si>
  <si>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</si>
  <si>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</si>
  <si>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</si>
  <si>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</si>
  <si>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</si>
  <si>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</si>
  <si>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</si>
  <si>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</si>
  <si>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</si>
  <si>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</si>
  <si>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</si>
  <si>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</si>
  <si>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</si>
  <si>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</si>
  <si>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</si>
  <si>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</si>
  <si>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</si>
  <si>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</si>
  <si>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</si>
  <si>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</si>
  <si>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</si>
  <si>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</si>
  <si>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</si>
  <si>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</si>
  <si>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</si>
  <si>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</si>
  <si>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</si>
  <si>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</si>
  <si>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</si>
  <si>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</si>
  <si>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</si>
  <si>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</si>
  <si>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</si>
  <si>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</si>
  <si>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</si>
  <si>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</si>
  <si>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</si>
  <si>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</si>
  <si>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</si>
  <si>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</si>
  <si>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</si>
  <si>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</si>
  <si>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</si>
  <si>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</si>
  <si>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</si>
  <si>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</si>
  <si>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</si>
  <si>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</si>
  <si>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</si>
  <si>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</si>
  <si>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</si>
  <si>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</si>
  <si>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</si>
  <si>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</si>
  <si>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</si>
  <si>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</si>
  <si>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</si>
  <si>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</si>
  <si>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</si>
  <si>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</si>
  <si>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</si>
  <si>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</si>
  <si>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</si>
  <si>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</si>
  <si>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</si>
  <si>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</si>
  <si>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</si>
  <si>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</si>
  <si>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</si>
  <si>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</si>
  <si>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</si>
  <si>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</si>
  <si>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</si>
  <si>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</si>
  <si>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</si>
  <si>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</si>
  <si>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</si>
  <si>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</si>
  <si>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</si>
  <si>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</si>
  <si>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</si>
  <si>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</si>
  <si>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</si>
  <si>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</si>
  <si>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</si>
  <si>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</si>
  <si>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</si>
  <si>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</si>
  <si>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</si>
  <si>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</si>
  <si>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</si>
  <si>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</si>
  <si>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</si>
  <si>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</si>
  <si>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</si>
  <si>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</si>
  <si>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</si>
  <si>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</si>
  <si>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</si>
  <si>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</si>
  <si>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</si>
  <si>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</si>
  <si>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</si>
  <si>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</si>
  <si>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</si>
  <si>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</si>
  <si>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</si>
  <si>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</si>
  <si>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</si>
  <si>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</si>
  <si>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</si>
  <si>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</si>
  <si>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</si>
  <si>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</si>
  <si>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</si>
  <si>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</si>
  <si>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</si>
  <si>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</si>
  <si>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</si>
  <si>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</si>
  <si>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</si>
  <si>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</si>
  <si>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</si>
  <si>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</si>
  <si>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</si>
  <si>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</si>
  <si>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</si>
  <si>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</si>
  <si>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</si>
  <si>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</si>
  <si>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</si>
  <si>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</si>
  <si>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</si>
  <si>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</si>
  <si>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</si>
  <si>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</si>
  <si>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</si>
  <si>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</si>
  <si>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</si>
  <si>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</si>
  <si>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</si>
  <si>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</si>
  <si>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</si>
  <si>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</si>
  <si>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</si>
  <si>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</si>
  <si>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</si>
  <si>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</si>
  <si>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</si>
  <si>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</si>
  <si>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</si>
  <si>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</si>
  <si>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</si>
  <si>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</si>
  <si>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</si>
  <si>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</si>
  <si>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</si>
  <si>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</si>
  <si>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</si>
  <si>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</si>
  <si>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</si>
  <si>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</si>
  <si>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</si>
  <si>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</si>
  <si>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</si>
  <si>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</si>
  <si>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</si>
  <si>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</si>
  <si>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</si>
  <si>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</si>
  <si>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</si>
  <si>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</si>
  <si>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</si>
  <si>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</si>
  <si>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</si>
  <si>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</si>
  <si>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</si>
  <si>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</si>
  <si>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</si>
  <si>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</si>
  <si>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</si>
  <si>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</si>
  <si>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</si>
  <si>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</si>
  <si>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</si>
  <si>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</si>
  <si>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</si>
  <si>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</si>
  <si>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</si>
  <si>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</si>
  <si>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</si>
  <si>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</si>
  <si>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</si>
  <si>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</si>
  <si>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</si>
  <si>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</si>
  <si>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</si>
  <si>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</si>
  <si>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</si>
  <si>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</si>
  <si>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</si>
  <si>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</si>
  <si>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</si>
  <si>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</si>
  <si>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</si>
  <si>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</si>
  <si>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</si>
  <si>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</si>
  <si>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</si>
  <si>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</si>
  <si>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</si>
  <si>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</si>
  <si>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</si>
  <si>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</si>
  <si>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</si>
  <si>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</si>
  <si>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</si>
  <si>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</si>
  <si>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</si>
  <si>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</si>
  <si>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</si>
  <si>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</si>
  <si>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</si>
  <si>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</si>
  <si>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</si>
  <si>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</si>
  <si>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</si>
  <si>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</si>
  <si>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</si>
  <si>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</si>
  <si>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</si>
  <si>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</si>
  <si>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</si>
  <si>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</si>
  <si>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</si>
  <si>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</si>
  <si>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</si>
  <si>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</si>
  <si>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</si>
  <si>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</si>
  <si>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</si>
  <si>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</si>
  <si>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</si>
  <si>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</si>
  <si>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</si>
  <si>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</si>
  <si>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</si>
  <si>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</si>
  <si>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</si>
  <si>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</si>
  <si>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</si>
  <si>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</si>
  <si>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</si>
  <si>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</si>
  <si>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</si>
  <si>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</si>
  <si>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</si>
  <si>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</si>
  <si>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</si>
  <si>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</si>
  <si>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</si>
  <si>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</si>
  <si>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</si>
  <si>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</si>
  <si>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</si>
  <si>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</si>
  <si>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</si>
  <si>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</si>
  <si>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</si>
  <si>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</si>
  <si>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</si>
  <si>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</si>
  <si>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</si>
  <si>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</si>
  <si>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</si>
  <si>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</si>
  <si>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</si>
  <si>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</si>
  <si>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</si>
  <si>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</si>
  <si>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</si>
  <si>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</si>
  <si>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</si>
  <si>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</si>
  <si>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</si>
  <si>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</si>
  <si>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</si>
  <si>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</si>
  <si>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</si>
  <si>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</si>
  <si>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</si>
  <si>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</si>
  <si>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</si>
  <si>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</si>
  <si>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</si>
  <si>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</si>
  <si>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</si>
  <si>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</si>
  <si>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</si>
  <si>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</si>
  <si>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</si>
  <si>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</si>
  <si>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</si>
  <si>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</si>
  <si>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</si>
  <si>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</si>
  <si>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</si>
  <si>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</si>
  <si>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</si>
  <si>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</si>
  <si>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</si>
  <si>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</si>
  <si>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</si>
  <si>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</si>
  <si>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</si>
  <si>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</si>
  <si>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</si>
  <si>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</si>
  <si>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</si>
  <si>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</si>
  <si>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</si>
  <si>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</si>
  <si>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</si>
  <si>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</si>
  <si>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</si>
  <si>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</si>
  <si>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</si>
  <si>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</si>
  <si>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</si>
  <si>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</si>
  <si>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</si>
  <si>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</si>
  <si>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</si>
  <si>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</si>
  <si>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</si>
  <si>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</si>
  <si>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</si>
  <si>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</si>
  <si>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</si>
  <si>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</si>
  <si>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</si>
  <si>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</si>
  <si>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</si>
  <si>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</si>
  <si>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</si>
  <si>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</si>
  <si>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</si>
  <si>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</si>
  <si>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</si>
  <si>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</si>
  <si>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</si>
  <si>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</si>
  <si>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</si>
  <si>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</si>
  <si>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</si>
  <si>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</si>
  <si>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</si>
  <si>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</si>
  <si>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</si>
  <si>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</si>
  <si>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</si>
  <si>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</si>
  <si>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</si>
  <si>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</si>
  <si>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</si>
  <si>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</si>
  <si>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</si>
  <si>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</si>
  <si>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</si>
  <si>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</si>
  <si>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</si>
  <si>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</si>
  <si>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</si>
  <si>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</si>
  <si>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</si>
  <si>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</si>
  <si>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</si>
  <si>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</si>
  <si>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</si>
  <si>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</si>
  <si>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</si>
  <si>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</si>
  <si>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</si>
  <si>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</si>
  <si>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</si>
  <si>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</si>
  <si>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</si>
  <si>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</si>
  <si>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</si>
  <si>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</si>
  <si>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</si>
  <si>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</si>
  <si>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</si>
  <si>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</si>
  <si>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</si>
  <si>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</si>
  <si>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</si>
  <si>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</si>
  <si>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</si>
  <si>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</si>
  <si>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</si>
  <si>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</si>
  <si>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</si>
  <si>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</si>
  <si>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</si>
  <si>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</si>
  <si>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</si>
  <si>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</si>
  <si>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</si>
  <si>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</si>
  <si>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</si>
  <si>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</si>
  <si>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</si>
  <si>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</si>
  <si>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</si>
  <si>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</si>
  <si>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</si>
  <si>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</si>
  <si>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</si>
  <si>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</si>
  <si>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</si>
  <si>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</si>
  <si>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</si>
  <si>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</si>
  <si>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</si>
  <si>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</si>
  <si>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</si>
  <si>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</si>
  <si>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</si>
  <si>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</si>
  <si>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</si>
  <si>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</si>
  <si>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</si>
  <si>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</si>
  <si>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</si>
  <si>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</si>
  <si>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</si>
  <si>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</si>
  <si>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</si>
  <si>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</si>
  <si>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</si>
  <si>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</si>
  <si>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</si>
  <si>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</si>
  <si>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</si>
  <si>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</si>
  <si>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</si>
  <si>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</si>
  <si>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</si>
  <si>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</si>
  <si>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</si>
  <si>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</si>
  <si>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</si>
  <si>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</si>
  <si>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</si>
  <si>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</si>
  <si>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</si>
  <si>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</si>
  <si>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</si>
  <si>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</si>
  <si>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</si>
  <si>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</si>
  <si>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</si>
  <si>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</si>
  <si>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</si>
  <si>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</si>
  <si>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</si>
  <si>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</si>
  <si>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</si>
  <si>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</si>
  <si>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</si>
  <si>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</si>
  <si>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</si>
  <si>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</si>
  <si>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</si>
  <si>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</si>
  <si>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</si>
  <si>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</si>
  <si>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</si>
  <si>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</si>
  <si>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</si>
  <si>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</si>
  <si>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</si>
  <si>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</si>
  <si>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</si>
  <si>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</si>
  <si>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</si>
  <si>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</si>
  <si>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</si>
  <si>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</si>
  <si>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</si>
  <si>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</si>
  <si>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</si>
  <si>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</si>
  <si>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</si>
  <si>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</si>
  <si>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</si>
  <si>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</si>
  <si>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</si>
  <si>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</si>
  <si>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</si>
  <si>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</si>
  <si>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</si>
  <si>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</si>
  <si>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</si>
  <si>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</si>
  <si>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</si>
  <si>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</si>
  <si>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</si>
  <si>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</si>
  <si>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</si>
  <si>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</si>
  <si>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</si>
  <si>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</si>
  <si>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</si>
  <si>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</si>
  <si>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</si>
  <si>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</si>
  <si>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</si>
  <si>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</si>
  <si>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</si>
  <si>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</si>
  <si>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</si>
  <si>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</si>
  <si>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</si>
  <si>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</si>
  <si>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</si>
  <si>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</si>
  <si>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</si>
  <si>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</si>
  <si>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</si>
  <si>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</si>
  <si>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</si>
  <si>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</si>
  <si>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</si>
  <si>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</si>
  <si>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</si>
  <si>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</si>
  <si>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</si>
  <si>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</si>
  <si>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</si>
  <si>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</si>
  <si>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</si>
  <si>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</si>
  <si>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</si>
  <si>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</si>
  <si>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</si>
  <si>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</si>
  <si>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</si>
  <si>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</si>
  <si>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</si>
  <si>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</si>
  <si>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</si>
  <si>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</si>
  <si>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</si>
  <si>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</si>
  <si>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</si>
  <si>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</si>
  <si>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</si>
  <si>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</si>
  <si>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</si>
  <si>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</si>
  <si>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</si>
  <si>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</si>
  <si>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</si>
  <si>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</si>
  <si>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</si>
  <si>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</si>
  <si>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</si>
  <si>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</si>
  <si>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</si>
  <si>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</si>
  <si>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</si>
  <si>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</si>
  <si>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</si>
  <si>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</si>
  <si>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</si>
  <si>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</si>
  <si>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</si>
  <si>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</si>
  <si>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</si>
  <si>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</si>
  <si>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</si>
  <si>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</si>
  <si>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</si>
  <si>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</si>
  <si>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</si>
  <si>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</si>
  <si>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</si>
  <si>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</si>
  <si>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</si>
  <si>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</si>
  <si>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</si>
  <si>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</si>
  <si>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</si>
  <si>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</si>
  <si>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</si>
  <si>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</si>
  <si>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</si>
  <si>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</si>
  <si>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</si>
  <si>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</si>
  <si>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</si>
  <si>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</si>
  <si>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</si>
  <si>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</si>
  <si>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</si>
  <si>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</si>
  <si>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</si>
  <si>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</si>
  <si>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</si>
  <si>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</si>
  <si>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</si>
  <si>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</si>
  <si>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</si>
  <si>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</si>
  <si>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</si>
  <si>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</si>
  <si>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</si>
  <si>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</si>
  <si>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</si>
  <si>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</si>
  <si>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</si>
  <si>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</si>
  <si>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</si>
  <si>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</si>
  <si>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</si>
  <si>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</si>
  <si>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</si>
  <si>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</si>
  <si>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</si>
  <si>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</si>
  <si>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</si>
  <si>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</si>
  <si>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</si>
  <si>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</si>
  <si>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</si>
  <si>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</si>
  <si>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</si>
  <si>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</si>
  <si>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</si>
  <si>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</si>
  <si>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</si>
  <si>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</si>
  <si>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</si>
  <si>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</si>
  <si>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</si>
  <si>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</si>
  <si>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</si>
  <si>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</si>
  <si>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</si>
  <si>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</si>
  <si>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</si>
  <si>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</si>
  <si>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</si>
  <si>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</si>
  <si>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</si>
  <si>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</si>
  <si>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</si>
  <si>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</si>
  <si>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</si>
  <si>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</si>
  <si>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</si>
  <si>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</si>
  <si>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</si>
  <si>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</si>
  <si>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</si>
  <si>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</si>
  <si>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</si>
  <si>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</si>
  <si>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</si>
  <si>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</si>
  <si>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</si>
  <si>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</si>
  <si>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</si>
  <si>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</si>
  <si>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</si>
  <si>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</si>
  <si>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</si>
  <si>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</si>
  <si>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</si>
  <si>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</si>
  <si>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</si>
  <si>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</si>
  <si>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</si>
  <si>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</si>
  <si>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</si>
  <si>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</si>
  <si>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</si>
  <si>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</si>
  <si>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</si>
  <si>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</si>
  <si>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</si>
  <si>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</si>
  <si>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</si>
  <si>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</si>
  <si>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</si>
  <si>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</si>
  <si>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</si>
  <si>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</si>
  <si>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</si>
  <si>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</si>
  <si>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</si>
  <si>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</si>
  <si>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</si>
  <si>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</si>
  <si>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</si>
  <si>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</si>
  <si>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</si>
  <si>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</si>
  <si>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</si>
  <si>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</si>
  <si>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</si>
  <si>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</si>
  <si>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</si>
  <si>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</si>
  <si>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</si>
  <si>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</si>
  <si>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</si>
  <si>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</si>
  <si>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</si>
  <si>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</si>
  <si>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</si>
  <si>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</si>
  <si>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</si>
  <si>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</si>
  <si>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</si>
  <si>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</si>
  <si>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</si>
  <si>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</si>
  <si>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</si>
  <si>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</si>
  <si>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</si>
  <si>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</si>
  <si>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</si>
  <si>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</si>
  <si>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</si>
  <si>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</si>
  <si>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</si>
  <si>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</si>
  <si>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</si>
  <si>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</si>
  <si>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</si>
  <si>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</si>
  <si>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</si>
  <si>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</si>
  <si>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</si>
  <si>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</si>
  <si>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</si>
  <si>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</si>
  <si>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</si>
  <si>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</si>
  <si>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</si>
  <si>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</si>
  <si>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</si>
  <si>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</si>
  <si>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</si>
  <si>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</si>
  <si>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</si>
  <si>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</si>
  <si>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</si>
  <si>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</si>
  <si>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</si>
  <si>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</si>
  <si>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</si>
  <si>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</si>
  <si>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</si>
  <si>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</si>
  <si>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</si>
  <si>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</si>
  <si>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</si>
  <si>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</si>
  <si>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</si>
  <si>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</si>
  <si>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</si>
  <si>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</si>
  <si>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</si>
  <si>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</si>
  <si>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</si>
  <si>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</si>
  <si>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</si>
  <si>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</si>
  <si>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</si>
  <si>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</si>
  <si>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</si>
  <si>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</si>
  <si>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</si>
  <si>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</si>
  <si>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</si>
  <si>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</si>
  <si>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</si>
  <si>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</si>
  <si>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</si>
  <si>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</si>
  <si>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</si>
  <si>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</si>
  <si>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</si>
  <si>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</si>
  <si>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</si>
  <si>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</si>
  <si>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</si>
  <si>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</si>
  <si>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</si>
  <si>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</si>
  <si>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</si>
  <si>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</si>
  <si>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</si>
  <si>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</si>
  <si>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</si>
  <si>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</si>
  <si>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</si>
  <si>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</si>
  <si>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</si>
  <si>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</si>
  <si>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</si>
  <si>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</si>
  <si>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</si>
  <si>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</si>
  <si>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</si>
  <si>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</si>
  <si>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</si>
  <si>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</si>
  <si>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</si>
  <si>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</si>
  <si>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</si>
  <si>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</si>
  <si>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</si>
  <si>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</si>
  <si>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</si>
  <si>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</si>
  <si>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</si>
  <si>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</si>
  <si>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</si>
  <si>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</si>
  <si>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</si>
  <si>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</si>
  <si>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</si>
  <si>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</si>
  <si>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</si>
  <si>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</si>
  <si>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</si>
  <si>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</si>
  <si>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</si>
  <si>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</si>
  <si>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</si>
  <si>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</si>
  <si>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</si>
  <si>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</si>
  <si>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</si>
  <si>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</si>
  <si>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</si>
  <si>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</si>
  <si>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</si>
  <si>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</si>
  <si>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</si>
  <si>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</si>
  <si>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</si>
  <si>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</si>
  <si>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</si>
  <si>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</si>
  <si>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</si>
  <si>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</si>
  <si>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</si>
  <si>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</si>
  <si>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</si>
  <si>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</si>
  <si>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</si>
  <si>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</si>
  <si>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</si>
  <si>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</si>
  <si>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</si>
  <si>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</si>
  <si>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</si>
  <si>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</si>
  <si>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</si>
  <si>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</si>
  <si>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</si>
  <si>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</si>
  <si>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</si>
  <si>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</si>
  <si>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</si>
  <si>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</si>
  <si>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</si>
  <si>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</si>
  <si>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</si>
  <si>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</si>
  <si>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</si>
  <si>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</si>
  <si>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</si>
  <si>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</si>
  <si>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</si>
  <si>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</si>
  <si>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</si>
  <si>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</si>
  <si>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</si>
  <si>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</si>
  <si>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</si>
  <si>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</si>
  <si>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</si>
  <si>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</si>
  <si>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</si>
  <si>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</si>
  <si>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</si>
  <si>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</si>
  <si>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</si>
  <si>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</si>
  <si>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</si>
  <si>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</si>
  <si>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</si>
  <si>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</si>
  <si>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</si>
  <si>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</si>
  <si>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</si>
  <si>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</si>
  <si>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</si>
  <si>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</si>
  <si>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</si>
  <si>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</si>
  <si>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</si>
  <si>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</si>
  <si>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</si>
  <si>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</si>
  <si>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</si>
  <si>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</si>
  <si>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</si>
  <si>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</si>
  <si>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</si>
  <si>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</si>
  <si>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</si>
  <si>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</si>
  <si>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</si>
  <si>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</si>
  <si>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</si>
  <si>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</si>
  <si>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</si>
  <si>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</si>
  <si>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</si>
  <si>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</si>
  <si>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</si>
  <si>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</si>
  <si>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</si>
  <si>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</si>
  <si>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</si>
  <si>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</si>
  <si>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</si>
  <si>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</si>
  <si>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</si>
  <si>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</si>
  <si>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</si>
  <si>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</si>
  <si>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</si>
  <si>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</si>
  <si>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</si>
  <si>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</si>
  <si>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</si>
  <si>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</si>
  <si>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</si>
  <si>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</si>
  <si>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</si>
  <si>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</si>
  <si>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</si>
  <si>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</si>
  <si>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</si>
  <si>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</si>
  <si>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</si>
  <si>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</si>
  <si>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</si>
  <si>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</si>
  <si>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</si>
  <si>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</si>
  <si>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</si>
  <si>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</si>
  <si>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</si>
  <si>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</si>
  <si>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</si>
  <si>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</si>
  <si>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</si>
  <si>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</si>
  <si>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</si>
  <si>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</si>
  <si>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</si>
  <si>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</si>
  <si>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</si>
  <si>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</si>
  <si>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</si>
  <si>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</si>
  <si>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</si>
  <si>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</si>
  <si>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</si>
  <si>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</si>
  <si>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</si>
  <si>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</si>
  <si>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</si>
  <si>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</si>
  <si>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</si>
  <si>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</si>
  <si>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</si>
  <si>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</si>
  <si>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</si>
  <si>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</si>
  <si>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</si>
  <si>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</si>
  <si>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</si>
  <si>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</si>
  <si>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</si>
  <si>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</si>
  <si>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</si>
  <si>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</si>
  <si>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</si>
  <si>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</si>
  <si>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</si>
  <si>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</si>
  <si>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</si>
  <si>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</si>
  <si>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</si>
  <si>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</si>
  <si>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</si>
  <si>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</si>
  <si>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</si>
  <si>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</si>
  <si>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</si>
  <si>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</si>
  <si>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</si>
  <si>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</si>
  <si>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</si>
  <si>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</si>
  <si>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</si>
  <si>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</si>
  <si>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</si>
  <si>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</si>
  <si>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</si>
  <si>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</si>
  <si>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</si>
  <si>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</si>
  <si>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</si>
  <si>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</si>
  <si>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</si>
  <si>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</si>
  <si>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</si>
  <si>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</si>
  <si>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</si>
  <si>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</si>
  <si>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</si>
  <si>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</si>
  <si>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</si>
  <si>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</si>
  <si>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</si>
  <si>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</si>
  <si>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</si>
  <si>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</si>
  <si>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</si>
  <si>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</si>
  <si>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</si>
  <si>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</si>
  <si>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</si>
  <si>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</si>
  <si>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</si>
  <si>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</si>
  <si>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</si>
  <si>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</si>
  <si>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</si>
  <si>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</si>
  <si>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</si>
  <si>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</si>
  <si>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</si>
  <si>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</si>
  <si>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</si>
  <si>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</si>
  <si>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</si>
  <si>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</si>
  <si>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</si>
  <si>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</si>
  <si>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</si>
  <si>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</si>
  <si>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</si>
  <si>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</si>
  <si>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</si>
  <si>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</si>
  <si>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</si>
  <si>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</si>
  <si>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</si>
  <si>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</si>
  <si>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</si>
  <si>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</si>
  <si>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</si>
  <si>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</si>
  <si>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</si>
  <si>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</si>
  <si>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</si>
  <si>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</si>
  <si>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</si>
  <si>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</si>
  <si>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</si>
  <si>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</si>
  <si>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</si>
  <si>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</si>
  <si>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</si>
  <si>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</si>
  <si>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</si>
  <si>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</si>
  <si>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</si>
  <si>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</si>
  <si>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</si>
  <si>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</si>
  <si>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</si>
  <si>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</si>
  <si>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</si>
  <si>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</si>
  <si>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</si>
  <si>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</si>
  <si>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</si>
  <si>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</si>
  <si>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</si>
  <si>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</si>
  <si>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</si>
  <si>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</si>
  <si>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</si>
  <si>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</si>
  <si>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</si>
  <si>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</si>
  <si>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</si>
  <si>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</si>
  <si>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</si>
  <si>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</si>
  <si>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</si>
  <si>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</si>
  <si>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</si>
  <si>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</si>
  <si>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</si>
  <si>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</si>
  <si>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</si>
  <si>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</si>
  <si>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</si>
  <si>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</si>
  <si>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</si>
  <si>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</si>
  <si>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</si>
  <si>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</si>
  <si>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</si>
  <si>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</si>
  <si>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</si>
  <si>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</si>
  <si>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</si>
  <si>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</si>
  <si>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</si>
  <si>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</si>
  <si>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</si>
  <si>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</si>
  <si>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</si>
  <si>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</si>
  <si>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</si>
  <si>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</si>
  <si>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</si>
  <si>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</si>
  <si>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</si>
  <si>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</si>
  <si>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</si>
  <si>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</si>
  <si>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</si>
  <si>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</si>
  <si>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</si>
  <si>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</si>
  <si>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</si>
  <si>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</si>
  <si>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</si>
  <si>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</si>
  <si>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</si>
  <si>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</si>
  <si>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</si>
  <si>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</si>
  <si>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</si>
  <si>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</si>
  <si>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</si>
  <si>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</si>
  <si>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</si>
  <si>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</si>
  <si>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</si>
  <si>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</si>
  <si>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</si>
  <si>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</si>
  <si>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</si>
  <si>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</si>
  <si>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</si>
  <si>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</si>
  <si>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</si>
  <si>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</si>
  <si>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</si>
  <si>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</si>
  <si>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</si>
  <si>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</si>
  <si>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</si>
  <si>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</si>
  <si>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</si>
  <si>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</si>
  <si>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</si>
  <si>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</si>
  <si>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</si>
  <si>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</si>
  <si>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</si>
  <si>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</si>
  <si>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</si>
  <si>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</si>
  <si>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</si>
  <si>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</si>
  <si>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</si>
  <si>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</si>
  <si>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</si>
  <si>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</si>
  <si>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</si>
  <si>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</si>
  <si>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</si>
  <si>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</si>
  <si>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</si>
  <si>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</si>
  <si>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</si>
  <si>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</si>
  <si>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</si>
  <si>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</si>
  <si>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</si>
  <si>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</si>
  <si>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</si>
  <si>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</si>
  <si>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</si>
  <si>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</si>
  <si>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</si>
  <si>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</si>
  <si>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</si>
  <si>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</si>
  <si>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</si>
  <si>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</si>
  <si>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</si>
  <si>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</si>
  <si>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</si>
  <si>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</si>
  <si>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</si>
  <si>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</si>
  <si>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</si>
  <si>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</si>
  <si>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</si>
  <si>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</si>
  <si>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</si>
  <si>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</si>
  <si>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</si>
  <si>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</si>
  <si>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</si>
  <si>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</si>
  <si>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</si>
  <si>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</si>
  <si>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</si>
  <si>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</si>
  <si>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</si>
  <si>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</si>
  <si>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</si>
  <si>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</si>
  <si>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</si>
  <si>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</si>
  <si>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</si>
  <si>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</si>
  <si>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</si>
  <si>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</si>
  <si>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</si>
  <si>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</si>
  <si>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</si>
  <si>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</si>
  <si>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</si>
  <si>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</si>
  <si>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</si>
  <si>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</si>
  <si>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</si>
  <si>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</si>
  <si>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</si>
  <si>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</si>
  <si>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</si>
  <si>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</si>
  <si>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</si>
  <si>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</si>
  <si>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</si>
  <si>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</si>
  <si>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</si>
  <si>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</si>
  <si>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</si>
  <si>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</si>
  <si>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</si>
  <si>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</si>
  <si>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</si>
  <si>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</si>
  <si>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</si>
  <si>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</si>
  <si>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</si>
  <si>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</si>
  <si>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</si>
  <si>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</si>
  <si>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</si>
  <si>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</si>
  <si>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</si>
  <si>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</si>
  <si>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</si>
  <si>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</si>
  <si>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</si>
  <si>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</si>
  <si>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</si>
  <si>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</si>
  <si>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</si>
  <si>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</si>
  <si>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</si>
  <si>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</si>
  <si>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</si>
  <si>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</si>
  <si>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</si>
  <si>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</si>
  <si>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</si>
  <si>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</si>
  <si>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</si>
  <si>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</si>
  <si>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</si>
  <si>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</si>
  <si>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</si>
  <si>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</si>
  <si>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</si>
  <si>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</si>
  <si>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</si>
  <si>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</si>
  <si>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</si>
  <si>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</si>
  <si>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</si>
  <si>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</si>
  <si>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</si>
  <si>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</si>
  <si>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</si>
  <si>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</si>
  <si>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</si>
  <si>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</si>
  <si>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</si>
  <si>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</si>
  <si>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</si>
  <si>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</si>
  <si>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</si>
  <si>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</si>
  <si>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</si>
  <si>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</si>
  <si>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</si>
  <si>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</si>
  <si>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</si>
  <si>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</si>
  <si>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</si>
  <si>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</si>
  <si>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</si>
  <si>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</si>
  <si>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</si>
  <si>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</si>
  <si>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</si>
  <si>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</si>
  <si>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</si>
  <si>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</si>
  <si>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</si>
  <si>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</si>
  <si>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</si>
  <si>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</si>
  <si>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</si>
  <si>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</si>
  <si>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</si>
  <si>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</si>
  <si>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</si>
  <si>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</si>
  <si>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</si>
  <si>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</si>
  <si>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</si>
  <si>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</si>
  <si>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</si>
  <si>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</si>
  <si>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</si>
  <si>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</si>
  <si>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</si>
  <si>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</si>
  <si>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</si>
  <si>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</si>
  <si>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</si>
  <si>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</si>
  <si>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</si>
  <si>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</si>
  <si>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</si>
  <si>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</si>
  <si>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</si>
  <si>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</si>
  <si>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</si>
  <si>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</si>
  <si>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</si>
  <si>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</si>
  <si>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</si>
  <si>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</si>
  <si>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</si>
  <si>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</si>
  <si>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</si>
  <si>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</si>
  <si>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</si>
  <si>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</si>
  <si>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</si>
  <si>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</si>
  <si>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</si>
  <si>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</si>
  <si>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</si>
  <si>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</si>
  <si>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</si>
  <si>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</si>
  <si>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</si>
  <si>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</si>
  <si>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</si>
  <si>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</si>
  <si>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</si>
  <si>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</si>
  <si>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</si>
  <si>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</si>
  <si>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</si>
  <si>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</si>
  <si>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</si>
  <si>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</si>
  <si>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</si>
  <si>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</si>
  <si>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</si>
  <si>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</si>
  <si>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</si>
  <si>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</si>
  <si>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</si>
  <si>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</si>
  <si>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</si>
  <si>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</si>
  <si>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</si>
  <si>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</si>
  <si>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</si>
  <si>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</si>
  <si>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</si>
  <si>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</si>
  <si>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</si>
  <si>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</si>
  <si>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</si>
  <si>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</si>
  <si>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</si>
  <si>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</si>
  <si>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</si>
  <si>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</si>
  <si>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</si>
  <si>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</si>
  <si>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</si>
  <si>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</si>
  <si>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</si>
  <si>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</si>
  <si>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</si>
  <si>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</si>
  <si>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</si>
  <si>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</si>
  <si>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</si>
  <si>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</si>
  <si>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</si>
  <si>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</si>
  <si>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</si>
  <si>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</si>
  <si>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</si>
  <si>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</si>
  <si>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</si>
  <si>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</si>
  <si>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</si>
  <si>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</si>
  <si>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</si>
  <si>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</si>
  <si>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</si>
  <si>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</si>
  <si>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</si>
  <si>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</si>
  <si>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</si>
  <si>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</si>
  <si>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</si>
  <si>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</si>
  <si>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</si>
  <si>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</si>
  <si>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</si>
  <si>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</si>
  <si>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</si>
  <si>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</si>
  <si>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</si>
  <si>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</si>
  <si>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</si>
  <si>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</si>
  <si>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</si>
  <si>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</si>
  <si>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</si>
  <si>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</si>
  <si>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</si>
  <si>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</si>
  <si>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</si>
  <si>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</si>
  <si>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</si>
  <si>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</si>
  <si>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</si>
  <si>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</si>
  <si>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</si>
  <si>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</si>
  <si>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</si>
  <si>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</si>
  <si>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</si>
  <si>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</si>
  <si>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</si>
  <si>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</si>
  <si>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</si>
  <si>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</si>
  <si>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</si>
  <si>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</si>
  <si>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</si>
  <si>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</si>
  <si>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</si>
  <si>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</si>
  <si>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</si>
  <si>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</si>
  <si>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</si>
  <si>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</si>
  <si>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</si>
  <si>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</si>
  <si>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</si>
  <si>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</si>
  <si>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</si>
  <si>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</si>
  <si>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</si>
  <si>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</si>
  <si>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</si>
  <si>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</si>
  <si>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</si>
  <si>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</si>
  <si>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</si>
  <si>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</si>
  <si>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</si>
  <si>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</si>
  <si>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</si>
  <si>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</si>
  <si>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</si>
  <si>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</si>
  <si>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</si>
  <si>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</si>
  <si>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</si>
  <si>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</si>
  <si>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</si>
  <si>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</si>
  <si>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</si>
  <si>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</si>
  <si>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</si>
  <si>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</si>
  <si>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</si>
  <si>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</si>
  <si>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</si>
  <si>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</si>
  <si>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</si>
  <si>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</si>
  <si>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</si>
  <si>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</si>
  <si>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</si>
  <si>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</si>
  <si>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</si>
  <si>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</si>
  <si>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</si>
  <si>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</si>
  <si>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</si>
  <si>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</si>
  <si>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</si>
  <si>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</si>
  <si>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</si>
  <si>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</si>
  <si>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</si>
  <si>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</si>
  <si>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</si>
  <si>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</si>
  <si>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</si>
  <si>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</si>
  <si>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</si>
  <si>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</si>
  <si>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</si>
  <si>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</si>
  <si>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</si>
  <si>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</si>
  <si>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</si>
  <si>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</si>
  <si>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</si>
  <si>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</si>
  <si>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</si>
  <si>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</si>
  <si>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</si>
  <si>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</si>
  <si>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</si>
  <si>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</si>
  <si>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</si>
  <si>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</si>
  <si>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</si>
  <si>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</si>
  <si>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</si>
  <si>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</si>
  <si>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</si>
  <si>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</si>
  <si>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</si>
  <si>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</si>
  <si>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</si>
  <si>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</si>
  <si>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</si>
  <si>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</si>
  <si>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</si>
  <si>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</si>
  <si>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</si>
  <si>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</si>
  <si>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</si>
  <si>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</si>
  <si>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</si>
  <si>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</si>
  <si>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</si>
  <si>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</si>
  <si>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</si>
  <si>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</si>
  <si>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</si>
  <si>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</si>
  <si>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</si>
  <si>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</si>
  <si>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</si>
  <si>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</si>
  <si>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</si>
  <si>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</si>
  <si>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</si>
  <si>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</si>
  <si>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</si>
  <si>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</si>
  <si>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</si>
  <si>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</si>
  <si>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</si>
  <si>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</si>
  <si>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</si>
  <si>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</si>
  <si>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</si>
  <si>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</si>
  <si>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</si>
  <si>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</si>
  <si>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</si>
  <si>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</si>
  <si>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</si>
  <si>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</si>
  <si>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</si>
  <si>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</si>
  <si>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</si>
  <si>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</si>
  <si>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</si>
  <si>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</si>
  <si>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</si>
  <si>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</si>
  <si>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</si>
  <si>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</si>
  <si>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</si>
  <si>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</si>
  <si>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</si>
  <si>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</si>
  <si>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</si>
  <si>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</si>
  <si>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</si>
  <si>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</si>
  <si>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</si>
  <si>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</si>
  <si>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</si>
  <si>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</si>
  <si>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</si>
  <si>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</si>
  <si>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</si>
  <si>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</si>
  <si>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</si>
  <si>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</si>
  <si>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</si>
  <si>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</si>
  <si>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</si>
  <si>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</si>
  <si>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</si>
  <si>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</si>
  <si>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</si>
  <si>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</si>
  <si>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</si>
  <si>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</si>
  <si>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</si>
  <si>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</si>
  <si>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</si>
  <si>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</si>
  <si>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</si>
  <si>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</si>
  <si>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</si>
  <si>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</si>
  <si>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</si>
  <si>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</si>
  <si>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</si>
  <si>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</si>
  <si>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</si>
  <si>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</si>
  <si>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</si>
  <si>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</si>
  <si>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</si>
  <si>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</si>
  <si>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</si>
  <si>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</si>
  <si>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</si>
  <si>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</si>
  <si>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</si>
  <si>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</si>
  <si>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</si>
  <si>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</si>
  <si>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</si>
  <si>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</si>
  <si>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</si>
  <si>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</si>
  <si>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</si>
  <si>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</si>
  <si>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</si>
  <si>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</si>
  <si>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</si>
  <si>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</si>
  <si>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</si>
  <si>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</si>
  <si>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</si>
  <si>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</si>
  <si>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</si>
  <si>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</si>
  <si>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</si>
  <si>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</si>
  <si>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</si>
  <si>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</si>
  <si>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</si>
  <si>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</si>
  <si>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</si>
  <si>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</si>
  <si>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</si>
  <si>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</si>
  <si>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</si>
  <si>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</si>
  <si>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</si>
  <si>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</si>
  <si>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</si>
  <si>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</si>
  <si>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</si>
  <si>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</si>
  <si>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</si>
  <si>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</si>
  <si>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</si>
  <si>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</si>
  <si>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</si>
  <si>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</si>
  <si>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</si>
  <si>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</si>
  <si>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</si>
  <si>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</si>
  <si>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</si>
  <si>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</si>
  <si>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</si>
  <si>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</si>
  <si>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</si>
  <si>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</si>
  <si>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</si>
  <si>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</si>
  <si>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</si>
  <si>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</si>
  <si>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</si>
  <si>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</si>
  <si>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</si>
  <si>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</si>
  <si>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</si>
  <si>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</si>
  <si>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</si>
  <si>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</si>
  <si>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</si>
  <si>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</si>
  <si>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</si>
  <si>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</si>
  <si>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</si>
  <si>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</si>
  <si>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</si>
  <si>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</si>
  <si>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</si>
  <si>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</si>
  <si>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</si>
  <si>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</si>
  <si>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</si>
  <si>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</si>
  <si>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</si>
  <si>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</si>
  <si>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</si>
  <si>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</si>
  <si>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</si>
  <si>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</si>
  <si>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</si>
  <si>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</si>
  <si>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</si>
  <si>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</si>
  <si>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</si>
  <si>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</si>
  <si>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</si>
  <si>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</si>
  <si>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</si>
  <si>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</si>
  <si>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</si>
  <si>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</si>
  <si>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</si>
  <si>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</si>
  <si>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</si>
  <si>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</si>
  <si>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</si>
  <si>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</si>
  <si>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</si>
  <si>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</si>
  <si>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</si>
  <si>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</si>
  <si>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</si>
  <si>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</si>
  <si>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</si>
  <si>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</si>
  <si>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</si>
  <si>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</si>
  <si>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</si>
  <si>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</si>
  <si>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</si>
  <si>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</si>
  <si>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</si>
  <si>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</si>
  <si>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</si>
  <si>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</si>
  <si>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</si>
  <si>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</si>
  <si>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</si>
  <si>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</si>
  <si>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</si>
  <si>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</si>
  <si>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</si>
  <si>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</si>
  <si>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</si>
  <si>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</si>
  <si>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</si>
  <si>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</si>
  <si>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</si>
  <si>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</si>
  <si>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</si>
  <si>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</si>
  <si>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</si>
  <si>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</si>
  <si>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</si>
  <si>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</si>
  <si>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</si>
  <si>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</si>
  <si>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</si>
  <si>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</si>
  <si>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</si>
  <si>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</si>
  <si>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</si>
  <si>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</si>
  <si>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</si>
  <si>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</si>
  <si>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</si>
  <si>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</si>
  <si>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</si>
  <si>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</si>
  <si>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</si>
  <si>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</si>
  <si>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</si>
  <si>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</si>
  <si>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</si>
  <si>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</si>
  <si>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</si>
  <si>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</si>
  <si>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</si>
  <si>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</si>
  <si>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</si>
  <si>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</si>
  <si>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</si>
  <si>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</si>
  <si>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</si>
  <si>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</si>
  <si>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</si>
  <si>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</si>
  <si>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</si>
  <si>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</si>
  <si>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</si>
  <si>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</si>
  <si>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</si>
  <si>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</si>
  <si>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</si>
  <si>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</si>
  <si>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</si>
  <si>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</si>
  <si>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</si>
  <si>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</si>
  <si>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</si>
  <si>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</si>
  <si>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</si>
  <si>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</si>
  <si>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</si>
  <si>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</si>
  <si>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</si>
  <si>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</si>
  <si>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</si>
  <si>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</si>
  <si>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</si>
  <si>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</si>
  <si>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</si>
  <si>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</si>
  <si>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</si>
  <si>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</si>
  <si>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</si>
  <si>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</si>
  <si>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</si>
  <si>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</si>
  <si>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</si>
  <si>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</si>
  <si>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</si>
  <si>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</si>
  <si>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</si>
  <si>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</si>
  <si>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</si>
  <si>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</si>
  <si>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</si>
  <si>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</si>
  <si>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</si>
  <si>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</si>
  <si>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</si>
  <si>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</si>
  <si>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</si>
  <si>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</si>
  <si>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</si>
  <si>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</si>
  <si>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</si>
  <si>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</si>
  <si>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</si>
  <si>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</si>
  <si>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</si>
  <si>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</si>
  <si>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</si>
  <si>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</si>
  <si>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</si>
  <si>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</si>
  <si>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</si>
  <si>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</si>
  <si>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</si>
  <si>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</si>
  <si>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</si>
  <si>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</si>
  <si>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</si>
  <si>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</si>
  <si>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</si>
  <si>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</si>
  <si>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</si>
  <si>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</si>
  <si>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</si>
  <si>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</si>
  <si>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</si>
  <si>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</si>
  <si>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</si>
  <si>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</si>
  <si>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</si>
  <si>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</si>
  <si>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</si>
  <si>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</si>
  <si>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</si>
  <si>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</si>
  <si>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</si>
  <si>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</si>
  <si>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</si>
  <si>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</si>
  <si>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</si>
  <si>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</si>
  <si>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</si>
  <si>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</si>
  <si>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</si>
  <si>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</si>
  <si>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</si>
  <si>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</si>
  <si>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</si>
  <si>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</si>
  <si>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</si>
  <si>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</si>
  <si>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</si>
  <si>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</si>
  <si>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</si>
  <si>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</si>
  <si>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</si>
  <si>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</si>
  <si>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</si>
  <si>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</si>
  <si>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</si>
  <si>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</si>
  <si>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</si>
  <si>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</si>
  <si>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</si>
  <si>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</si>
  <si>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</si>
  <si>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</si>
  <si>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</si>
  <si>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</si>
  <si>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</si>
  <si>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</si>
  <si>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</si>
  <si>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</si>
  <si>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</si>
  <si>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</si>
  <si>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</si>
  <si>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</si>
  <si>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</si>
  <si>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</si>
  <si>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</si>
  <si>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</si>
  <si>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</si>
  <si>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</si>
  <si>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</si>
  <si>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</si>
  <si>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</si>
  <si>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</si>
  <si>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</si>
  <si>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</si>
  <si>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</si>
  <si>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</si>
  <si>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</si>
  <si>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</si>
  <si>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</si>
  <si>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</si>
  <si>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</si>
  <si>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</si>
  <si>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</si>
  <si>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</si>
  <si>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</si>
  <si>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</si>
  <si>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</si>
  <si>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</si>
  <si>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</si>
  <si>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</si>
  <si>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</si>
  <si>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</si>
  <si>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</si>
  <si>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</si>
  <si>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</si>
  <si>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</si>
  <si>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</si>
  <si>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</si>
  <si>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</si>
  <si>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</si>
  <si>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</si>
  <si>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</si>
  <si>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</si>
  <si>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</si>
  <si>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</si>
  <si>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</si>
  <si>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</si>
  <si>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</si>
  <si>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</si>
  <si>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</si>
  <si>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</si>
  <si>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</si>
  <si>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</si>
  <si>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</si>
  <si>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</si>
  <si>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</si>
  <si>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</si>
  <si>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</si>
  <si>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</si>
  <si>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</si>
  <si>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</si>
  <si>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</si>
  <si>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</si>
  <si>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</si>
  <si>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</si>
  <si>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</si>
  <si>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</si>
  <si>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</si>
  <si>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</si>
  <si>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</si>
  <si>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</si>
  <si>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</si>
  <si>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</si>
  <si>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</si>
  <si>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</si>
  <si>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</si>
  <si>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</si>
  <si>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</si>
  <si>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</si>
  <si>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</si>
  <si>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</si>
  <si>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</si>
  <si>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</si>
  <si>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</si>
  <si>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</si>
  <si>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</si>
  <si>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</si>
  <si>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</si>
  <si>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</si>
  <si>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</si>
  <si>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</si>
  <si>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</si>
  <si>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</si>
  <si>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</si>
  <si>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</si>
  <si>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</si>
  <si>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</si>
  <si>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</si>
  <si>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</si>
  <si>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</si>
  <si>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</si>
  <si>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</si>
  <si>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</si>
  <si>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</si>
  <si>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</si>
  <si>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</si>
  <si>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</si>
  <si>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</si>
  <si>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</si>
  <si>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</si>
  <si>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</si>
  <si>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</si>
  <si>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</si>
  <si>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</si>
  <si>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</si>
  <si>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</si>
  <si>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</si>
  <si>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</si>
  <si>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</si>
  <si>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</si>
  <si>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</si>
  <si>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</si>
  <si>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</si>
  <si>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</si>
  <si>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</si>
  <si>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</si>
  <si>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</si>
  <si>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</si>
  <si>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</si>
  <si>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</si>
  <si>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</si>
  <si>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</si>
  <si>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</si>
  <si>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</si>
  <si>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</si>
  <si>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</si>
  <si>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</si>
  <si>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</si>
  <si>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</si>
  <si>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</si>
  <si>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</si>
  <si>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</si>
  <si>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</si>
  <si>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</si>
  <si>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</si>
  <si>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</si>
  <si>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</si>
  <si>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</si>
  <si>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</si>
  <si>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</si>
  <si>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</si>
  <si>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</si>
  <si>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</si>
  <si>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</si>
  <si>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</si>
  <si>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</si>
  <si>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</si>
  <si>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</si>
  <si>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</si>
  <si>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</si>
  <si>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</si>
  <si>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</si>
  <si>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</si>
  <si>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</si>
  <si>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</si>
  <si>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</si>
  <si>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</si>
  <si>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</si>
  <si>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</si>
  <si>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</si>
  <si>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</si>
  <si>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</si>
  <si>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</si>
  <si>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</si>
  <si>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</si>
  <si>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</si>
  <si>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</si>
  <si>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</si>
  <si>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</si>
  <si>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</si>
  <si>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</si>
  <si>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</si>
  <si>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</si>
  <si>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</si>
  <si>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</si>
  <si>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</si>
  <si>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</si>
  <si>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</si>
  <si>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</si>
  <si>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</si>
  <si>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</si>
  <si>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</si>
  <si>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</si>
  <si>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</si>
  <si>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</si>
  <si>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</si>
  <si>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</si>
  <si>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</si>
  <si>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</si>
  <si>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</si>
  <si>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</si>
  <si>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</si>
  <si>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</si>
  <si>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</si>
  <si>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</si>
  <si>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</si>
  <si>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</si>
  <si>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</si>
  <si>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</si>
  <si>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</si>
  <si>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</si>
  <si>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</si>
  <si>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</si>
  <si>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</si>
  <si>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</si>
  <si>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</si>
  <si>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</si>
  <si>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</si>
  <si>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</si>
  <si>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</si>
  <si>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</si>
  <si>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</si>
  <si>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</si>
  <si>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</si>
  <si>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</si>
  <si>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</si>
  <si>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</si>
  <si>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</si>
  <si>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</si>
  <si>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</si>
  <si>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</si>
  <si>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</si>
  <si>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</si>
  <si>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</si>
  <si>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</si>
  <si>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</si>
  <si>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</si>
  <si>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</si>
  <si>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</si>
  <si>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</si>
  <si>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</si>
  <si>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</si>
  <si>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</si>
  <si>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</si>
  <si>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</si>
  <si>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</si>
  <si>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</si>
  <si>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</si>
  <si>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</si>
  <si>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</si>
  <si>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</si>
  <si>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</si>
  <si>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</si>
  <si>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</si>
  <si>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</si>
  <si>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</si>
  <si>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</si>
  <si>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</si>
  <si>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</si>
  <si>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</si>
  <si>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</si>
  <si>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</si>
  <si>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</si>
  <si>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</si>
  <si>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</si>
  <si>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</si>
  <si>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</si>
  <si>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</si>
  <si>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</si>
  <si>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</si>
  <si>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</si>
  <si>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</si>
  <si>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</si>
  <si>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</si>
  <si>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</si>
  <si>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</si>
  <si>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</si>
  <si>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</si>
  <si>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</si>
  <si>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</si>
  <si>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</si>
  <si>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</si>
  <si>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</si>
  <si>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</si>
  <si>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</si>
  <si>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</si>
  <si>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</si>
  <si>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</si>
  <si>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</si>
  <si>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</si>
  <si>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</si>
  <si>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</si>
  <si>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</si>
  <si>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</si>
  <si>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</si>
  <si>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</si>
  <si>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</si>
  <si>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</si>
  <si>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</si>
  <si>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</si>
  <si>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</si>
  <si>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</si>
  <si>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</si>
  <si>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</si>
  <si>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</si>
  <si>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</si>
  <si>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</si>
  <si>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</si>
  <si>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</si>
  <si>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</si>
  <si>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</si>
  <si>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</si>
  <si>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</si>
  <si>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</si>
  <si>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</si>
  <si>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</si>
  <si>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</si>
  <si>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</si>
  <si>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</si>
  <si>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</si>
  <si>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</si>
  <si>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</si>
  <si>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</si>
  <si>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</si>
  <si>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</si>
  <si>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</si>
  <si>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</si>
  <si>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</si>
  <si>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</si>
  <si>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</si>
  <si>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</si>
  <si>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</si>
  <si>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</si>
  <si>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</si>
  <si>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</si>
  <si>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</si>
  <si>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</si>
  <si>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</si>
  <si>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</si>
  <si>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</si>
  <si>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</si>
  <si>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</si>
  <si>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</si>
  <si>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</si>
  <si>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</si>
  <si>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</si>
  <si>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</si>
  <si>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</si>
  <si>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</si>
  <si>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</si>
  <si>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</si>
  <si>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</si>
  <si>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</si>
  <si>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</si>
  <si>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</si>
  <si>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</si>
  <si>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</si>
  <si>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</si>
  <si>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</si>
  <si>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</si>
  <si>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</si>
  <si>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</si>
  <si>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</si>
  <si>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</si>
  <si>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</si>
  <si>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</si>
  <si>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</si>
  <si>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</si>
  <si>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</si>
  <si>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</si>
  <si>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</si>
  <si>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</si>
  <si>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</si>
  <si>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</si>
  <si>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</si>
  <si>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</si>
  <si>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</si>
  <si>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</si>
  <si>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</si>
  <si>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</si>
  <si>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</si>
  <si>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</si>
  <si>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</si>
  <si>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</si>
  <si>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</si>
  <si>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</si>
  <si>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</si>
  <si>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</si>
  <si>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</si>
  <si>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</si>
  <si>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</si>
  <si>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</si>
  <si>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</si>
  <si>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</si>
  <si>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</si>
  <si>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</si>
  <si>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</si>
  <si>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</si>
  <si>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</si>
  <si>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</si>
  <si>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</si>
  <si>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</si>
  <si>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</si>
  <si>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</si>
  <si>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</si>
  <si>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</si>
  <si>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</si>
  <si>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</si>
  <si>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</si>
  <si>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</si>
  <si>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</si>
  <si>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</si>
  <si>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</si>
  <si>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</si>
  <si>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</si>
  <si>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</si>
  <si>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</si>
  <si>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</si>
  <si>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</si>
  <si>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</si>
  <si>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</si>
  <si>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</si>
  <si>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</si>
  <si>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</si>
  <si>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</si>
  <si>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</si>
  <si>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</si>
  <si>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</si>
  <si>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</si>
  <si>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</si>
  <si>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</si>
  <si>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</si>
  <si>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</si>
  <si>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</si>
  <si>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</si>
  <si>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</si>
  <si>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</si>
  <si>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</si>
  <si>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</si>
  <si>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</si>
  <si>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</si>
  <si>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</si>
  <si>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</si>
  <si>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</si>
  <si>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</si>
  <si>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</si>
  <si>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</si>
  <si>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</si>
  <si>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</si>
  <si>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</si>
  <si>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</si>
  <si>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</si>
  <si>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</si>
  <si>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</si>
  <si>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</si>
  <si>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</si>
  <si>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</si>
  <si>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</si>
  <si>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</si>
  <si>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</si>
  <si>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</si>
  <si>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</si>
  <si>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</si>
  <si>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</si>
  <si>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</si>
  <si>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</si>
  <si>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</si>
  <si>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</si>
  <si>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</si>
  <si>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</si>
  <si>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</si>
  <si>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</si>
  <si>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</si>
  <si>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</si>
  <si>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</si>
  <si>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</si>
  <si>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</si>
  <si>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</si>
  <si>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</si>
  <si>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</si>
  <si>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</si>
  <si>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</si>
  <si>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</si>
  <si>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</si>
  <si>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</si>
  <si>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</si>
  <si>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</si>
  <si>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</si>
  <si>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</si>
  <si>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</si>
  <si>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</si>
  <si>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</si>
  <si>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</si>
  <si>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</si>
  <si>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</si>
  <si>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</si>
  <si>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</si>
  <si>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</si>
  <si>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</si>
  <si>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</si>
  <si>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</si>
  <si>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</si>
  <si>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</si>
  <si>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</si>
  <si>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</si>
  <si>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</si>
  <si>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</si>
  <si>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</si>
  <si>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</si>
  <si>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</si>
  <si>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</si>
  <si>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</si>
  <si>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</si>
  <si>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</si>
  <si>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</si>
  <si>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</si>
  <si>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</si>
  <si>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</si>
  <si>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</si>
  <si>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</si>
  <si>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</si>
  <si>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</si>
  <si>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</si>
  <si>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</si>
  <si>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</si>
  <si>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</si>
  <si>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</si>
  <si>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</si>
  <si>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</si>
  <si>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</si>
  <si>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</si>
  <si>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</si>
  <si>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</si>
  <si>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</si>
  <si>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</si>
  <si>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</si>
  <si>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</si>
  <si>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</si>
  <si>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</si>
  <si>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</si>
  <si>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</si>
  <si>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</si>
  <si>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</si>
  <si>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</si>
  <si>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</si>
  <si>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</si>
  <si>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</si>
  <si>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</si>
  <si>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</si>
  <si>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</si>
  <si>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</si>
  <si>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</si>
  <si>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</si>
  <si>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</si>
  <si>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</si>
  <si>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</si>
  <si>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</si>
  <si>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</si>
  <si>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</si>
  <si>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</si>
  <si>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</si>
  <si>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</si>
  <si>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</si>
  <si>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</si>
  <si>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</si>
  <si>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</si>
  <si>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</si>
  <si>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</si>
  <si>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</si>
  <si>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</si>
  <si>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</si>
  <si>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</si>
  <si>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</si>
  <si>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</si>
  <si>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</si>
  <si>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</si>
  <si>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</si>
  <si>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</si>
  <si>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</si>
  <si>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</si>
  <si>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</si>
  <si>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</si>
  <si>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</si>
  <si>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</si>
  <si>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</si>
  <si>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</si>
  <si>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</si>
  <si>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</si>
  <si>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</si>
  <si>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</si>
  <si>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</si>
  <si>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</si>
  <si>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</si>
  <si>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</si>
  <si>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</si>
  <si>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</si>
  <si>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</si>
  <si>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</si>
  <si>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</si>
  <si>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</si>
  <si>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</si>
  <si>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</si>
  <si>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</si>
  <si>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</si>
  <si>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</si>
  <si>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</si>
  <si>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</si>
  <si>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</si>
  <si>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</si>
  <si>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</si>
  <si>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</si>
  <si>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</si>
  <si>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</si>
  <si>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</si>
  <si>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</si>
  <si>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</si>
  <si>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</si>
  <si>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</si>
  <si>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</si>
  <si>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</si>
  <si>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</si>
  <si>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</si>
  <si>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</si>
  <si>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</si>
  <si>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</si>
  <si>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</si>
  <si>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</si>
  <si>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</si>
  <si>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</si>
  <si>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</si>
  <si>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</si>
  <si>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</si>
  <si>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</si>
  <si>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</si>
  <si>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</si>
  <si>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</si>
  <si>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</si>
  <si>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</si>
  <si>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</si>
  <si>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</si>
  <si>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</si>
  <si>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</si>
  <si>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</si>
  <si>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</si>
  <si>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</si>
  <si>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</si>
  <si>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</si>
  <si>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</si>
  <si>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</si>
  <si>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</si>
  <si>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</si>
  <si>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</si>
  <si>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</si>
  <si>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</si>
  <si>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</si>
  <si>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</si>
  <si>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</si>
  <si>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</si>
  <si>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</si>
  <si>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</si>
  <si>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</si>
  <si>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</si>
  <si>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</si>
  <si>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</si>
  <si>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</si>
  <si>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</si>
  <si>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</si>
  <si>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</si>
  <si>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</si>
  <si>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</si>
  <si>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</si>
  <si>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</si>
  <si>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</si>
  <si>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</si>
  <si>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</si>
  <si>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</si>
  <si>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</si>
  <si>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</si>
  <si>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</si>
  <si>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</si>
  <si>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</si>
  <si>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</si>
  <si>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</si>
  <si>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</si>
  <si>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</si>
  <si>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</si>
  <si>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</si>
  <si>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</si>
  <si>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</si>
  <si>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</si>
  <si>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</si>
  <si>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</si>
  <si>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</si>
  <si>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</si>
  <si>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</si>
  <si>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</si>
  <si>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</si>
  <si>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</si>
  <si>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</si>
  <si>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</si>
  <si>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</si>
  <si>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</si>
  <si>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</si>
  <si>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</si>
  <si>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</si>
  <si>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</si>
  <si>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</si>
  <si>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</si>
  <si>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</si>
  <si>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</si>
  <si>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</si>
  <si>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</si>
  <si>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</si>
  <si>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</si>
  <si>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</si>
  <si>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</si>
  <si>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</si>
  <si>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</si>
  <si>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</si>
  <si>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</si>
  <si>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</si>
  <si>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</si>
  <si>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</si>
  <si>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</si>
  <si>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</si>
  <si>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</si>
  <si>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</si>
  <si>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</si>
  <si>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</si>
  <si>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</si>
  <si>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</si>
  <si>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</si>
  <si>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</si>
  <si>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</si>
  <si>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</si>
  <si>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</si>
  <si>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</si>
  <si>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</si>
  <si>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</si>
  <si>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</si>
  <si>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</si>
  <si>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</si>
  <si>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</si>
  <si>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</si>
  <si>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</si>
  <si>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</si>
  <si>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</si>
  <si>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</si>
  <si>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</si>
  <si>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</si>
  <si>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</si>
  <si>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</si>
  <si>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</si>
  <si>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</si>
  <si>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</si>
  <si>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</si>
  <si>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</si>
  <si>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</si>
  <si>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</si>
  <si>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</si>
  <si>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</si>
  <si>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</si>
  <si>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</si>
  <si>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</si>
  <si>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</si>
  <si>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</si>
  <si>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</si>
  <si>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</si>
  <si>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</si>
  <si>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</si>
  <si>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</si>
  <si>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</si>
  <si>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</si>
  <si>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</si>
  <si>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</si>
  <si>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</si>
  <si>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</si>
  <si>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</si>
  <si>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</si>
  <si>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</si>
  <si>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</si>
  <si>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</si>
  <si>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</si>
  <si>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</si>
  <si>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</si>
  <si>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</si>
  <si>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</si>
  <si>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</si>
  <si>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</si>
  <si>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</si>
  <si>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</si>
  <si>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</si>
  <si>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</si>
  <si>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</si>
  <si>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</si>
  <si>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</si>
  <si>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</si>
  <si>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</si>
  <si>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</si>
  <si>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</si>
  <si>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</si>
  <si>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</si>
  <si>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</si>
  <si>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</si>
  <si>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</si>
  <si>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</si>
  <si>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</si>
  <si>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</si>
  <si>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</si>
  <si>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</si>
  <si>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</si>
  <si>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</si>
  <si>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</si>
  <si>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</si>
  <si>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</si>
  <si>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</si>
  <si>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</si>
  <si>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</si>
  <si>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</si>
  <si>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</si>
  <si>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</si>
  <si>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</si>
  <si>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</si>
  <si>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</si>
  <si>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</si>
  <si>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</si>
  <si>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</si>
  <si>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</si>
  <si>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</si>
  <si>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</si>
  <si>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</si>
  <si>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</si>
  <si>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</si>
  <si>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</si>
  <si>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</si>
  <si>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</si>
  <si>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</si>
  <si>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</si>
  <si>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</si>
  <si>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</si>
  <si>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</si>
  <si>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</si>
  <si>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</si>
  <si>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</si>
  <si>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</si>
  <si>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</si>
  <si>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</si>
  <si>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</si>
  <si>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</si>
  <si>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</si>
  <si>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</si>
  <si>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</si>
  <si>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</si>
  <si>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</si>
  <si>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</si>
  <si>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</si>
  <si>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</si>
  <si>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</si>
  <si>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</si>
  <si>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</si>
  <si>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</si>
  <si>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</si>
  <si>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</si>
  <si>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</si>
  <si>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</si>
  <si>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</si>
  <si>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</si>
  <si>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</si>
  <si>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</si>
  <si>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</si>
  <si>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</si>
  <si>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</si>
  <si>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</si>
  <si>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</si>
  <si>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</si>
  <si>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</si>
  <si>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</si>
  <si>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</si>
  <si>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</si>
  <si>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</si>
  <si>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</si>
  <si>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</si>
  <si>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</si>
  <si>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</si>
  <si>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</si>
  <si>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</si>
  <si>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</si>
  <si>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</si>
  <si>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</si>
  <si>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</si>
  <si>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</si>
  <si>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</si>
  <si>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</si>
  <si>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</si>
  <si>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</si>
  <si>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</si>
  <si>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</si>
  <si>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</si>
  <si>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</si>
  <si>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</si>
  <si>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</si>
  <si>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</si>
  <si>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</si>
  <si>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</si>
  <si>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</si>
  <si>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</si>
  <si>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</si>
  <si>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</si>
  <si>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</si>
  <si>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</si>
  <si>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</si>
  <si>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</si>
  <si>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</si>
  <si>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</si>
  <si>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</si>
  <si>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</si>
  <si>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</si>
  <si>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</si>
  <si>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</si>
  <si>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</si>
  <si>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</si>
  <si>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</si>
  <si>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</si>
  <si>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</si>
  <si>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</si>
  <si>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</si>
  <si>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</si>
  <si>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</si>
  <si>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</si>
  <si>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</si>
  <si>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</si>
  <si>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</si>
  <si>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</si>
  <si>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</si>
  <si>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</si>
  <si>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</si>
  <si>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</si>
  <si>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</si>
  <si>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</si>
  <si>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</si>
  <si>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</si>
  <si>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</si>
  <si>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</si>
  <si>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</si>
  <si>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</si>
  <si>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</si>
  <si>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</si>
  <si>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</si>
  <si>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</si>
  <si>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</si>
  <si>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</si>
  <si>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</si>
  <si>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</si>
  <si>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</si>
  <si>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</si>
  <si>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</si>
  <si>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</si>
  <si>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</si>
  <si>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</si>
  <si>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</si>
  <si>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</si>
  <si>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</si>
  <si>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</si>
  <si>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</si>
  <si>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</si>
  <si>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</si>
  <si>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</si>
  <si>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</si>
  <si>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</si>
  <si>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</si>
  <si>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</si>
  <si>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</si>
  <si>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</si>
  <si>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</si>
  <si>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</si>
  <si>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</si>
  <si>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</si>
  <si>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</si>
  <si>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</si>
  <si>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</si>
  <si>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</si>
  <si>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</si>
  <si>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</si>
  <si>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</si>
  <si>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</si>
  <si>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</si>
  <si>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</si>
  <si>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</si>
  <si>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</si>
  <si>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</si>
  <si>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</si>
  <si>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</si>
  <si>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</si>
  <si>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</si>
  <si>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</si>
  <si>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</si>
  <si>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</si>
  <si>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</si>
  <si>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</si>
  <si>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</si>
  <si>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</si>
  <si>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</si>
  <si>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</si>
  <si>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</si>
  <si>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</si>
  <si>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</si>
  <si>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</si>
  <si>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</si>
  <si>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</si>
  <si>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</si>
  <si>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</si>
  <si>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</si>
  <si>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</si>
  <si>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</si>
  <si>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</si>
  <si>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</si>
  <si>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</si>
  <si>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</si>
  <si>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</si>
  <si>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</si>
  <si>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</si>
  <si>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</si>
  <si>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</si>
  <si>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</si>
  <si>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</si>
  <si>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</si>
  <si>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</si>
  <si>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</si>
  <si>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</si>
  <si>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</si>
  <si>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</si>
  <si>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</si>
  <si>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</si>
  <si>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</si>
  <si>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</si>
  <si>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</si>
  <si>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</si>
  <si>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</si>
  <si>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</si>
  <si>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</si>
  <si>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</si>
  <si>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</si>
  <si>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</si>
  <si>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</si>
  <si>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</si>
  <si>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</si>
  <si>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</si>
  <si>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</si>
  <si>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</si>
  <si>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</si>
  <si>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</si>
  <si>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</si>
  <si>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</si>
  <si>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</si>
  <si>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</si>
  <si>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</si>
  <si>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</si>
  <si>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</si>
  <si>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</si>
  <si>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</si>
  <si>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</si>
  <si>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</si>
  <si>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</si>
  <si>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</si>
  <si>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</si>
  <si>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</si>
  <si>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</si>
  <si>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</si>
  <si>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</si>
  <si>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</si>
  <si>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</si>
  <si>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</si>
  <si>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</si>
  <si>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</si>
  <si>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</si>
  <si>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</si>
  <si>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</si>
  <si>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</si>
  <si>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</si>
  <si>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</si>
  <si>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</si>
  <si>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</si>
  <si>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</si>
  <si>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</si>
  <si>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</si>
  <si>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</si>
  <si>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</si>
  <si>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</si>
  <si>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</si>
  <si>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</si>
  <si>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</si>
  <si>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</si>
  <si>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</si>
  <si>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</si>
  <si>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</si>
  <si>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</si>
  <si>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</si>
  <si>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</si>
  <si>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</si>
  <si>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</si>
  <si>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</si>
  <si>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</si>
  <si>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</si>
  <si>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</si>
  <si>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</si>
  <si>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</si>
  <si>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</si>
  <si>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</si>
  <si>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</si>
  <si>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</si>
  <si>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</si>
  <si>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</si>
  <si>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</si>
  <si>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</si>
  <si>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</si>
  <si>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</si>
  <si>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</si>
  <si>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</si>
  <si>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</si>
  <si>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</si>
  <si>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</si>
  <si>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</si>
  <si>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</si>
  <si>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</si>
  <si>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</si>
  <si>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</si>
  <si>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</si>
  <si>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</si>
  <si>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</si>
  <si>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</si>
  <si>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</si>
  <si>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</si>
  <si>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</si>
  <si>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</si>
  <si>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</si>
  <si>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</si>
  <si>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</si>
  <si>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</si>
  <si>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</si>
  <si>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</si>
  <si>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</si>
  <si>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</si>
  <si>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</si>
  <si>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</si>
  <si>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</si>
  <si>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</si>
  <si>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</si>
  <si>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</si>
  <si>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</si>
  <si>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</si>
  <si>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</si>
  <si>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</si>
  <si>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</si>
  <si>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</si>
  <si>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</si>
  <si>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</si>
  <si>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</si>
  <si>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</si>
  <si>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</si>
  <si>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</si>
  <si>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</si>
  <si>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</si>
  <si>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</si>
  <si>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</si>
  <si>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</si>
  <si>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</si>
  <si>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</si>
  <si>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</si>
  <si>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</si>
  <si>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</si>
  <si>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</si>
  <si>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</si>
  <si>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</si>
  <si>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</si>
  <si>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</si>
  <si>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</si>
  <si>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</si>
  <si>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</si>
  <si>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</si>
  <si>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</si>
  <si>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</si>
  <si>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</si>
  <si>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</si>
  <si>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</si>
  <si>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</si>
  <si>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</si>
  <si>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</si>
  <si>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</si>
  <si>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</si>
  <si>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</si>
  <si>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</si>
  <si>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</si>
  <si>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</si>
  <si>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</si>
  <si>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</si>
  <si>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</si>
  <si>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</si>
  <si>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</si>
  <si>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</si>
  <si>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</si>
  <si>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</si>
  <si>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</si>
  <si>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</si>
  <si>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</si>
  <si>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</si>
  <si>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</si>
  <si>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</si>
  <si>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</si>
  <si>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</si>
  <si>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</si>
  <si>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</si>
  <si>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</si>
  <si>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</si>
  <si>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</si>
  <si>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</si>
  <si>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</si>
  <si>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</si>
  <si>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</si>
  <si>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</si>
  <si>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</si>
  <si>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</si>
  <si>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</si>
  <si>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</si>
  <si>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</si>
  <si>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</si>
  <si>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</si>
  <si>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</si>
  <si>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</si>
  <si>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</si>
  <si>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</si>
  <si>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</si>
  <si>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</si>
  <si>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</si>
  <si>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</si>
  <si>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</si>
  <si>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</si>
  <si>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</si>
  <si>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</si>
  <si>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</si>
  <si>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</si>
  <si>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</si>
  <si>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</si>
  <si>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</si>
  <si>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</si>
  <si>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</si>
  <si>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</si>
  <si>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</si>
  <si>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</si>
  <si>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</si>
  <si>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</si>
  <si>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</si>
  <si>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</si>
  <si>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</si>
  <si>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</si>
  <si>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</si>
  <si>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</si>
  <si>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</si>
  <si>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</si>
  <si>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</si>
  <si>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</si>
  <si>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</si>
  <si>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</si>
  <si>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</si>
  <si>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</si>
  <si>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</si>
  <si>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</si>
  <si>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</si>
  <si>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</si>
  <si>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</si>
  <si>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</si>
  <si>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</si>
  <si>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</si>
  <si>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</si>
  <si>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</si>
  <si>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</si>
  <si>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</si>
  <si>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</si>
  <si>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</si>
  <si>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</si>
  <si>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</si>
  <si>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</si>
  <si>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</si>
  <si>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</si>
  <si>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</si>
  <si>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</si>
  <si>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</si>
  <si>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</si>
  <si>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</si>
  <si>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</si>
  <si>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</si>
  <si>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</si>
  <si>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</si>
  <si>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</si>
  <si>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</si>
  <si>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</si>
  <si>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</si>
  <si>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</si>
  <si>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</si>
  <si>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</si>
  <si>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</si>
  <si>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</si>
  <si>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</si>
  <si>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</si>
  <si>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</si>
  <si>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</si>
  <si>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</si>
  <si>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</si>
  <si>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</si>
  <si>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</si>
  <si>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</si>
  <si>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</si>
  <si>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</si>
  <si>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</si>
  <si>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</si>
  <si>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</si>
  <si>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</si>
  <si>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</si>
  <si>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</si>
  <si>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</si>
  <si>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</si>
  <si>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</si>
  <si>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</si>
  <si>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</si>
  <si>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</si>
  <si>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</si>
  <si>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</si>
  <si>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</si>
  <si>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</si>
  <si>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</si>
  <si>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</si>
  <si>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</si>
  <si>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</si>
  <si>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</si>
  <si>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</si>
  <si>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</si>
  <si>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</si>
  <si>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</si>
  <si>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</si>
  <si>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</si>
  <si>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</si>
  <si>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</si>
  <si>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</si>
  <si>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</si>
  <si>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</si>
  <si>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</si>
  <si>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</si>
  <si>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</si>
  <si>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</si>
  <si>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</si>
  <si>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</si>
  <si>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</si>
  <si>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</si>
  <si>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</si>
  <si>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</si>
  <si>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</si>
  <si>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</si>
  <si>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</si>
  <si>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</si>
  <si>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</si>
  <si>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</si>
  <si>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</si>
  <si>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</si>
  <si>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</si>
  <si>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</si>
  <si>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</si>
  <si>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</si>
  <si>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</si>
  <si>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</si>
  <si>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</si>
  <si>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</si>
  <si>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</si>
  <si>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</si>
  <si>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</si>
  <si>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</si>
  <si>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</si>
  <si>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</si>
  <si>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</si>
  <si>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</si>
  <si>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</si>
  <si>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</si>
  <si>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</si>
  <si>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</si>
  <si>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</si>
  <si>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</si>
  <si>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</si>
  <si>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</si>
  <si>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</si>
  <si>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</si>
  <si>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</si>
  <si>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</si>
  <si>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</si>
  <si>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</si>
  <si>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</si>
  <si>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</si>
  <si>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</si>
  <si>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</si>
  <si>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</si>
  <si>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</si>
  <si>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</si>
  <si>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</si>
  <si>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</si>
  <si>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</si>
  <si>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</si>
  <si>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</si>
  <si>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</si>
  <si>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</si>
  <si>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</si>
  <si>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</si>
  <si>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</si>
  <si>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</si>
  <si>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</si>
  <si>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</si>
  <si>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</si>
  <si>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</si>
  <si>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</si>
  <si>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</si>
  <si>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</si>
  <si>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</si>
  <si>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</si>
  <si>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</si>
  <si>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</si>
  <si>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</si>
  <si>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</si>
  <si>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</si>
  <si>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</si>
  <si>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</si>
  <si>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</si>
  <si>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</si>
  <si>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</si>
  <si>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</si>
  <si>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</si>
  <si>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</si>
  <si>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</si>
  <si>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</si>
  <si>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</si>
  <si>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</si>
  <si>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</si>
  <si>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</si>
  <si>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</si>
  <si>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</si>
  <si>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</si>
  <si>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</si>
  <si>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</si>
  <si>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</si>
  <si>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</si>
  <si>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</si>
  <si>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</si>
  <si>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</si>
  <si>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</si>
  <si>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</si>
  <si>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</si>
  <si>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</si>
  <si>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</si>
  <si>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</si>
  <si>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</si>
  <si>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</si>
  <si>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</si>
  <si>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</si>
  <si>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</si>
  <si>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</si>
  <si>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</si>
  <si>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</si>
  <si>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</si>
  <si>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</si>
  <si>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</si>
  <si>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</si>
  <si>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</si>
  <si>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</si>
  <si>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</si>
  <si>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</si>
  <si>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</si>
  <si>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</si>
  <si>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</si>
  <si>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</si>
  <si>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</si>
  <si>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</si>
  <si>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</si>
  <si>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</si>
  <si>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</si>
  <si>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</si>
  <si>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</si>
  <si>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</si>
  <si>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</si>
  <si>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</si>
  <si>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</si>
  <si>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</si>
  <si>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</si>
  <si>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</si>
  <si>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</si>
  <si>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</si>
  <si>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</si>
  <si>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</si>
  <si>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</si>
  <si>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</si>
  <si>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</si>
  <si>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</si>
  <si>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</si>
  <si>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</si>
  <si>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</si>
  <si>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</si>
  <si>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</si>
  <si>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</si>
  <si>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</si>
  <si>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</si>
  <si>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</si>
  <si>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</si>
  <si>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</si>
  <si>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</si>
  <si>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</si>
  <si>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</si>
  <si>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</si>
  <si>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</si>
  <si>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</si>
  <si>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</si>
  <si>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</si>
  <si>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</si>
  <si>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</si>
  <si>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</si>
  <si>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</si>
  <si>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</si>
  <si>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</si>
  <si>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</si>
  <si>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</si>
  <si>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</si>
  <si>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</si>
  <si>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</si>
  <si>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</si>
  <si>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</si>
  <si>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</si>
  <si>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</si>
  <si>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</si>
  <si>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</si>
  <si>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</si>
  <si>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</si>
  <si>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</si>
  <si>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</si>
  <si>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</si>
  <si>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</si>
  <si>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</si>
  <si>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</si>
  <si>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</si>
  <si>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</si>
  <si>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</si>
  <si>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</si>
  <si>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</si>
  <si>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</si>
  <si>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</si>
  <si>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</si>
  <si>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</si>
  <si>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</si>
  <si>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</si>
  <si>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</si>
  <si>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</si>
  <si>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</si>
  <si>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</si>
  <si>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</si>
  <si>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</si>
  <si>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</si>
  <si>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</si>
  <si>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</si>
  <si>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</si>
  <si>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</si>
  <si>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</si>
  <si>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</si>
  <si>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</si>
  <si>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</si>
  <si>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</si>
  <si>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</si>
  <si>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</si>
  <si>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</si>
  <si>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</si>
  <si>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</si>
  <si>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</si>
  <si>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</si>
  <si>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</si>
  <si>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</si>
  <si>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</si>
  <si>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</si>
  <si>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</si>
  <si>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</si>
  <si>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</si>
  <si>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</si>
  <si>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</si>
  <si>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</si>
  <si>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</si>
  <si>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</si>
  <si>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</si>
  <si>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</si>
  <si>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</si>
  <si>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</si>
  <si>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</si>
  <si>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</si>
  <si>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</si>
  <si>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</si>
  <si>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</si>
  <si>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</si>
  <si>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</si>
  <si>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</si>
  <si>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</si>
  <si>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</si>
  <si>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</si>
  <si>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</si>
  <si>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</si>
  <si>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</si>
  <si>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</si>
  <si>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</si>
  <si>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</si>
  <si>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</si>
  <si>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</si>
  <si>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</si>
  <si>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</si>
  <si>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</si>
  <si>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</si>
  <si>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</si>
  <si>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</si>
  <si>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</si>
  <si>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</si>
  <si>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</si>
  <si>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</si>
  <si>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</si>
  <si>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</si>
  <si>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</si>
  <si>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</si>
  <si>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</si>
  <si>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</si>
  <si>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</si>
  <si>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</si>
  <si>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</si>
  <si>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</si>
  <si>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</si>
  <si>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</si>
  <si>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</si>
  <si>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</si>
  <si>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</si>
  <si>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</si>
  <si>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</si>
  <si>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</si>
  <si>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</si>
  <si>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</si>
  <si>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</si>
  <si>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</si>
  <si>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</si>
  <si>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</si>
  <si>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</si>
  <si>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</si>
  <si>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</si>
  <si>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</si>
  <si>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</si>
  <si>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</si>
  <si>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</si>
  <si>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</si>
  <si>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</si>
  <si>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</si>
  <si>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</si>
  <si>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</si>
  <si>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</si>
  <si>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</si>
  <si>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</si>
  <si>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</si>
  <si>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</si>
  <si>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</si>
  <si>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</si>
  <si>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</si>
  <si>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</si>
  <si>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</si>
  <si>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</si>
  <si>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</si>
  <si>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</si>
  <si>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</si>
  <si>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</si>
  <si>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</si>
  <si>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</si>
  <si>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</si>
  <si>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</si>
  <si>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</si>
  <si>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</si>
  <si>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</si>
  <si>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</si>
  <si>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</si>
  <si>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</si>
  <si>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</si>
  <si>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</si>
  <si>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</si>
  <si>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</si>
  <si>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</si>
  <si>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</si>
  <si>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</si>
  <si>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</si>
  <si>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</si>
  <si>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</si>
  <si>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</si>
  <si>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</si>
  <si>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</si>
  <si>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</si>
  <si>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</si>
  <si>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</si>
  <si>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</si>
  <si>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</si>
  <si>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</si>
  <si>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</si>
  <si>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</si>
  <si>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</si>
  <si>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</si>
  <si>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</si>
  <si>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</si>
  <si>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</si>
  <si>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</si>
  <si>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</si>
  <si>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</si>
  <si>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</si>
  <si>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</si>
  <si>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</si>
  <si>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</si>
  <si>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</si>
  <si>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</si>
  <si>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</si>
  <si>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</si>
  <si>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</si>
  <si>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</si>
  <si>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</si>
  <si>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</si>
  <si>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</si>
  <si>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</si>
  <si>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</si>
  <si>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</si>
  <si>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</si>
  <si>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</si>
  <si>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</si>
  <si>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</si>
  <si>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</si>
  <si>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</si>
  <si>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</si>
  <si>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</si>
  <si>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</si>
  <si>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</si>
  <si>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</si>
  <si>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</si>
  <si>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</si>
  <si>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</si>
  <si>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</si>
  <si>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</si>
  <si>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</si>
  <si>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</si>
  <si>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</si>
  <si>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</si>
  <si>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</si>
  <si>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</si>
  <si>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</si>
  <si>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</si>
  <si>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</si>
  <si>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</si>
  <si>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</si>
  <si>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</si>
  <si>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</si>
  <si>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</si>
  <si>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</si>
  <si>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</si>
  <si>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</si>
  <si>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</si>
  <si>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</si>
  <si>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</si>
  <si>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</si>
  <si>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</si>
  <si>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</si>
  <si>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</si>
  <si>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</si>
  <si>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</si>
  <si>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</si>
  <si>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</si>
  <si>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</si>
  <si>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</si>
  <si>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</si>
  <si>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</si>
  <si>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</si>
  <si>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</si>
  <si>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</si>
  <si>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</si>
  <si>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</si>
  <si>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</si>
  <si>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</si>
  <si>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</si>
  <si>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</si>
  <si>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</si>
  <si>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</si>
  <si>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</si>
  <si>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</si>
  <si>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</si>
  <si>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</si>
  <si>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</si>
  <si>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</si>
  <si>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</si>
  <si>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</si>
  <si>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</si>
  <si>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</si>
  <si>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</si>
  <si>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</si>
  <si>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</si>
  <si>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</si>
  <si>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</si>
  <si>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</si>
  <si>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</si>
  <si>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</si>
  <si>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</si>
  <si>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</si>
  <si>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</si>
  <si>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</si>
  <si>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</si>
  <si>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</si>
  <si>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</si>
  <si>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</si>
  <si>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</si>
  <si>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</si>
  <si>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</si>
  <si>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</si>
  <si>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</si>
  <si>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</si>
  <si>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</si>
  <si>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</si>
  <si>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</si>
  <si>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</si>
  <si>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</si>
  <si>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</si>
  <si>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</si>
  <si>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</si>
  <si>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</si>
  <si>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</si>
  <si>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</si>
  <si>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</si>
  <si>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</si>
  <si>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</si>
  <si>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</si>
  <si>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</si>
  <si>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</si>
  <si>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</si>
  <si>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</si>
  <si>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</si>
  <si>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</si>
  <si>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</si>
  <si>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</si>
  <si>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</si>
  <si>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</si>
  <si>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</si>
  <si>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</si>
  <si>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</si>
  <si>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</si>
  <si>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</si>
  <si>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</si>
  <si>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</si>
  <si>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</si>
  <si>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</si>
  <si>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</si>
  <si>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</si>
  <si>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</si>
  <si>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</si>
  <si>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</si>
  <si>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</si>
  <si>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</si>
  <si>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</si>
  <si>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</si>
  <si>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</si>
  <si>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</si>
  <si>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</si>
  <si>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</si>
  <si>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</si>
  <si>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</si>
  <si>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</si>
  <si>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</si>
  <si>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</si>
  <si>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</si>
  <si>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</si>
  <si>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</si>
  <si>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</si>
  <si>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</si>
  <si>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</si>
  <si>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</si>
  <si>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</si>
  <si>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</si>
  <si>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</si>
  <si>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</si>
  <si>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</si>
  <si>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</si>
  <si>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</si>
  <si>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</si>
  <si>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</si>
  <si>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</si>
  <si>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</si>
  <si>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</si>
  <si>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</si>
  <si>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</si>
  <si>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</si>
  <si>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</si>
  <si>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</si>
  <si>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</si>
  <si>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</si>
  <si>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</si>
  <si>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</si>
  <si>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</si>
  <si>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</si>
  <si>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</si>
  <si>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</si>
  <si>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</si>
  <si>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</si>
  <si>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</si>
  <si>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</si>
  <si>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</si>
  <si>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</si>
  <si>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</si>
  <si>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</si>
  <si>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</si>
  <si>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</si>
  <si>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</si>
  <si>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</si>
  <si>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</si>
  <si>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</si>
  <si>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</si>
  <si>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</si>
  <si>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</si>
  <si>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</si>
  <si>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</si>
  <si>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</si>
  <si>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</si>
  <si>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</si>
  <si>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</si>
  <si>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</si>
  <si>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</si>
  <si>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</si>
  <si>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</si>
  <si>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</si>
  <si>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</si>
  <si>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</si>
  <si>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</si>
  <si>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</si>
  <si>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</si>
  <si>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</si>
  <si>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</si>
  <si>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</si>
  <si>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</si>
  <si>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</si>
  <si>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</si>
  <si>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</si>
  <si>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</si>
  <si>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</si>
  <si>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</si>
  <si>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</si>
  <si>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</si>
  <si>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</si>
  <si>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</si>
  <si>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</si>
  <si>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</si>
  <si>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</si>
  <si>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</si>
  <si>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</si>
  <si>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</si>
  <si>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</si>
  <si>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</si>
  <si>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</si>
  <si>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</si>
  <si>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</si>
  <si>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</si>
  <si>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</si>
  <si>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</si>
  <si>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</si>
  <si>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</si>
  <si>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</si>
  <si>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</si>
  <si>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</si>
  <si>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</si>
  <si>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</si>
  <si>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</si>
  <si>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</si>
  <si>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</si>
  <si>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</si>
  <si>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</si>
  <si>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</si>
  <si>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</si>
  <si>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</si>
  <si>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</si>
  <si>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</si>
  <si>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</si>
  <si>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</si>
  <si>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</si>
  <si>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</si>
  <si>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</si>
  <si>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</si>
  <si>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</si>
  <si>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</si>
  <si>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</si>
  <si>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</si>
  <si>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</si>
  <si>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</si>
  <si>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</si>
  <si>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</si>
  <si>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</si>
  <si>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</si>
  <si>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</si>
  <si>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</si>
  <si>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</si>
  <si>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</si>
  <si>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</si>
  <si>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</si>
  <si>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</si>
  <si>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</si>
  <si>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</si>
  <si>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</si>
  <si>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</si>
  <si>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</si>
  <si>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</si>
  <si>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</si>
  <si>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</si>
  <si>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</si>
  <si>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</si>
  <si>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</si>
  <si>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</si>
  <si>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</si>
  <si>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</si>
  <si>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</si>
  <si>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</si>
  <si>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</si>
  <si>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</si>
  <si>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</si>
  <si>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</si>
  <si>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</si>
  <si>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</si>
  <si>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</si>
  <si>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</si>
  <si>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</si>
  <si>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</si>
  <si>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</si>
  <si>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</si>
  <si>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</si>
  <si>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</si>
  <si>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</si>
  <si>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</si>
  <si>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</si>
  <si>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</si>
  <si>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</si>
  <si>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</si>
  <si>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</si>
  <si>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</si>
  <si>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</si>
  <si>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</si>
  <si>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</si>
  <si>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</si>
  <si>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</si>
  <si>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</si>
  <si>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</si>
  <si>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</si>
  <si>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</si>
  <si>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</si>
  <si>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</si>
  <si>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</si>
  <si>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</si>
  <si>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</si>
  <si>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</si>
  <si>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</si>
  <si>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</si>
  <si>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</si>
  <si>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</si>
  <si>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</si>
  <si>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</si>
  <si>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</si>
  <si>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</si>
  <si>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</si>
  <si>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</si>
  <si>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</si>
  <si>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</si>
  <si>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</si>
  <si>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</si>
  <si>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</si>
  <si>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</si>
  <si>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</si>
  <si>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</si>
  <si>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</si>
  <si>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</si>
  <si>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</si>
  <si>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</si>
  <si>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</si>
  <si>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</si>
  <si>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</si>
  <si>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</si>
  <si>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</si>
  <si>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</si>
  <si>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</si>
  <si>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</si>
  <si>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</si>
  <si>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</si>
  <si>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</si>
  <si>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</si>
  <si>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</si>
  <si>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</si>
  <si>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</si>
  <si>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</si>
  <si>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</si>
  <si>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</si>
  <si>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</si>
  <si>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</si>
  <si>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</si>
  <si>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</si>
  <si>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</si>
  <si>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</si>
  <si>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</si>
  <si>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</si>
  <si>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</si>
  <si>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</si>
  <si>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</si>
  <si>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</si>
  <si>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</si>
  <si>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</si>
  <si>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</si>
  <si>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</si>
  <si>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</si>
  <si>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</si>
  <si>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</si>
  <si>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</si>
  <si>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</si>
  <si>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</si>
  <si>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</si>
  <si>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</si>
  <si>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</si>
  <si>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</si>
  <si>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</si>
  <si>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</si>
  <si>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</si>
  <si>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</si>
  <si>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</si>
  <si>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</si>
  <si>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</si>
  <si>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</si>
  <si>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</si>
  <si>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</si>
  <si>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</si>
  <si>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</si>
  <si>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</si>
  <si>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</si>
  <si>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</si>
  <si>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</si>
  <si>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</si>
  <si>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</si>
  <si>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</si>
  <si>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</si>
  <si>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</si>
  <si>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</si>
  <si>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</si>
  <si>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</si>
  <si>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</si>
  <si>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</si>
  <si>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</si>
  <si>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</si>
  <si>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</si>
  <si>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</si>
  <si>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</si>
  <si>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</si>
  <si>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</si>
  <si>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</si>
  <si>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</si>
  <si>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</si>
  <si>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</si>
  <si>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</si>
  <si>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</si>
  <si>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</si>
  <si>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</si>
  <si>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</si>
  <si>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</si>
  <si>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</si>
  <si>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</si>
  <si>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</si>
  <si>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</si>
  <si>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</si>
  <si>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</si>
  <si>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</si>
  <si>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</si>
  <si>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</si>
  <si>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</si>
  <si>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</si>
  <si>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</si>
  <si>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</si>
  <si>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</si>
  <si>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</si>
  <si>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</si>
  <si>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</si>
  <si>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</si>
  <si>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</si>
  <si>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</si>
  <si>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</si>
  <si>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</si>
  <si>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</si>
  <si>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</si>
  <si>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</si>
  <si>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</si>
  <si>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</si>
  <si>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</si>
  <si>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</si>
  <si>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</si>
  <si>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</si>
  <si>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</si>
  <si>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</si>
  <si>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</si>
  <si>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</si>
  <si>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</si>
  <si>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</si>
  <si>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</si>
  <si>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</si>
  <si>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</si>
  <si>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</si>
  <si>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</si>
  <si>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</si>
  <si>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</si>
  <si>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</si>
  <si>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</si>
  <si>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</si>
  <si>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</si>
  <si>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</si>
  <si>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</si>
  <si>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</si>
  <si>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</si>
  <si>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</si>
  <si>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</si>
  <si>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</si>
  <si>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</si>
  <si>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</si>
  <si>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</si>
  <si>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</si>
  <si>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</si>
  <si>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</si>
  <si>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</si>
  <si>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</si>
  <si>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</si>
  <si>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</si>
  <si>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</si>
  <si>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</si>
  <si>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</si>
  <si>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</si>
  <si>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</si>
  <si>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</si>
  <si>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</si>
  <si>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</si>
  <si>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</si>
  <si>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</si>
  <si>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</si>
  <si>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</si>
  <si>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</si>
  <si>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</si>
  <si>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</si>
  <si>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</si>
  <si>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</si>
  <si>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</si>
  <si>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</si>
  <si>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</si>
  <si>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</si>
  <si>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</si>
  <si>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</si>
  <si>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</si>
  <si>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</si>
  <si>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</si>
  <si>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</si>
  <si>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</si>
  <si>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</si>
  <si>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</si>
  <si>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</si>
  <si>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</si>
  <si>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</si>
  <si>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</si>
  <si>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</si>
  <si>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</si>
  <si>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</si>
  <si>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</si>
  <si>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</si>
  <si>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</si>
  <si>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</si>
  <si>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</si>
  <si>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</si>
  <si>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</si>
  <si>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</si>
  <si>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</si>
  <si>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</si>
  <si>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</si>
  <si>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</si>
  <si>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</si>
  <si>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</si>
  <si>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</si>
  <si>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</si>
  <si>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</si>
  <si>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</si>
  <si>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</si>
  <si>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</si>
  <si>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</si>
  <si>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</si>
  <si>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</si>
  <si>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</si>
  <si>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</si>
  <si>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</si>
  <si>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</si>
  <si>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</si>
  <si>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</si>
  <si>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</si>
  <si>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</si>
  <si>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</si>
  <si>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</si>
  <si>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</si>
  <si>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</si>
  <si>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</si>
  <si>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</si>
  <si>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</si>
  <si>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</si>
  <si>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</si>
  <si>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</si>
  <si>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</si>
  <si>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</si>
  <si>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</si>
  <si>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</si>
  <si>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</si>
  <si>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</si>
  <si>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</si>
  <si>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</si>
  <si>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</si>
  <si>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</si>
  <si>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</si>
  <si>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</si>
  <si>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</si>
  <si>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</si>
  <si>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</si>
  <si>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</si>
  <si>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</si>
  <si>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</si>
  <si>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</si>
  <si>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</si>
  <si>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</si>
  <si>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</si>
  <si>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</si>
  <si>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</si>
  <si>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</si>
  <si>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</si>
  <si>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</si>
  <si>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</si>
  <si>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</si>
  <si>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</si>
  <si>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</si>
  <si>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</si>
  <si>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</si>
  <si>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</si>
  <si>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</si>
  <si>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</si>
  <si>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</si>
  <si>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</si>
  <si>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</si>
  <si>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</si>
  <si>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</si>
  <si>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</si>
  <si>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</si>
  <si>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</si>
  <si>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</si>
  <si>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</si>
  <si>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</si>
  <si>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</si>
  <si>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</si>
  <si>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</si>
  <si>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</si>
  <si>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</si>
  <si>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</si>
  <si>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</si>
  <si>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</si>
  <si>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</si>
  <si>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</si>
  <si>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</si>
  <si>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</si>
  <si>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</si>
  <si>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</si>
  <si>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</si>
  <si>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</si>
  <si>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</si>
  <si>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</si>
  <si>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</si>
  <si>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</si>
  <si>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</si>
  <si>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</si>
  <si>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</si>
  <si>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</si>
  <si>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</si>
  <si>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</si>
  <si>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</si>
  <si>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</si>
  <si>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</si>
  <si>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</si>
  <si>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</si>
  <si>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</si>
  <si>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</si>
  <si>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</si>
  <si>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</si>
  <si>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</si>
  <si>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</si>
  <si>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</si>
  <si>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</si>
  <si>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</si>
  <si>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</si>
  <si>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</si>
  <si>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</si>
  <si>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</si>
  <si>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</si>
  <si>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</si>
  <si>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</si>
  <si>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</si>
  <si>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</si>
  <si>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</si>
  <si>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</si>
  <si>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</si>
  <si>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</si>
  <si>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</si>
  <si>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</si>
  <si>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</si>
  <si>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</si>
  <si>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</si>
  <si>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</si>
  <si>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</si>
  <si>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</si>
  <si>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</si>
  <si>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</si>
  <si>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</si>
  <si>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</si>
  <si>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</si>
  <si>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</si>
  <si>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</si>
  <si>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</si>
  <si>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</si>
  <si>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</si>
  <si>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</si>
  <si>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</si>
  <si>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</si>
  <si>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</si>
  <si>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</si>
  <si>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</si>
  <si>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</si>
  <si>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</si>
  <si>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</si>
  <si>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</si>
  <si>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</si>
  <si>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</si>
  <si>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</si>
  <si>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</si>
  <si>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</si>
  <si>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</si>
  <si>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</si>
  <si>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</si>
  <si>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</si>
  <si>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</si>
  <si>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</si>
  <si>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</si>
  <si>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</si>
  <si>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</si>
  <si>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</si>
  <si>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</si>
  <si>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</si>
  <si>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</si>
  <si>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</si>
  <si>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</si>
  <si>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</si>
  <si>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</si>
  <si>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</si>
  <si>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</si>
  <si>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</si>
  <si>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</si>
  <si>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</si>
  <si>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</si>
  <si>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</si>
  <si>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</si>
  <si>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</si>
  <si>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</si>
  <si>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</si>
  <si>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</si>
  <si>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</si>
  <si>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</si>
  <si>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</si>
  <si>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</si>
  <si>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</si>
  <si>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</si>
  <si>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</si>
  <si>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</si>
  <si>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</si>
  <si>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</si>
  <si>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</si>
  <si>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</si>
  <si>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</si>
  <si>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</si>
  <si>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</si>
  <si>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</si>
  <si>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</si>
  <si>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</si>
  <si>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</si>
  <si>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</si>
  <si>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</si>
  <si>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</si>
  <si>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</si>
  <si>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</si>
  <si>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</si>
  <si>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</si>
  <si>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</si>
  <si>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</si>
  <si>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</si>
  <si>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</si>
  <si>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</si>
  <si>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</si>
  <si>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</si>
  <si>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</si>
  <si>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</si>
  <si>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</si>
  <si>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</si>
  <si>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</si>
  <si>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</si>
  <si>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</si>
  <si>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</si>
  <si>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</si>
  <si>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</si>
  <si>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</si>
  <si>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</si>
  <si>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</si>
  <si>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</si>
  <si>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</si>
  <si>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</si>
  <si>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</si>
  <si>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</si>
  <si>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</si>
  <si>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</si>
  <si>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</si>
  <si>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</si>
  <si>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</si>
  <si>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</si>
  <si>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</si>
  <si>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</si>
  <si>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</si>
  <si>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</si>
  <si>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</si>
  <si>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</si>
  <si>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</si>
  <si>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</si>
  <si>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</si>
  <si>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</si>
  <si>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</si>
  <si>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</si>
  <si>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</si>
  <si>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</si>
  <si>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</si>
  <si>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</si>
  <si>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</si>
  <si>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</si>
  <si>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</si>
  <si>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</si>
  <si>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</si>
  <si>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</si>
  <si>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</si>
  <si>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</si>
  <si>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</si>
  <si>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</si>
  <si>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</si>
  <si>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</si>
  <si>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</si>
  <si>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</si>
  <si>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</si>
  <si>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</si>
  <si>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</si>
  <si>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</si>
  <si>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</si>
  <si>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</si>
  <si>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</si>
  <si>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</si>
  <si>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</si>
  <si>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</si>
  <si>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</si>
  <si>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</si>
  <si>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</si>
  <si>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</si>
  <si>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</si>
  <si>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</si>
  <si>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</si>
  <si>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</si>
  <si>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</si>
  <si>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</si>
  <si>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</si>
  <si>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</si>
  <si>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</si>
  <si>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</si>
  <si>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</si>
  <si>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</si>
  <si>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</si>
  <si>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</si>
  <si>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</si>
  <si>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</si>
  <si>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</si>
  <si>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</si>
  <si>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</si>
  <si>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</si>
  <si>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</si>
  <si>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</si>
  <si>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</si>
  <si>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</si>
  <si>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</si>
  <si>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</si>
  <si>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</si>
  <si>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</si>
  <si>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</si>
  <si>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</si>
  <si>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</si>
  <si>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</si>
  <si>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</si>
  <si>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</si>
  <si>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</si>
  <si>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</si>
  <si>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</si>
  <si>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</si>
  <si>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</si>
  <si>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</si>
  <si>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</si>
  <si>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</si>
  <si>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</si>
  <si>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</si>
  <si>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</si>
  <si>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</si>
  <si>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</si>
  <si>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</si>
  <si>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</si>
  <si>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</si>
  <si>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</si>
  <si>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</si>
  <si>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</si>
  <si>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</si>
  <si>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</si>
  <si>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</si>
  <si>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</si>
  <si>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</si>
  <si>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</si>
  <si>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</si>
  <si>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</si>
  <si>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</si>
  <si>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</si>
  <si>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</si>
  <si>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</si>
  <si>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</si>
  <si>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</si>
  <si>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</si>
  <si>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</si>
  <si>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</si>
  <si>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</si>
  <si>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</si>
  <si>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</si>
  <si>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</si>
  <si>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</si>
  <si>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</si>
  <si>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</si>
  <si>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</si>
  <si>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</si>
  <si>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</si>
  <si>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</si>
  <si>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</si>
  <si>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</si>
  <si>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</si>
  <si>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</si>
  <si>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</si>
  <si>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</si>
  <si>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</si>
  <si>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</si>
  <si>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</si>
  <si>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</si>
  <si>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</si>
  <si>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</si>
  <si>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</si>
  <si>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</si>
  <si>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</si>
  <si>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</si>
  <si>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</si>
  <si>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</si>
  <si>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</si>
  <si>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</si>
  <si>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</si>
  <si>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</si>
  <si>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</si>
  <si>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</si>
  <si>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</si>
  <si>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</si>
  <si>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</si>
  <si>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</si>
  <si>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</si>
  <si>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</si>
  <si>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</si>
  <si>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</si>
  <si>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</si>
  <si>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</si>
  <si>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</si>
  <si>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</si>
  <si>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</si>
  <si>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</si>
  <si>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</si>
  <si>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</si>
  <si>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</si>
  <si>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</si>
  <si>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</si>
  <si>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</si>
  <si>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</si>
  <si>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</si>
  <si>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</si>
  <si>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</si>
  <si>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</si>
  <si>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</si>
  <si>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</si>
  <si>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</si>
  <si>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</si>
  <si>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</si>
  <si>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</si>
  <si>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</si>
  <si>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</si>
  <si>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</si>
  <si>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</si>
  <si>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</si>
  <si>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</si>
  <si>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</si>
  <si>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</si>
  <si>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</si>
  <si>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</si>
  <si>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</si>
  <si>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</si>
  <si>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</si>
  <si>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</si>
  <si>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</si>
  <si>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</si>
  <si>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</si>
  <si>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</si>
  <si>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</si>
  <si>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</si>
  <si>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</si>
  <si>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</si>
  <si>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</si>
  <si>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</si>
  <si>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</si>
  <si>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</si>
  <si>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</si>
  <si>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</si>
  <si>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</si>
  <si>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</si>
  <si>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</si>
  <si>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</si>
  <si>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</si>
  <si>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</si>
  <si>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</si>
  <si>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</si>
  <si>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</si>
  <si>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</si>
  <si>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</si>
  <si>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</si>
  <si>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</si>
  <si>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</si>
  <si>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</si>
  <si>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</si>
  <si>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</si>
  <si>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</si>
  <si>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</si>
  <si>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</si>
  <si>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</si>
  <si>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</si>
  <si>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</si>
  <si>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</si>
  <si>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</si>
  <si>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</si>
  <si>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</si>
  <si>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</si>
  <si>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</si>
  <si>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</si>
  <si>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</si>
  <si>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</si>
  <si>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</si>
  <si>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</si>
  <si>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</si>
  <si>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</si>
  <si>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</si>
  <si>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</si>
  <si>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</si>
  <si>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</si>
  <si>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</si>
  <si>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</si>
  <si>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</si>
  <si>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</si>
  <si>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</si>
  <si>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</si>
  <si>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</si>
  <si>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</si>
  <si>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</si>
  <si>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</si>
  <si>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</si>
  <si>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</si>
  <si>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</si>
  <si>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</si>
  <si>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</si>
  <si>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</si>
  <si>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</si>
  <si>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</si>
  <si>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</si>
  <si>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</si>
  <si>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</si>
  <si>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</si>
  <si>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</si>
  <si>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</si>
  <si>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</si>
  <si>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</si>
  <si>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</si>
  <si>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</si>
  <si>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</si>
  <si>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</si>
  <si>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</si>
  <si>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</si>
  <si>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</si>
  <si>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</si>
  <si>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</si>
  <si>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</si>
  <si>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</si>
  <si>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</si>
  <si>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</si>
  <si>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</si>
  <si>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</si>
  <si>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</si>
  <si>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</si>
  <si>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</si>
  <si>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</si>
  <si>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</si>
  <si>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</si>
  <si>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</si>
  <si>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</si>
  <si>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</si>
  <si>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</si>
  <si>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</si>
  <si>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</si>
  <si>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</si>
  <si>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</si>
  <si>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</si>
  <si>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</si>
  <si>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</si>
  <si>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</si>
  <si>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</si>
  <si>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</si>
  <si>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</si>
  <si>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</si>
  <si>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</si>
  <si>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</si>
  <si>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</si>
  <si>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</si>
  <si>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</si>
  <si>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</si>
  <si>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</si>
  <si>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</si>
  <si>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</si>
  <si>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</si>
  <si>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</si>
  <si>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</si>
  <si>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</si>
  <si>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</si>
  <si>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</si>
  <si>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</si>
  <si>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</si>
  <si>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</si>
  <si>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</si>
  <si>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</si>
  <si>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</si>
  <si>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</si>
  <si>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</si>
  <si>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</si>
  <si>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</si>
  <si>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</si>
  <si>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</si>
  <si>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</si>
  <si>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</si>
  <si>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</si>
  <si>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</si>
  <si>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</si>
  <si>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</si>
  <si>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</si>
  <si>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</si>
  <si>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</si>
  <si>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</si>
  <si>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</si>
  <si>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</si>
  <si>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</si>
  <si>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</si>
  <si>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</si>
  <si>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</si>
  <si>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</si>
  <si>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</si>
  <si>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</si>
  <si>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</si>
  <si>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</si>
  <si>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</si>
  <si>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</si>
  <si>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</si>
  <si>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</si>
  <si>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</si>
  <si>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</si>
  <si>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</si>
  <si>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</si>
  <si>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</si>
  <si>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</si>
  <si>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</si>
  <si>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</si>
  <si>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</si>
  <si>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</si>
  <si>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</si>
  <si>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</si>
  <si>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</si>
  <si>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</si>
  <si>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</si>
  <si>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</si>
  <si>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</si>
  <si>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</si>
  <si>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</si>
  <si>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</si>
  <si>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</si>
  <si>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</si>
  <si>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</si>
  <si>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</si>
  <si>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</si>
  <si>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</si>
  <si>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</si>
  <si>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</si>
  <si>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</si>
  <si>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</si>
  <si>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</si>
  <si>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</si>
  <si>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</si>
  <si>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</si>
  <si>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</si>
  <si>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</si>
  <si>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</si>
  <si>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</si>
  <si>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</si>
  <si>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</si>
  <si>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</si>
  <si>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</si>
  <si>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</si>
  <si>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</si>
  <si>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</si>
  <si>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</si>
  <si>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</si>
  <si>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</si>
  <si>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</si>
  <si>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</si>
  <si>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</si>
  <si>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</si>
  <si>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</si>
  <si>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</si>
  <si>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</si>
  <si>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</si>
  <si>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</si>
  <si>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</si>
  <si>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</si>
  <si>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</si>
  <si>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</si>
  <si>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</si>
  <si>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</si>
  <si>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</si>
  <si>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</si>
  <si>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</si>
  <si>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</si>
  <si>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</si>
  <si>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</si>
  <si>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</si>
  <si>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</si>
  <si>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</si>
  <si>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</si>
  <si>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</si>
  <si>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</si>
  <si>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</si>
  <si>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</si>
  <si>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</si>
  <si>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</si>
  <si>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</si>
  <si>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</si>
  <si>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</si>
  <si>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</si>
  <si>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</si>
  <si>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</si>
  <si>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</si>
  <si>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</si>
  <si>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</si>
  <si>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</si>
  <si>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</si>
  <si>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</si>
  <si>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</si>
  <si>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</si>
  <si>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</si>
  <si>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</si>
  <si>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</si>
  <si>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</si>
  <si>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</si>
  <si>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</si>
  <si>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</si>
  <si>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</si>
  <si>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</si>
  <si>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</si>
  <si>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</si>
  <si>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</si>
  <si>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</si>
  <si>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</si>
  <si>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</si>
  <si>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</si>
  <si>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</si>
  <si>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</si>
  <si>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</si>
  <si>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</si>
  <si>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</si>
  <si>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</si>
  <si>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</si>
  <si>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</si>
  <si>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</si>
  <si>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</si>
  <si>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</si>
  <si>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</si>
  <si>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</si>
  <si>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</si>
  <si>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</si>
  <si>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</si>
  <si>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</si>
  <si>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</si>
  <si>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</si>
  <si>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</si>
  <si>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</si>
  <si>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</si>
  <si>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</si>
  <si>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</si>
  <si>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</si>
  <si>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</si>
  <si>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</si>
  <si>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</si>
  <si>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</si>
  <si>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</si>
  <si>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</si>
  <si>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</si>
  <si>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</si>
  <si>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</si>
  <si>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</si>
  <si>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</si>
  <si>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</si>
  <si>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</si>
  <si>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</si>
  <si>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</si>
  <si>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</si>
  <si>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</si>
  <si>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</si>
  <si>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</si>
  <si>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</si>
  <si>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</si>
  <si>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</si>
  <si>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</si>
  <si>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</si>
  <si>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</si>
  <si>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</si>
  <si>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</si>
  <si>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</si>
  <si>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</si>
  <si>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</si>
  <si>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</si>
  <si>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</si>
  <si>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</si>
  <si>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</si>
  <si>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</si>
  <si>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</si>
  <si>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</si>
  <si>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</si>
  <si>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</si>
  <si>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</si>
  <si>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</si>
  <si>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</si>
  <si>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</si>
  <si>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</si>
  <si>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</si>
  <si>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</si>
  <si>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</si>
  <si>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</si>
  <si>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</si>
  <si>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</si>
  <si>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</si>
  <si>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</si>
  <si>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</si>
  <si>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</si>
  <si>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</si>
  <si>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</si>
  <si>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</si>
  <si>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</si>
  <si>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</si>
  <si>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</si>
  <si>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</si>
  <si>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</si>
  <si>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</si>
  <si>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</si>
  <si>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</si>
  <si>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</si>
  <si>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</si>
  <si>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</si>
  <si>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</si>
  <si>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</si>
  <si>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</si>
  <si>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</si>
  <si>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</si>
  <si>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</si>
  <si>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</si>
  <si>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</si>
  <si>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</si>
  <si>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</si>
  <si>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</si>
  <si>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</si>
  <si>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</si>
  <si>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</si>
  <si>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</si>
  <si>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</si>
  <si>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</si>
  <si>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</si>
  <si>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</si>
  <si>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</si>
  <si>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</si>
  <si>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</si>
  <si>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</si>
  <si>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</si>
  <si>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</si>
  <si>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</si>
  <si>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</si>
  <si>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</si>
  <si>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</si>
  <si>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</si>
  <si>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</si>
  <si>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</si>
  <si>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</si>
  <si>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</si>
  <si>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</si>
  <si>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</si>
  <si>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</si>
  <si>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</si>
  <si>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</si>
  <si>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</si>
  <si>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</si>
  <si>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</si>
  <si>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</si>
  <si>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</si>
  <si>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</si>
  <si>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</si>
  <si>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</si>
  <si>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</si>
  <si>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</si>
  <si>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</si>
  <si>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</si>
  <si>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</si>
  <si>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</si>
  <si>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</si>
  <si>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</si>
  <si>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</si>
  <si>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</si>
  <si>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</si>
  <si>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</si>
  <si>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</si>
  <si>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</si>
  <si>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</si>
  <si>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</si>
  <si>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</si>
  <si>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</si>
  <si>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</si>
  <si>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</si>
  <si>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</si>
  <si>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</si>
  <si>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</si>
  <si>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</si>
  <si>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</si>
  <si>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</si>
  <si>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</si>
  <si>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</si>
  <si>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</si>
  <si>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</si>
  <si>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</si>
  <si>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</si>
  <si>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</si>
  <si>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</si>
  <si>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</si>
  <si>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</si>
  <si>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</si>
  <si>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</si>
  <si>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</si>
  <si>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</si>
  <si>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</si>
  <si>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</si>
  <si>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</si>
  <si>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</si>
  <si>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</si>
  <si>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</si>
  <si>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</si>
  <si>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</si>
  <si>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</si>
  <si>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</si>
  <si>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</si>
  <si>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</si>
  <si>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</si>
  <si>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</si>
  <si>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</si>
  <si>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</si>
  <si>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</si>
  <si>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</si>
  <si>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</si>
  <si>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</si>
  <si>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</si>
  <si>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</si>
  <si>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</si>
  <si>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</si>
  <si>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</si>
  <si>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</si>
  <si>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</si>
  <si>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</si>
  <si>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</si>
  <si>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</si>
  <si>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</si>
  <si>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</si>
  <si>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</si>
  <si>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</si>
  <si>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</si>
  <si>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</si>
  <si>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</si>
  <si>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</si>
  <si>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</si>
  <si>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</si>
  <si>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</si>
  <si>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</si>
  <si>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</si>
  <si>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</si>
  <si>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</si>
  <si>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</si>
  <si>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</si>
  <si>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</si>
  <si>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</si>
  <si>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</si>
  <si>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</si>
  <si>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</si>
  <si>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</si>
  <si>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</si>
  <si>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</si>
  <si>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</si>
  <si>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</si>
  <si>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</si>
  <si>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</si>
  <si>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</si>
  <si>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</si>
  <si>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</si>
  <si>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</si>
  <si>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</si>
  <si>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</si>
  <si>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</si>
  <si>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</si>
  <si>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</si>
  <si>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</si>
  <si>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</si>
  <si>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</si>
  <si>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</si>
  <si>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</si>
  <si>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</si>
  <si>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</si>
  <si>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</si>
  <si>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</si>
  <si>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</si>
  <si>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</si>
  <si>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</si>
  <si>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</si>
  <si>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</si>
  <si>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</si>
  <si>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</si>
  <si>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</si>
  <si>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</si>
  <si>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</si>
  <si>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</si>
  <si>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</si>
  <si>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</si>
  <si>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</si>
  <si>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</si>
  <si>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</si>
  <si>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</si>
  <si>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</si>
  <si>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</si>
  <si>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</si>
  <si>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</si>
  <si>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</si>
  <si>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</si>
  <si>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</si>
  <si>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</si>
  <si>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</si>
  <si>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</si>
  <si>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</si>
  <si>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</si>
  <si>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</si>
  <si>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</si>
  <si>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</si>
  <si>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</si>
  <si>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</si>
  <si>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</si>
  <si>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</si>
  <si>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</si>
  <si>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</si>
  <si>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</si>
  <si>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</si>
  <si>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</si>
  <si>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</si>
  <si>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</si>
  <si>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</si>
  <si>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</si>
  <si>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</si>
  <si>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</si>
  <si>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</si>
  <si>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</si>
  <si>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</si>
  <si>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</si>
  <si>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</si>
  <si>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</si>
  <si>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</si>
  <si>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</si>
  <si>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</si>
  <si>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</si>
  <si>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</si>
  <si>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</si>
  <si>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</si>
  <si>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</si>
  <si>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</si>
  <si>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</si>
  <si>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</si>
  <si>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</si>
  <si>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</si>
  <si>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</si>
  <si>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</si>
  <si>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</si>
  <si>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</si>
  <si>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</si>
  <si>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</si>
  <si>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</si>
  <si>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</si>
  <si>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</si>
  <si>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</si>
  <si>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</si>
  <si>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</si>
  <si>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</si>
  <si>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</si>
  <si>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</si>
  <si>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</si>
  <si>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</si>
  <si>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</si>
  <si>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</si>
  <si>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</si>
  <si>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</si>
  <si>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</si>
  <si>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</si>
  <si>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</si>
  <si>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</si>
  <si>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</si>
  <si>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</si>
  <si>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</si>
  <si>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</si>
  <si>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</si>
  <si>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</si>
  <si>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</si>
  <si>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</si>
  <si>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</si>
  <si>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</si>
  <si>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</si>
  <si>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</si>
  <si>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</si>
  <si>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</si>
  <si>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</si>
  <si>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</si>
  <si>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</si>
  <si>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</si>
  <si>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</si>
  <si>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</si>
  <si>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</si>
  <si>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</si>
  <si>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</si>
  <si>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</si>
  <si>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</si>
  <si>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</si>
  <si>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</si>
  <si>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</si>
  <si>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</si>
  <si>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</si>
  <si>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</si>
  <si>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</si>
  <si>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</si>
  <si>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</si>
  <si>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</si>
  <si>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</si>
  <si>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</si>
  <si>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</si>
  <si>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</si>
  <si>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</si>
  <si>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</si>
  <si>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</si>
  <si>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</si>
  <si>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</si>
  <si>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</si>
  <si>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</si>
  <si>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</si>
  <si>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</si>
  <si>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</si>
  <si>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</si>
  <si>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</si>
  <si>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</si>
  <si>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</si>
  <si>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</si>
  <si>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</si>
  <si>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</si>
  <si>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</si>
  <si>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</si>
  <si>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</si>
  <si>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</si>
  <si>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</si>
  <si>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</si>
  <si>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</si>
  <si>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</si>
  <si>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</si>
  <si>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</si>
  <si>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</si>
  <si>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</si>
  <si>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</si>
  <si>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</si>
  <si>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</si>
  <si>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</si>
  <si>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</si>
  <si>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</si>
  <si>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</si>
  <si>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</si>
  <si>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</si>
  <si>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</si>
  <si>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</si>
  <si>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</si>
  <si>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</si>
  <si>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</si>
  <si>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</si>
  <si>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</si>
  <si>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</si>
  <si>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</si>
  <si>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</si>
  <si>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</si>
  <si>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</si>
  <si>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</si>
  <si>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</si>
  <si>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</si>
  <si>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</si>
  <si>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</si>
  <si>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</si>
  <si>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</si>
  <si>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</si>
  <si>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</si>
  <si>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</si>
  <si>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</si>
  <si>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</si>
  <si>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</si>
  <si>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</si>
  <si>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</si>
  <si>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</si>
  <si>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</si>
  <si>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</si>
  <si>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</si>
  <si>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</si>
  <si>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</si>
  <si>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</si>
  <si>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</si>
  <si>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</si>
  <si>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</si>
  <si>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</si>
  <si>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</si>
  <si>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</si>
  <si>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</si>
  <si>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</si>
  <si>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</si>
  <si>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</si>
  <si>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</si>
  <si>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</si>
  <si>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</si>
  <si>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</si>
  <si>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</si>
  <si>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</si>
  <si>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</si>
  <si>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</si>
  <si>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</si>
  <si>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</si>
  <si>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</si>
  <si>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</si>
  <si>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</si>
  <si>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</si>
  <si>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</si>
  <si>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</si>
  <si>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</si>
  <si>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</si>
  <si>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</si>
  <si>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</si>
  <si>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</si>
  <si>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</si>
  <si>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</si>
  <si>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</si>
  <si>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</si>
  <si>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</si>
  <si>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</si>
  <si>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</si>
  <si>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</si>
  <si>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</si>
  <si>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</si>
  <si>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</si>
  <si>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</si>
  <si>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</si>
  <si>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</si>
  <si>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</si>
  <si>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</si>
  <si>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</si>
  <si>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</si>
  <si>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</si>
  <si>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</si>
  <si>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</si>
  <si>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</si>
  <si>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</si>
  <si>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</si>
  <si>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</si>
  <si>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</si>
  <si>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</si>
  <si>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</si>
  <si>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</si>
  <si>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</si>
  <si>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</si>
  <si>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</si>
  <si>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</si>
  <si>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</si>
  <si>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</si>
  <si>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</si>
  <si>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</si>
  <si>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</si>
  <si>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</si>
  <si>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</si>
  <si>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</si>
  <si>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</si>
  <si>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</si>
  <si>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</si>
  <si>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</si>
  <si>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</si>
  <si>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</si>
  <si>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</si>
  <si>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</si>
  <si>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</si>
  <si>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</si>
  <si>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</si>
  <si>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</si>
  <si>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</si>
  <si>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</si>
  <si>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</si>
  <si>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</si>
  <si>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</si>
  <si>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</si>
  <si>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</si>
  <si>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</si>
  <si>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</si>
  <si>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</si>
  <si>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</si>
  <si>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</si>
  <si>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</si>
  <si>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</si>
  <si>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</si>
  <si>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</si>
  <si>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</si>
  <si>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</si>
  <si>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</si>
  <si>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</si>
  <si>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</si>
  <si>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</si>
  <si>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</si>
  <si>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</si>
  <si>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</si>
  <si>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</si>
  <si>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</si>
  <si>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</si>
  <si>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</si>
  <si>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</si>
  <si>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</si>
  <si>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</si>
  <si>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</si>
  <si>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</si>
  <si>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</si>
  <si>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</si>
  <si>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</si>
  <si>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</si>
  <si>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</si>
  <si>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</si>
  <si>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</si>
  <si>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</si>
  <si>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</si>
  <si>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</si>
  <si>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</si>
  <si>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</si>
  <si>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</si>
  <si>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</si>
  <si>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</si>
  <si>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</si>
  <si>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</si>
  <si>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</si>
  <si>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</si>
  <si>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</si>
  <si>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</si>
  <si>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</si>
  <si>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</si>
  <si>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</si>
  <si>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</si>
  <si>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</si>
  <si>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</si>
  <si>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</si>
  <si>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</si>
  <si>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</si>
  <si>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</si>
  <si>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</si>
  <si>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</si>
  <si>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</si>
  <si>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</si>
  <si>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</si>
  <si>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</si>
  <si>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</si>
  <si>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</si>
  <si>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</si>
  <si>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</si>
  <si>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</si>
  <si>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</si>
  <si>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</si>
  <si>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</si>
  <si>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</si>
  <si>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</si>
  <si>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</si>
  <si>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</si>
  <si>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</si>
  <si>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</si>
  <si>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</si>
  <si>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</si>
  <si>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</si>
  <si>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</si>
  <si>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</si>
  <si>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</si>
  <si>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</si>
  <si>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</si>
  <si>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</si>
  <si>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</si>
  <si>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</si>
  <si>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</si>
  <si>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</si>
  <si>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</si>
  <si>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</si>
  <si>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</si>
  <si>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</si>
  <si>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</si>
  <si>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</si>
  <si>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</si>
  <si>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</si>
  <si>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</si>
  <si>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</si>
  <si>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</si>
  <si>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</si>
  <si>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</si>
  <si>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</si>
  <si>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</si>
  <si>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</si>
  <si>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</si>
  <si>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</si>
  <si>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</si>
  <si>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</si>
  <si>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</si>
  <si>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</si>
  <si>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</si>
  <si>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</si>
  <si>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</si>
  <si>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</si>
  <si>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</si>
  <si>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</si>
  <si>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</si>
  <si>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</si>
  <si>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</si>
  <si>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</si>
  <si>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</si>
  <si>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</si>
  <si>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</si>
  <si>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</si>
  <si>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</si>
  <si>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</si>
  <si>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</si>
  <si>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</si>
  <si>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</si>
  <si>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</si>
  <si>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</si>
  <si>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</si>
  <si>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</si>
  <si>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</si>
  <si>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</si>
  <si>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</si>
  <si>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</si>
  <si>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</si>
  <si>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</si>
  <si>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</si>
  <si>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</si>
  <si>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</si>
  <si>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</si>
  <si>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</si>
  <si>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</si>
  <si>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</si>
  <si>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</si>
  <si>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</si>
  <si>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</si>
  <si>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</si>
  <si>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</si>
  <si>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</si>
  <si>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</si>
  <si>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</si>
  <si>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</si>
  <si>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</si>
  <si>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</si>
  <si>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</si>
  <si>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</si>
  <si>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</si>
  <si>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</si>
  <si>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</si>
  <si>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</si>
  <si>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</si>
  <si>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</si>
  <si>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</si>
  <si>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</si>
  <si>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</si>
  <si>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</si>
  <si>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</si>
  <si>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</si>
  <si>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</si>
  <si>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</si>
  <si>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</si>
  <si>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</si>
  <si>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</si>
  <si>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</si>
  <si>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</si>
  <si>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</si>
  <si>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</si>
  <si>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</si>
  <si>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</si>
  <si>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</si>
  <si>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</si>
  <si>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</si>
  <si>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</si>
  <si>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</si>
  <si>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</si>
  <si>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</si>
  <si>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</si>
  <si>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</si>
  <si>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</si>
  <si>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</si>
  <si>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</si>
  <si>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</si>
  <si>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</si>
  <si>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</si>
  <si>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</si>
  <si>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</si>
  <si>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</si>
  <si>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</si>
  <si>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</si>
  <si>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</si>
  <si>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</si>
  <si>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</si>
  <si>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</si>
  <si>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</si>
  <si>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</si>
  <si>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</si>
  <si>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</si>
  <si>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</si>
  <si>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</si>
  <si>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</si>
  <si>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</si>
  <si>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</si>
  <si>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</si>
  <si>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</si>
  <si>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</si>
  <si>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</si>
  <si>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</si>
  <si>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</si>
  <si>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</si>
  <si>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</si>
  <si>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</si>
  <si>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</si>
  <si>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</si>
  <si>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</si>
  <si>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</si>
  <si>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</si>
  <si>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</si>
  <si>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</si>
  <si>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</si>
  <si>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</si>
  <si>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</si>
  <si>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</si>
  <si>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</si>
  <si>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</si>
  <si>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</si>
  <si>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</si>
  <si>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</si>
  <si>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</si>
  <si>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</si>
  <si>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</si>
  <si>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</si>
  <si>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</si>
  <si>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</si>
  <si>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</si>
  <si>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</si>
  <si>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</si>
  <si>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</si>
  <si>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</si>
  <si>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</si>
  <si>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</si>
  <si>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</si>
  <si>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</si>
  <si>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</si>
  <si>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</si>
  <si>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</si>
  <si>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</si>
  <si>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</si>
  <si>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</si>
  <si>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</si>
  <si>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</si>
  <si>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</si>
  <si>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</si>
  <si>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</si>
  <si>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</si>
  <si>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</si>
  <si>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</si>
  <si>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</si>
  <si>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</si>
  <si>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</si>
  <si>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</si>
  <si>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</si>
  <si>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</si>
  <si>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</si>
  <si>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</si>
  <si>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</si>
  <si>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</si>
  <si>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</si>
  <si>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</si>
  <si>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</si>
  <si>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</si>
  <si>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</si>
  <si>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</si>
  <si>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</si>
  <si>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</si>
  <si>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</si>
  <si>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</si>
  <si>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</si>
  <si>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</si>
  <si>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</si>
  <si>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</si>
  <si>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</si>
  <si>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</si>
  <si>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</si>
  <si>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</si>
  <si>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</si>
  <si>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</si>
  <si>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</si>
  <si>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</si>
  <si>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</si>
  <si>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</si>
  <si>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</si>
  <si>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</si>
  <si>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</si>
  <si>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</si>
  <si>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</si>
  <si>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</si>
  <si>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</si>
  <si>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</si>
  <si>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</si>
  <si>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</si>
  <si>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</si>
  <si>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</si>
  <si>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</si>
  <si>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</si>
  <si>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</si>
  <si>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</si>
  <si>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</si>
  <si>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</si>
  <si>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</si>
  <si>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</si>
  <si>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</si>
  <si>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</si>
  <si>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</si>
  <si>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</si>
  <si>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</si>
  <si>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</si>
  <si>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</si>
  <si>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</si>
  <si>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</si>
  <si>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</si>
  <si>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</si>
  <si>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</si>
  <si>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</si>
  <si>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</si>
  <si>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</si>
  <si>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</si>
  <si>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</si>
  <si>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</si>
  <si>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</si>
  <si>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</si>
  <si>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</si>
  <si>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</si>
  <si>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</si>
  <si>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</si>
  <si>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</si>
  <si>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</si>
  <si>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</si>
  <si>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</si>
  <si>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</si>
  <si>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</si>
  <si>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</si>
  <si>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</si>
  <si>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</si>
  <si>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</si>
  <si>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</si>
  <si>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</si>
  <si>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</si>
  <si>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</si>
  <si>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</si>
  <si>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</si>
  <si>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</si>
  <si>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</si>
  <si>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</si>
  <si>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</si>
  <si>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</si>
  <si>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</si>
  <si>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</si>
  <si>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</si>
  <si>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</si>
  <si>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</si>
  <si>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</si>
  <si>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</si>
  <si>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</si>
  <si>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</si>
  <si>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</si>
  <si>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</si>
  <si>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</si>
  <si>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</si>
  <si>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</si>
  <si>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</si>
  <si>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</si>
  <si>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</si>
  <si>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</si>
  <si>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</si>
  <si>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</si>
  <si>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</si>
  <si>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</si>
  <si>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</si>
  <si>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</si>
  <si>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</si>
  <si>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</si>
  <si>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</si>
  <si>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</si>
  <si>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</si>
  <si>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</si>
  <si>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</si>
  <si>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</si>
  <si>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</si>
  <si>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</si>
  <si>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</si>
  <si>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</si>
  <si>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</si>
  <si>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</si>
  <si>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</si>
  <si>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</si>
  <si>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</si>
  <si>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</si>
  <si>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</si>
  <si>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</si>
  <si>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</si>
  <si>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</si>
  <si>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</si>
  <si>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</si>
  <si>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</si>
  <si>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</si>
  <si>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</si>
  <si>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</si>
  <si>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</si>
  <si>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</si>
  <si>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</si>
  <si>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</si>
  <si>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</si>
  <si>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</si>
  <si>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</si>
  <si>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</si>
  <si>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</si>
  <si>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</si>
  <si>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</si>
  <si>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</si>
  <si>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</si>
  <si>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</si>
  <si>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</si>
  <si>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</si>
  <si>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</si>
  <si>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</si>
  <si>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</si>
  <si>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</si>
  <si>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</si>
  <si>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</si>
  <si>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</si>
  <si>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</si>
  <si>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</si>
  <si>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</si>
  <si>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</si>
  <si>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</si>
  <si>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</si>
  <si>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</si>
  <si>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</si>
  <si>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</si>
  <si>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</si>
  <si>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</si>
  <si>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</si>
  <si>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</si>
  <si>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</si>
  <si>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</si>
  <si>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</si>
  <si>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</si>
  <si>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</si>
  <si>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</si>
  <si>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</si>
  <si>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</si>
  <si>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</si>
  <si>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</si>
  <si>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</si>
  <si>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</si>
  <si>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</si>
  <si>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</si>
  <si>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</si>
  <si>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</si>
  <si>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</si>
  <si>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</si>
  <si>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</si>
  <si>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</si>
  <si>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</si>
  <si>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</si>
  <si>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</si>
  <si>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</si>
  <si>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</si>
  <si>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</si>
  <si>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</si>
  <si>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</si>
  <si>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</si>
  <si>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</si>
  <si>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</si>
  <si>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</si>
  <si>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</si>
  <si>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</si>
  <si>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</si>
  <si>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</si>
  <si>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</si>
  <si>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</si>
  <si>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</si>
  <si>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</si>
  <si>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</si>
  <si>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</si>
  <si>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</si>
  <si>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</si>
  <si>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</si>
  <si>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</si>
  <si>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</si>
  <si>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</si>
  <si>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</si>
  <si>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</si>
  <si>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</si>
  <si>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</si>
  <si>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</si>
  <si>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</si>
  <si>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</si>
  <si>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</si>
  <si>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</si>
  <si>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</si>
  <si>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</si>
  <si>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</si>
  <si>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</si>
  <si>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</si>
  <si>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</si>
  <si>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</si>
  <si>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</si>
  <si>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</si>
  <si>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</si>
  <si>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</si>
  <si>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</si>
  <si>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</si>
  <si>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</si>
  <si>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</si>
  <si>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</si>
  <si>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</si>
  <si>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</si>
  <si>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</si>
  <si>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</si>
  <si>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</si>
  <si>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</si>
  <si>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</si>
  <si>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</si>
  <si>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</si>
  <si>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</si>
  <si>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</si>
  <si>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</si>
  <si>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</si>
  <si>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</si>
  <si>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</si>
  <si>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</si>
  <si>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</si>
  <si>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</si>
  <si>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</si>
  <si>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</si>
  <si>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</si>
  <si>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</si>
  <si>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</si>
  <si>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</si>
  <si>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</si>
  <si>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</si>
  <si>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</si>
  <si>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</si>
  <si>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</si>
  <si>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</si>
  <si>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</si>
  <si>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</si>
  <si>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</si>
  <si>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</si>
  <si>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</si>
  <si>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</si>
  <si>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</si>
  <si>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</si>
  <si>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</si>
  <si>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</si>
  <si>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</si>
  <si>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</si>
  <si>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</si>
  <si>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</si>
  <si>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</si>
  <si>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</si>
  <si>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</si>
  <si>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</si>
  <si>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</si>
  <si>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</si>
  <si>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</si>
  <si>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</si>
  <si>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</si>
  <si>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</si>
  <si>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</si>
  <si>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</si>
  <si>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</si>
  <si>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</si>
  <si>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</si>
  <si>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</si>
  <si>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</si>
  <si>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</si>
  <si>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</si>
  <si>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</si>
  <si>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</si>
  <si>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</si>
  <si>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</si>
  <si>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</si>
  <si>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</si>
  <si>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</si>
  <si>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</si>
  <si>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</si>
  <si>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</si>
  <si>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</si>
  <si>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</si>
  <si>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</si>
  <si>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</si>
  <si>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</si>
  <si>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</si>
  <si>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</si>
  <si>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</si>
  <si>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</si>
  <si>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</si>
  <si>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</si>
  <si>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</si>
  <si>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</si>
  <si>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</si>
  <si>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</si>
  <si>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</si>
  <si>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</si>
  <si>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</si>
  <si>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</si>
  <si>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</si>
  <si>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</si>
  <si>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</si>
  <si>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</si>
  <si>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</si>
  <si>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</si>
  <si>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</si>
  <si>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</si>
  <si>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</si>
  <si>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</si>
  <si>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</si>
  <si>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</si>
  <si>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</si>
  <si>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</si>
  <si>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</si>
  <si>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</si>
  <si>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</si>
  <si>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</si>
  <si>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</si>
  <si>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</si>
  <si>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</si>
  <si>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</si>
  <si>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</si>
  <si>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</si>
  <si>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</si>
  <si>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</si>
  <si>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</si>
  <si>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</si>
  <si>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</si>
  <si>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</si>
  <si>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</si>
  <si>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</si>
  <si>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</si>
  <si>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</si>
  <si>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</si>
  <si>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</si>
  <si>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</si>
  <si>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</si>
  <si>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</si>
  <si>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</si>
  <si>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</si>
  <si>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</si>
  <si>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</si>
  <si>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</si>
  <si>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</si>
  <si>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</si>
  <si>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</si>
  <si>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</si>
  <si>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</si>
  <si>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</si>
  <si>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</si>
  <si>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</si>
  <si>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</si>
  <si>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</si>
  <si>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</si>
  <si>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</si>
  <si>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</si>
  <si>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</si>
  <si>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</si>
  <si>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</si>
  <si>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</si>
  <si>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</si>
  <si>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</si>
  <si>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</si>
  <si>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</si>
  <si>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</si>
  <si>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</si>
  <si>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</si>
  <si>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</si>
  <si>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</si>
  <si>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</si>
  <si>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</si>
  <si>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</si>
  <si>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</si>
  <si>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</si>
  <si>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</si>
  <si>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</si>
  <si>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</si>
  <si>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</si>
  <si>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</si>
  <si>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</si>
  <si>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</si>
  <si>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</si>
  <si>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</si>
  <si>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</si>
  <si>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</si>
  <si>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</si>
  <si>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</si>
  <si>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</si>
  <si>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</si>
  <si>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</si>
  <si>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</si>
  <si>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</si>
  <si>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</si>
  <si>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</si>
  <si>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</si>
  <si>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</si>
  <si>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</si>
  <si>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</si>
  <si>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</si>
  <si>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</si>
  <si>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</si>
  <si>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</si>
  <si>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</si>
  <si>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</si>
  <si>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</si>
  <si>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</si>
  <si>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</si>
  <si>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</si>
  <si>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</si>
  <si>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</si>
  <si>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</si>
  <si>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</si>
  <si>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</si>
  <si>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</si>
  <si>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</si>
  <si>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</si>
  <si>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</si>
  <si>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</si>
  <si>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</si>
  <si>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</si>
  <si>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</si>
  <si>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</si>
  <si>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</si>
  <si>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</si>
  <si>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</si>
  <si>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</si>
  <si>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</si>
  <si>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</si>
  <si>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</si>
  <si>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</si>
  <si>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</si>
  <si>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</si>
  <si>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</si>
  <si>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</si>
  <si>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</si>
  <si>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</si>
  <si>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</si>
  <si>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</si>
  <si>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</si>
  <si>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</si>
  <si>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</si>
  <si>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</si>
  <si>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</si>
  <si>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</si>
  <si>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</si>
  <si>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</si>
  <si>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</si>
  <si>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</si>
  <si>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</si>
  <si>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</si>
  <si>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</si>
  <si>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</si>
  <si>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</si>
  <si>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</si>
  <si>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</si>
  <si>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</si>
  <si>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</si>
  <si>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</si>
  <si>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</si>
  <si>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</si>
  <si>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</si>
  <si>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</si>
  <si>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</si>
  <si>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</si>
  <si>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</si>
  <si>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</si>
  <si>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</si>
  <si>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</si>
  <si>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</si>
  <si>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</si>
  <si>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</si>
  <si>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</si>
  <si>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</si>
  <si>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</si>
  <si>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</si>
  <si>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</si>
  <si>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</si>
  <si>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</si>
  <si>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</si>
  <si>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</si>
  <si>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</si>
  <si>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</si>
  <si>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</si>
  <si>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</si>
  <si>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</si>
  <si>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</si>
  <si>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</si>
  <si>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</si>
  <si>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</si>
  <si>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</si>
  <si>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</si>
  <si>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</si>
  <si>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</si>
  <si>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</si>
  <si>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</si>
  <si>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</si>
  <si>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</si>
  <si>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</si>
  <si>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</si>
  <si>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</si>
  <si>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</si>
  <si>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</si>
  <si>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</si>
  <si>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</si>
  <si>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</si>
  <si>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</si>
  <si>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</si>
  <si>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</si>
  <si>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</si>
  <si>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</si>
  <si>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</si>
  <si>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</si>
  <si>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</si>
  <si>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</si>
  <si>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</si>
  <si>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</si>
  <si>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</si>
  <si>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</si>
  <si>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</si>
  <si>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</si>
  <si>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</si>
  <si>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</si>
  <si>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</si>
  <si>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</si>
  <si>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</si>
  <si>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</si>
  <si>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</si>
  <si>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</si>
  <si>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</si>
  <si>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</si>
  <si>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</si>
  <si>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</si>
  <si>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</si>
  <si>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</si>
  <si>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</si>
  <si>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</si>
  <si>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</si>
  <si>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</si>
  <si>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</si>
  <si>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</si>
  <si>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</si>
  <si>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</si>
  <si>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</si>
  <si>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</si>
  <si>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</si>
  <si>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</si>
  <si>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</si>
  <si>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</si>
  <si>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</si>
  <si>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</si>
  <si>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</si>
  <si>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</si>
  <si>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</si>
  <si>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</si>
  <si>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</si>
  <si>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</si>
  <si>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</si>
  <si>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</si>
  <si>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</si>
  <si>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</si>
  <si>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</si>
  <si>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</si>
  <si>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</si>
  <si>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</si>
  <si>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</si>
  <si>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</si>
  <si>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</si>
  <si>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</si>
  <si>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</si>
  <si>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</si>
  <si>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</si>
  <si>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</si>
  <si>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</si>
  <si>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</si>
  <si>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</si>
  <si>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</si>
  <si>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</si>
  <si>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</si>
  <si>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</si>
  <si>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</si>
  <si>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</si>
  <si>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</si>
  <si>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</si>
  <si>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</si>
  <si>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</si>
  <si>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</si>
  <si>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</si>
  <si>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</si>
  <si>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</si>
  <si>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</si>
  <si>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</si>
  <si>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</si>
  <si>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</si>
  <si>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</si>
  <si>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</si>
  <si>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</si>
  <si>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</si>
  <si>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</si>
  <si>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</si>
  <si>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</si>
  <si>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</si>
  <si>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</si>
  <si>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</si>
  <si>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</si>
  <si>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</si>
  <si>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</si>
  <si>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</si>
  <si>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</si>
  <si>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</si>
  <si>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</si>
  <si>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</si>
  <si>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</si>
  <si>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</si>
  <si>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</si>
  <si>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</si>
  <si>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</si>
  <si>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</si>
  <si>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</si>
  <si>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</si>
  <si>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</si>
  <si>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</si>
  <si>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</si>
  <si>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</si>
  <si>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</si>
  <si>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</si>
  <si>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</si>
  <si>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</si>
  <si>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</si>
  <si>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</si>
  <si>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</si>
  <si>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</si>
  <si>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</si>
  <si>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</si>
  <si>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</si>
  <si>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</si>
  <si>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</si>
  <si>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</si>
  <si>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</si>
  <si>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</si>
  <si>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</si>
  <si>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</si>
  <si>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</si>
  <si>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</si>
  <si>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</si>
  <si>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</si>
  <si>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</si>
  <si>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</si>
  <si>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</si>
  <si>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</si>
  <si>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</si>
  <si>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</si>
  <si>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</si>
  <si>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</si>
  <si>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</si>
  <si>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</si>
  <si>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</si>
  <si>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</si>
  <si>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</si>
  <si>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</si>
  <si>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</si>
  <si>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</si>
  <si>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</si>
  <si>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</si>
  <si>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</si>
  <si>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</si>
  <si>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</si>
  <si>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</si>
  <si>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</si>
  <si>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</si>
  <si>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</si>
  <si>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</si>
  <si>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</si>
  <si>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</si>
  <si>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</si>
  <si>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</si>
  <si>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</si>
  <si>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</si>
  <si>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</si>
  <si>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</si>
  <si>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</si>
  <si>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</si>
  <si>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</si>
  <si>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</si>
  <si>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</si>
  <si>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</si>
  <si>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</si>
  <si>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</si>
  <si>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</si>
  <si>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</si>
  <si>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</si>
  <si>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</si>
  <si>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</si>
  <si>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</si>
  <si>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</si>
  <si>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</si>
  <si>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</si>
  <si>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</si>
  <si>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</si>
  <si>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</si>
  <si>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</si>
  <si>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</si>
  <si>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</si>
  <si>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</si>
  <si>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</si>
  <si>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</si>
  <si>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</si>
  <si>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</si>
  <si>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</si>
  <si>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</si>
  <si>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</si>
  <si>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</si>
  <si>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</si>
  <si>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</si>
  <si>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</si>
  <si>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</si>
  <si>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</si>
  <si>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</si>
  <si>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</si>
  <si>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</si>
  <si>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</si>
  <si>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</si>
  <si>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</si>
  <si>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</si>
  <si>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</si>
  <si>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</si>
  <si>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</si>
  <si>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</si>
  <si>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</si>
  <si>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</si>
  <si>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</si>
  <si>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</si>
  <si>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</si>
  <si>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</si>
  <si>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</si>
  <si>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</si>
  <si>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</si>
  <si>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</si>
  <si>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</si>
  <si>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</si>
  <si>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</si>
  <si>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</si>
  <si>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</si>
  <si>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</si>
  <si>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</si>
  <si>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</si>
  <si>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</si>
  <si>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</si>
  <si>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</si>
  <si>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</si>
  <si>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</si>
  <si>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</si>
  <si>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</si>
  <si>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</si>
  <si>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</si>
  <si>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</si>
  <si>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</si>
  <si>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</si>
  <si>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</si>
  <si>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</si>
  <si>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</si>
  <si>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</si>
  <si>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</si>
  <si>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</si>
  <si>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</si>
  <si>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</si>
  <si>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</si>
  <si>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</si>
  <si>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</si>
  <si>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</si>
  <si>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</si>
  <si>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</si>
  <si>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</si>
  <si>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</si>
  <si>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</si>
  <si>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</si>
  <si>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</si>
  <si>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</si>
  <si>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</si>
  <si>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</si>
  <si>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</si>
  <si>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</si>
  <si>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</si>
  <si>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</si>
  <si>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</si>
  <si>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</si>
  <si>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</si>
  <si>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</si>
  <si>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</si>
  <si>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</si>
  <si>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</si>
  <si>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</si>
  <si>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</si>
  <si>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</si>
  <si>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</si>
  <si>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</si>
  <si>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</si>
  <si>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</si>
  <si>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</si>
  <si>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</si>
  <si>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</si>
  <si>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</si>
  <si>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</si>
  <si>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</si>
  <si>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</si>
  <si>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</si>
  <si>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</si>
  <si>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</si>
  <si>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</si>
  <si>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</si>
  <si>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</si>
  <si>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</si>
  <si>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</si>
  <si>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</si>
  <si>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</si>
  <si>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</si>
  <si>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</si>
  <si>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</si>
  <si>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</si>
  <si>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</si>
  <si>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</si>
  <si>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</si>
  <si>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</si>
  <si>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</si>
  <si>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</si>
  <si>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</si>
  <si>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</si>
  <si>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</si>
  <si>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</si>
  <si>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</si>
  <si>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</si>
  <si>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</si>
  <si>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</si>
  <si>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</si>
  <si>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</si>
  <si>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</si>
  <si>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</si>
  <si>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</si>
  <si>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</si>
  <si>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</si>
  <si>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</si>
  <si>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</si>
  <si>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</si>
  <si>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</si>
  <si>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</si>
  <si>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</si>
  <si>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</si>
  <si>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</si>
  <si>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</si>
  <si>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</si>
  <si>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</si>
  <si>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</si>
  <si>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</si>
  <si>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</si>
  <si>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</si>
  <si>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</si>
  <si>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</si>
  <si>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</si>
  <si>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</si>
  <si>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</si>
  <si>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</si>
  <si>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</si>
  <si>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</si>
  <si>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</si>
  <si>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</si>
  <si>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</si>
  <si>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</si>
  <si>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</si>
  <si>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</si>
  <si>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</si>
  <si>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</si>
  <si>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</si>
  <si>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</si>
  <si>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</si>
  <si>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</si>
  <si>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</si>
  <si>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</si>
  <si>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</si>
  <si>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</si>
  <si>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</si>
  <si>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</si>
  <si>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</si>
  <si>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</si>
  <si>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</si>
  <si>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</si>
  <si>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</si>
  <si>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</si>
  <si>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</si>
  <si>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</si>
  <si>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</si>
  <si>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</si>
  <si>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</si>
  <si>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</si>
  <si>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</si>
  <si>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</si>
  <si>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</si>
  <si>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</si>
  <si>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</si>
  <si>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</si>
  <si>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</si>
  <si>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</si>
  <si>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</si>
  <si>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</si>
  <si>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</si>
  <si>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</si>
  <si>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</si>
  <si>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</si>
  <si>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</si>
  <si>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</si>
  <si>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</si>
  <si>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</si>
  <si>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</si>
  <si>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</si>
  <si>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</si>
  <si>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</si>
  <si>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</si>
  <si>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</si>
  <si>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</si>
  <si>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</si>
  <si>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</si>
  <si>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</si>
  <si>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</si>
  <si>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</si>
  <si>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</si>
  <si>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</si>
  <si>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</si>
  <si>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</si>
  <si>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</si>
  <si>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</si>
  <si>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</si>
  <si>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</si>
  <si>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</si>
  <si>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</si>
  <si>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</si>
  <si>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</si>
  <si>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</si>
  <si>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</si>
  <si>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</si>
  <si>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</si>
  <si>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</si>
  <si>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</si>
  <si>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</si>
  <si>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</si>
  <si>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</si>
  <si>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</si>
  <si>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</si>
  <si>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</si>
  <si>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</si>
  <si>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</si>
  <si>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</si>
  <si>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</si>
  <si>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</si>
  <si>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</si>
  <si>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</si>
  <si>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</si>
  <si>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</si>
  <si>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</si>
  <si>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</si>
  <si>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</si>
  <si>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</si>
  <si>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</si>
  <si>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</si>
  <si>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</si>
  <si>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</si>
  <si>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</si>
  <si>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</si>
  <si>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</si>
  <si>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</si>
  <si>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</si>
  <si>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</si>
  <si>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</si>
  <si>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</si>
  <si>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</si>
  <si>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</si>
  <si>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</si>
  <si>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</si>
  <si>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</si>
  <si>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</si>
  <si>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</si>
  <si>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</si>
  <si>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</si>
  <si>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</si>
  <si>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</si>
  <si>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</si>
  <si>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</si>
  <si>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</si>
  <si>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</si>
  <si>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</si>
  <si>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</si>
  <si>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</si>
  <si>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</si>
  <si>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</si>
  <si>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</si>
  <si>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</si>
  <si>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</si>
  <si>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</si>
  <si>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</si>
  <si>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</si>
  <si>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</si>
  <si>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</si>
  <si>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</si>
  <si>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</si>
  <si>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</si>
  <si>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</si>
  <si>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</si>
  <si>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</si>
  <si>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</si>
  <si>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</si>
  <si>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</si>
  <si>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</si>
  <si>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</si>
  <si>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</si>
  <si>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</si>
  <si>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</si>
  <si>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</si>
  <si>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</si>
  <si>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</si>
  <si>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</si>
  <si>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</si>
  <si>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</si>
  <si>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</si>
  <si>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</si>
  <si>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</si>
  <si>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</si>
  <si>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</si>
  <si>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</si>
  <si>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</si>
  <si>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</si>
  <si>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</si>
  <si>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</si>
  <si>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</si>
  <si>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</si>
  <si>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</si>
  <si>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</si>
  <si>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</si>
  <si>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</si>
  <si>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</si>
  <si>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</si>
  <si>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</si>
  <si>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</si>
  <si>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</si>
  <si>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</si>
  <si>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</si>
  <si>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</si>
  <si>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</si>
  <si>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</si>
  <si>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</si>
  <si>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</si>
  <si>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</si>
  <si>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</si>
  <si>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</si>
  <si>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</si>
  <si>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</si>
  <si>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</si>
  <si>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</si>
  <si>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</si>
  <si>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</si>
  <si>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</si>
  <si>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</si>
  <si>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</si>
  <si>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</si>
  <si>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</si>
  <si>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</si>
  <si>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</si>
  <si>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</si>
  <si>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</si>
  <si>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</si>
  <si>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</si>
  <si>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</si>
  <si>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</si>
  <si>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</si>
  <si>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</si>
  <si>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</si>
  <si>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</si>
  <si>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</si>
  <si>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</si>
  <si>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</si>
  <si>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</si>
  <si>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</si>
  <si>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</si>
  <si>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</si>
  <si>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</si>
  <si>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</si>
  <si>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</si>
  <si>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</si>
  <si>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</si>
  <si>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</si>
  <si>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</si>
  <si>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</si>
  <si>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</si>
  <si>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</si>
  <si>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</si>
  <si>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</si>
  <si>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</si>
  <si>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</si>
  <si>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</si>
  <si>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</si>
  <si>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</si>
  <si>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</si>
  <si>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</si>
  <si>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</si>
  <si>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</si>
  <si>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</si>
  <si>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</si>
  <si>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</si>
  <si>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</si>
  <si>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</si>
  <si>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</si>
  <si>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</si>
  <si>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</si>
  <si>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</si>
  <si>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</si>
  <si>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</si>
  <si>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</si>
  <si>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</si>
  <si>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</si>
  <si>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</si>
  <si>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</si>
  <si>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</si>
  <si>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</si>
  <si>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</si>
  <si>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</si>
  <si>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</si>
  <si>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</si>
  <si>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</si>
  <si>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</si>
  <si>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</si>
  <si>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</si>
  <si>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</si>
  <si>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</si>
  <si>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</si>
  <si>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</si>
  <si>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</si>
  <si>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</si>
  <si>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</si>
  <si>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</si>
  <si>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</si>
  <si>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</si>
  <si>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</si>
  <si>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</si>
  <si>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</si>
  <si>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</si>
  <si>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</si>
  <si>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</si>
  <si>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</si>
  <si>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</si>
  <si>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</si>
  <si>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</si>
  <si>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</si>
  <si>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</si>
  <si>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</si>
  <si>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</si>
  <si>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</si>
  <si>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</si>
  <si>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</si>
  <si>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</si>
  <si>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</si>
  <si>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</si>
  <si>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</si>
  <si>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</si>
  <si>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</si>
  <si>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</si>
  <si>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</si>
  <si>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</si>
  <si>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</si>
  <si>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</si>
  <si>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</si>
  <si>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</si>
  <si>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</si>
  <si>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</si>
  <si>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</si>
  <si>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</si>
  <si>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</si>
  <si>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</si>
  <si>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</si>
  <si>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</si>
  <si>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</si>
  <si>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</si>
  <si>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</si>
  <si>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</si>
  <si>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</si>
  <si>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</si>
  <si>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</si>
  <si>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</si>
  <si>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</si>
  <si>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</si>
  <si>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</si>
  <si>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</si>
  <si>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</si>
  <si>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</si>
  <si>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</si>
  <si>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</si>
  <si>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</si>
  <si>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</si>
  <si>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</si>
  <si>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</si>
  <si>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</si>
  <si>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</si>
  <si>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</si>
  <si>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</si>
  <si>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</si>
  <si>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</si>
  <si>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</si>
  <si>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</si>
  <si>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</si>
  <si>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</si>
  <si>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</si>
  <si>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</si>
  <si>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</si>
  <si>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</si>
  <si>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</si>
  <si>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</si>
  <si>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</si>
  <si>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</si>
  <si>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</si>
  <si>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</si>
  <si>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</si>
  <si>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</si>
  <si>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</si>
  <si>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</si>
  <si>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</si>
  <si>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</si>
  <si>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</si>
  <si>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</si>
  <si>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</si>
  <si>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</si>
  <si>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</si>
  <si>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</si>
  <si>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</si>
  <si>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</si>
  <si>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</si>
  <si>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</si>
  <si>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</si>
  <si>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</si>
  <si>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</si>
  <si>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</si>
  <si>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</si>
  <si>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</si>
  <si>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</si>
  <si>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</si>
  <si>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</si>
  <si>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</si>
  <si>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</si>
  <si>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</si>
  <si>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</si>
  <si>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</si>
  <si>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</si>
  <si>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</si>
  <si>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</si>
  <si>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</si>
  <si>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</si>
  <si>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</si>
  <si>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</si>
  <si>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</si>
  <si>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</si>
  <si>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</si>
  <si>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</si>
  <si>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</si>
  <si>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</si>
  <si>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</si>
  <si>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</si>
  <si>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</si>
  <si>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</si>
  <si>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</si>
  <si>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</si>
  <si>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</si>
  <si>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</si>
  <si>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</si>
  <si>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</si>
  <si>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</si>
  <si>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</si>
  <si>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</si>
  <si>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</si>
  <si>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</si>
  <si>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</si>
  <si>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</si>
  <si>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</si>
  <si>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</si>
  <si>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</si>
  <si>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</si>
  <si>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</si>
  <si>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</si>
  <si>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</si>
  <si>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</si>
  <si>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</si>
  <si>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</si>
  <si>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</si>
  <si>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</si>
  <si>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</si>
  <si>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</si>
  <si>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</si>
  <si>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</si>
  <si>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</si>
  <si>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</si>
  <si>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</si>
  <si>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</si>
  <si>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</si>
  <si>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</si>
  <si>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</si>
  <si>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</si>
  <si>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</si>
  <si>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</si>
  <si>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</si>
  <si>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</si>
  <si>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</si>
  <si>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</si>
  <si>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</si>
  <si>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</si>
  <si>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</si>
  <si>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</si>
  <si>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</si>
  <si>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</si>
  <si>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</si>
  <si>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</si>
  <si>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</si>
  <si>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</si>
  <si>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</si>
  <si>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</si>
  <si>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</si>
  <si>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</si>
  <si>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</si>
  <si>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</si>
  <si>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</si>
  <si>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</si>
  <si>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</si>
  <si>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</si>
  <si>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</si>
  <si>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</si>
  <si>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</si>
  <si>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</si>
  <si>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</si>
  <si>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</si>
  <si>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</si>
  <si>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</si>
  <si>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</si>
  <si>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</si>
  <si>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</si>
  <si>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</si>
  <si>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</si>
  <si>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</si>
  <si>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</si>
  <si>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</si>
  <si>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</si>
  <si>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</si>
  <si>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</si>
  <si>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</si>
  <si>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</si>
  <si>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</si>
  <si>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</si>
  <si>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</si>
  <si>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</si>
  <si>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</si>
  <si>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</si>
  <si>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</si>
  <si>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</si>
  <si>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</si>
  <si>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</si>
  <si>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</si>
  <si>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</si>
  <si>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</si>
  <si>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</si>
  <si>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</si>
  <si>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</si>
  <si>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</si>
  <si>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</si>
  <si>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</si>
  <si>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</si>
  <si>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</si>
  <si>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</si>
  <si>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</si>
  <si>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</si>
  <si>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</si>
  <si>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</si>
  <si>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</si>
  <si>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</si>
  <si>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</si>
  <si>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</si>
  <si>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</si>
  <si>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</si>
  <si>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</si>
  <si>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</si>
  <si>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</si>
  <si>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</si>
  <si>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</si>
  <si>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</si>
  <si>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</si>
  <si>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</si>
  <si>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</si>
  <si>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</si>
  <si>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</si>
  <si>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</si>
  <si>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</si>
  <si>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</si>
  <si>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</si>
  <si>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</si>
  <si>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</si>
  <si>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</si>
  <si>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</si>
  <si>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</si>
  <si>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</si>
  <si>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</si>
  <si>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</si>
  <si>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</si>
  <si>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</si>
  <si>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</si>
  <si>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</si>
  <si>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</si>
  <si>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</si>
  <si>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</si>
  <si>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</si>
  <si>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</si>
  <si>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</si>
  <si>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</si>
  <si>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</si>
  <si>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</si>
  <si>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</si>
  <si>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</si>
  <si>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</si>
  <si>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</si>
  <si>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</si>
  <si>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</si>
  <si>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</si>
  <si>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</si>
  <si>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</si>
  <si>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</si>
  <si>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</si>
  <si>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</si>
  <si>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</si>
  <si>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</si>
  <si>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</si>
  <si>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</si>
  <si>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</si>
  <si>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</si>
  <si>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</si>
  <si>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</si>
  <si>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</si>
  <si>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</si>
  <si>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</si>
  <si>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</si>
  <si>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</si>
  <si>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</si>
  <si>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</si>
  <si>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</si>
  <si>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</si>
  <si>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</si>
  <si>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</si>
  <si>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</si>
  <si>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</si>
  <si>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</si>
  <si>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</si>
  <si>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</si>
  <si>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</si>
  <si>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</si>
  <si>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</si>
  <si>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</si>
  <si>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</si>
  <si>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</si>
  <si>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</si>
  <si>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</si>
  <si>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</si>
  <si>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</si>
  <si>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</si>
  <si>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</si>
  <si>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</si>
  <si>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</si>
  <si>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</si>
  <si>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</si>
  <si>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</si>
  <si>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</si>
  <si>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</si>
  <si>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</si>
  <si>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</si>
  <si>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</si>
  <si>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</si>
  <si>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</si>
  <si>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</si>
  <si>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</si>
  <si>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</si>
  <si>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</si>
  <si>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</si>
  <si>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</si>
  <si>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</si>
  <si>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</si>
  <si>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</si>
  <si>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</si>
  <si>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</si>
  <si>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</si>
  <si>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</si>
  <si>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</si>
  <si>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</si>
  <si>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</si>
  <si>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</si>
  <si>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</si>
  <si>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</si>
  <si>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</si>
  <si>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</si>
  <si>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</si>
  <si>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</si>
  <si>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</si>
  <si>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</si>
  <si>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</si>
  <si>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</si>
  <si>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</si>
  <si>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</si>
  <si>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</si>
  <si>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</si>
  <si>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</si>
  <si>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</si>
  <si>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</si>
  <si>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</si>
  <si>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</si>
  <si>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</si>
  <si>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</si>
  <si>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</si>
  <si>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</si>
  <si>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</si>
  <si>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</si>
  <si>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</si>
  <si>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</si>
  <si>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</si>
  <si>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</si>
  <si>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</si>
  <si>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</si>
  <si>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</si>
  <si>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</si>
  <si>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</si>
  <si>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</si>
  <si>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</si>
  <si>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</si>
  <si>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</si>
  <si>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</si>
  <si>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</si>
  <si>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</si>
  <si>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</si>
  <si>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</si>
  <si>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</si>
  <si>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</si>
  <si>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</si>
  <si>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</si>
  <si>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</si>
  <si>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</si>
  <si>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</si>
  <si>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</si>
  <si>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</si>
  <si>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</si>
  <si>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</si>
  <si>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</si>
  <si>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</si>
  <si>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</si>
  <si>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</si>
  <si>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</si>
  <si>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</si>
  <si>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</si>
  <si>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</si>
  <si>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</si>
  <si>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</si>
  <si>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</si>
  <si>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</si>
  <si>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</si>
  <si>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</si>
  <si>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</si>
  <si>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</si>
  <si>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</si>
  <si>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</si>
  <si>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</si>
  <si>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</si>
  <si>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</si>
  <si>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</si>
  <si>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</si>
  <si>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</si>
  <si>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</si>
  <si>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</si>
  <si>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</si>
  <si>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</si>
  <si>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</si>
  <si>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</si>
  <si>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</si>
  <si>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</si>
  <si>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</si>
  <si>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</si>
  <si>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</si>
  <si>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</si>
  <si>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</si>
  <si>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</si>
  <si>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</si>
  <si>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</si>
  <si>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</si>
  <si>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</si>
  <si>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</si>
  <si>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</si>
  <si>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</si>
  <si>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</si>
  <si>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</si>
  <si>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</si>
  <si>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</si>
  <si>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</si>
  <si>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</si>
  <si>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</si>
  <si>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</si>
  <si>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</si>
  <si>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</si>
  <si>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</si>
  <si>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</si>
  <si>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</si>
  <si>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</si>
  <si>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</si>
  <si>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</si>
  <si>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</si>
  <si>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</si>
  <si>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</si>
  <si>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</si>
  <si>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</si>
  <si>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</si>
  <si>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</si>
  <si>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</si>
  <si>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</si>
  <si>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</si>
  <si>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</si>
  <si>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</si>
  <si>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</si>
  <si>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</si>
  <si>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</si>
  <si>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</si>
  <si>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</si>
  <si>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</si>
  <si>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</si>
  <si>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</si>
  <si>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</si>
  <si>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</si>
  <si>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</si>
  <si>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</si>
  <si>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</si>
  <si>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</si>
  <si>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</si>
  <si>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</si>
  <si>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</si>
  <si>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</si>
  <si>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</si>
  <si>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</si>
  <si>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</si>
  <si>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</si>
  <si>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</si>
  <si>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</si>
  <si>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</si>
  <si>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</si>
  <si>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</si>
  <si>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</si>
  <si>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</si>
  <si>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</si>
  <si>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</si>
  <si>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</si>
  <si>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</si>
  <si>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</si>
  <si>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</si>
  <si>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</si>
  <si>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</si>
  <si>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</si>
  <si>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</si>
  <si>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</si>
  <si>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</si>
  <si>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</si>
  <si>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</si>
  <si>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</si>
  <si>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</si>
  <si>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</si>
  <si>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</si>
  <si>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</si>
  <si>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</si>
  <si>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</si>
  <si>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</si>
  <si>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</si>
  <si>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</si>
  <si>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</si>
  <si>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</si>
  <si>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</si>
  <si>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</si>
  <si>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</si>
  <si>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</si>
  <si>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</si>
  <si>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</si>
  <si>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</si>
  <si>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</si>
  <si>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</si>
  <si>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</si>
  <si>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</si>
  <si>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</si>
  <si>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</si>
  <si>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</si>
  <si>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</si>
  <si>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</si>
  <si>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</si>
  <si>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</si>
  <si>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</si>
  <si>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</si>
  <si>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</si>
  <si>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</si>
  <si>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</si>
  <si>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</si>
  <si>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</si>
  <si>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</si>
  <si>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</si>
  <si>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</si>
  <si>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</si>
  <si>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</si>
  <si>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</si>
  <si>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</si>
  <si>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</si>
  <si>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</si>
  <si>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</si>
  <si>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</si>
  <si>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</si>
  <si>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</si>
  <si>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</si>
  <si>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</si>
  <si>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</si>
  <si>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</si>
  <si>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</si>
  <si>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</si>
  <si>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</si>
  <si>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</si>
  <si>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</si>
  <si>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</si>
  <si>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</si>
  <si>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</si>
  <si>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</si>
  <si>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</si>
  <si>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</si>
  <si>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</si>
  <si>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</si>
  <si>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</si>
  <si>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</si>
  <si>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</si>
  <si>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</si>
  <si>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</si>
  <si>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</si>
  <si>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</si>
  <si>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</si>
  <si>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</si>
  <si>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</si>
  <si>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</si>
  <si>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</si>
  <si>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</si>
  <si>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</si>
  <si>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</si>
  <si>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</si>
  <si>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</si>
  <si>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</si>
  <si>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</si>
  <si>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</si>
  <si>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</si>
  <si>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</si>
  <si>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</si>
  <si>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</si>
  <si>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</si>
  <si>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</si>
  <si>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</si>
  <si>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</si>
  <si>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</si>
  <si>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</si>
  <si>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</si>
  <si>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</si>
  <si>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</si>
  <si>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</si>
  <si>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</si>
  <si>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</si>
  <si>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</si>
  <si>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</si>
  <si>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</si>
  <si>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</si>
  <si>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</si>
  <si>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</si>
  <si>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</si>
  <si>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</si>
  <si>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</si>
  <si>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</si>
  <si>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</si>
  <si>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</si>
  <si>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</si>
  <si>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</si>
  <si>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</si>
  <si>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</si>
  <si>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</si>
  <si>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</si>
  <si>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</si>
  <si>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</si>
  <si>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</si>
  <si>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</si>
  <si>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</si>
  <si>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</si>
  <si>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</si>
  <si>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</si>
  <si>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</si>
  <si>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</si>
  <si>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</si>
  <si>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</si>
  <si>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</si>
  <si>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</si>
  <si>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</si>
  <si>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</si>
  <si>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</si>
  <si>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</si>
  <si>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</si>
  <si>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</si>
  <si>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</si>
  <si>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</si>
  <si>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</si>
  <si>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</si>
  <si>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</si>
  <si>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</si>
  <si>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</si>
  <si>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</si>
  <si>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</si>
  <si>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</si>
  <si>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</si>
  <si>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</si>
  <si>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</si>
  <si>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</si>
  <si>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</si>
  <si>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</si>
  <si>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</si>
  <si>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</si>
  <si>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</si>
  <si>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</si>
  <si>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</si>
  <si>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</si>
  <si>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</si>
  <si>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</si>
  <si>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</si>
  <si>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</si>
  <si>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</si>
  <si>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</si>
  <si>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</si>
  <si>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</si>
  <si>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</si>
  <si>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</si>
  <si>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</si>
  <si>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</si>
  <si>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</si>
  <si>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</si>
  <si>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</si>
  <si>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</si>
  <si>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</si>
  <si>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</si>
  <si>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</si>
  <si>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</si>
  <si>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</si>
  <si>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</si>
  <si>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</si>
  <si>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</si>
  <si>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</si>
  <si>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</si>
  <si>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</si>
  <si>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</si>
  <si>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</si>
  <si>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</si>
  <si>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</si>
  <si>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</si>
  <si>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</si>
  <si>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</si>
  <si>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</si>
  <si>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</si>
  <si>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</si>
  <si>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</si>
  <si>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</si>
  <si>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</si>
  <si>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</si>
  <si>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</si>
  <si>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</si>
  <si>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</si>
  <si>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</si>
  <si>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</si>
  <si>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</si>
  <si>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</si>
  <si>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</si>
  <si>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</si>
  <si>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</si>
  <si>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</si>
  <si>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</si>
  <si>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</si>
  <si>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</si>
  <si>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</si>
  <si>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</si>
  <si>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</si>
  <si>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</si>
  <si>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</si>
  <si>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</si>
  <si>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</si>
  <si>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</si>
  <si>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</si>
  <si>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</si>
  <si>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</si>
  <si>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</si>
  <si>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</si>
  <si>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</si>
  <si>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</si>
  <si>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</si>
  <si>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</si>
  <si>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</si>
  <si>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</si>
  <si>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</si>
  <si>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</si>
  <si>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</si>
  <si>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</si>
  <si>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</si>
  <si>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</si>
  <si>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</si>
  <si>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</si>
  <si>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</si>
  <si>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</si>
  <si>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</si>
  <si>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</si>
  <si>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</si>
  <si>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</si>
  <si>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</si>
  <si>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</si>
  <si>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</si>
  <si>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</si>
  <si>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</si>
  <si>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</si>
  <si>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</si>
  <si>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</si>
  <si>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</si>
  <si>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</si>
  <si>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</si>
  <si>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</si>
  <si>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</si>
  <si>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</si>
  <si>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</si>
  <si>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</si>
  <si>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</si>
  <si>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</si>
  <si>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</si>
  <si>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</si>
  <si>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</si>
  <si>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</si>
  <si>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</si>
  <si>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</si>
  <si>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</si>
  <si>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</si>
  <si>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</si>
  <si>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</si>
  <si>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</si>
  <si>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</si>
  <si>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</si>
  <si>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</si>
  <si>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</si>
  <si>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</si>
  <si>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</si>
  <si>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</si>
  <si>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</si>
  <si>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</si>
  <si>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</si>
  <si>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</si>
  <si>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</si>
  <si>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</si>
  <si>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</si>
  <si>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</si>
  <si>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</si>
  <si>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</si>
  <si>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</si>
  <si>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</si>
  <si>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</si>
  <si>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</si>
  <si>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</si>
  <si>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</si>
  <si>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</si>
  <si>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</si>
  <si>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</si>
  <si>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</si>
  <si>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</si>
  <si>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</si>
  <si>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</si>
  <si>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</si>
  <si>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</si>
  <si>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</si>
  <si>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</si>
  <si>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</si>
  <si>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</si>
  <si>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</si>
  <si>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</si>
  <si>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</si>
  <si>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</si>
  <si>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</si>
  <si>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</si>
  <si>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</si>
  <si>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</si>
  <si>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</si>
  <si>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</si>
  <si>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</si>
  <si>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</si>
  <si>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</si>
  <si>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</si>
  <si>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</si>
  <si>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</si>
  <si>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</si>
  <si>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</si>
  <si>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</si>
  <si>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</si>
  <si>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</si>
  <si>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</si>
  <si>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</si>
  <si>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</si>
  <si>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</si>
  <si>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</si>
  <si>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</si>
  <si>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</si>
  <si>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</si>
  <si>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</si>
  <si>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</si>
  <si>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</si>
  <si>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</si>
  <si>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</si>
  <si>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</si>
  <si>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</si>
  <si>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</si>
  <si>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</si>
  <si>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</si>
  <si>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</si>
  <si>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</si>
  <si>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</si>
  <si>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</si>
  <si>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</si>
  <si>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</si>
  <si>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</si>
  <si>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</si>
  <si>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</si>
  <si>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</si>
  <si>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</si>
  <si>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</si>
  <si>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</si>
  <si>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</si>
  <si>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</si>
  <si>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</si>
  <si>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</si>
  <si>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</si>
  <si>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</si>
  <si>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</si>
  <si>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</si>
  <si>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</si>
  <si>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</si>
  <si>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</si>
  <si>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</si>
  <si>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</si>
  <si>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</si>
  <si>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</si>
  <si>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</si>
  <si>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</si>
  <si>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</si>
  <si>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</si>
  <si>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</si>
  <si>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</si>
  <si>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</si>
  <si>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</si>
  <si>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</si>
  <si>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</si>
  <si>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</si>
  <si>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</si>
  <si>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</si>
  <si>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</si>
  <si>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</si>
  <si>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</si>
  <si>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</si>
  <si>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</si>
  <si>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</si>
  <si>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</si>
  <si>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</si>
  <si>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</si>
  <si>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</si>
  <si>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</si>
  <si>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</si>
  <si>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</si>
  <si>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</si>
  <si>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</si>
  <si>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</si>
  <si>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</si>
  <si>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</si>
  <si>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</si>
  <si>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</si>
  <si>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</si>
  <si>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</si>
  <si>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</si>
  <si>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</si>
  <si>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</si>
  <si>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</si>
  <si>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</si>
  <si>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</si>
  <si>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</si>
  <si>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</si>
  <si>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</si>
  <si>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</si>
  <si>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</si>
  <si>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</si>
  <si>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</si>
  <si>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</si>
  <si>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</si>
  <si>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</si>
  <si>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</si>
  <si>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</si>
  <si>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</si>
  <si>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</si>
  <si>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</si>
  <si>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</si>
  <si>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</si>
  <si>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</si>
  <si>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</si>
  <si>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</si>
  <si>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</si>
  <si>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</si>
  <si>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</si>
  <si>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</si>
  <si>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</si>
  <si>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</si>
  <si>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</si>
  <si>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</si>
  <si>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</si>
  <si>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</si>
  <si>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</si>
  <si>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</si>
  <si>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</si>
  <si>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</si>
  <si>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</si>
  <si>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</si>
  <si>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</si>
  <si>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</si>
  <si>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</si>
  <si>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</si>
  <si>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</si>
  <si>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</si>
  <si>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</si>
  <si>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</si>
  <si>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</si>
  <si>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</si>
  <si>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</si>
  <si>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</si>
  <si>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</si>
  <si>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</si>
  <si>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</si>
  <si>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</si>
  <si>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</si>
  <si>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</si>
  <si>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</si>
  <si>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</si>
  <si>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</si>
  <si>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</si>
  <si>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</si>
  <si>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</si>
  <si>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</si>
  <si>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</si>
  <si>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</si>
  <si>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</si>
  <si>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</si>
  <si>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</si>
  <si>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</si>
  <si>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</si>
  <si>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</si>
  <si>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</si>
  <si>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</si>
  <si>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</si>
  <si>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</si>
  <si>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</si>
  <si>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</si>
  <si>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</si>
  <si>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</si>
  <si>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</si>
  <si>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</si>
  <si>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</si>
  <si>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</si>
  <si>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</si>
  <si>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</si>
  <si>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</si>
  <si>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</si>
  <si>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</si>
  <si>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</si>
  <si>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</si>
  <si>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</si>
  <si>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</si>
  <si>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</si>
  <si>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</si>
  <si>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</si>
  <si>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</si>
  <si>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</si>
  <si>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</si>
  <si>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</si>
  <si>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</si>
  <si>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</si>
  <si>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</si>
  <si>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</si>
  <si>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</si>
  <si>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</si>
  <si>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</si>
  <si>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</si>
  <si>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</si>
  <si>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</si>
  <si>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</si>
  <si>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</si>
  <si>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</si>
  <si>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</si>
  <si>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</si>
  <si>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</si>
  <si>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</si>
  <si>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</si>
  <si>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</si>
  <si>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</si>
  <si>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</si>
  <si>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</si>
  <si>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</si>
  <si>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</si>
  <si>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</si>
  <si>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</si>
  <si>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</si>
  <si>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</si>
  <si>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</si>
  <si>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</si>
  <si>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</si>
  <si>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</si>
  <si>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</si>
  <si>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</si>
  <si>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</si>
  <si>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</si>
  <si>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</si>
  <si>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</si>
  <si>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</si>
  <si>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</si>
  <si>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</si>
  <si>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</si>
  <si>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</si>
  <si>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</si>
  <si>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</si>
  <si>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</si>
  <si>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</si>
  <si>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</si>
  <si>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</si>
  <si>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</si>
  <si>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</si>
  <si>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</si>
  <si>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</si>
  <si>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</si>
  <si>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</si>
  <si>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</si>
  <si>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</si>
  <si>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</si>
  <si>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</si>
  <si>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</si>
  <si>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</si>
  <si>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</si>
  <si>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</si>
  <si>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</si>
  <si>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</si>
  <si>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</si>
  <si>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</si>
  <si>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</si>
  <si>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</si>
  <si>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</si>
  <si>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</si>
  <si>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</si>
  <si>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</si>
  <si>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</si>
  <si>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</si>
  <si>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</si>
  <si>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</si>
  <si>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</si>
  <si>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</si>
  <si>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</si>
  <si>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</si>
  <si>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</si>
  <si>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</si>
  <si>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</si>
  <si>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</si>
  <si>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</si>
  <si>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</si>
  <si>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</si>
  <si>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</si>
  <si>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</si>
  <si>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</si>
  <si>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</si>
  <si>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</si>
  <si>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</si>
  <si>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</si>
  <si>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</si>
  <si>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</si>
  <si>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</si>
  <si>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</si>
  <si>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</si>
  <si>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</si>
  <si>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</si>
  <si>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</si>
  <si>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</si>
  <si>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</si>
  <si>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</si>
  <si>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</si>
  <si>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</si>
  <si>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</si>
  <si>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</si>
  <si>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</si>
  <si>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</si>
  <si>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</si>
  <si>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</si>
  <si>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</si>
  <si>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</si>
  <si>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</si>
  <si>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</si>
  <si>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</si>
  <si>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</si>
  <si>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</si>
  <si>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</si>
  <si>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</si>
  <si>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</si>
  <si>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</si>
  <si>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</si>
  <si>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</si>
  <si>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</si>
  <si>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</si>
  <si>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</si>
  <si>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</si>
  <si>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</si>
  <si>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</si>
  <si>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</si>
  <si>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</si>
  <si>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</si>
  <si>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</si>
  <si>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</si>
  <si>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</si>
  <si>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</si>
  <si>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</si>
  <si>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</si>
  <si>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</si>
  <si>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</si>
  <si>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</si>
  <si>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</si>
  <si>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</si>
  <si>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</si>
  <si>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</si>
  <si>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</si>
  <si>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</si>
  <si>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</si>
  <si>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</si>
  <si>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</si>
  <si>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</si>
  <si>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</si>
  <si>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</si>
  <si>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</si>
  <si>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</si>
  <si>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</si>
  <si>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</si>
  <si>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</si>
  <si>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</si>
  <si>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</si>
  <si>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</si>
  <si>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</si>
  <si>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</si>
  <si>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</si>
  <si>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</si>
  <si>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</si>
  <si>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</si>
  <si>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</si>
  <si>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</si>
  <si>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</si>
  <si>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</si>
  <si>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</si>
  <si>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</si>
  <si>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</si>
  <si>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</si>
  <si>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</si>
  <si>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</si>
  <si>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</si>
  <si>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</si>
  <si>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</si>
  <si>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</si>
  <si>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</si>
  <si>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</si>
  <si>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</si>
  <si>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</si>
  <si>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</si>
  <si>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</si>
  <si>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</si>
  <si>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</si>
  <si>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</si>
  <si>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</si>
  <si>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</si>
  <si>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</si>
  <si>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</si>
  <si>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</si>
  <si>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</si>
  <si>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</si>
  <si>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</si>
  <si>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</si>
  <si>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</si>
  <si>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</si>
  <si>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</si>
  <si>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</si>
  <si>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</si>
  <si>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</si>
  <si>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</si>
  <si>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</si>
  <si>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</si>
  <si>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</si>
  <si>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</si>
  <si>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</si>
  <si>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</si>
  <si>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</si>
  <si>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</si>
  <si>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</si>
  <si>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</si>
  <si>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</si>
  <si>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</si>
  <si>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</si>
  <si>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</si>
  <si>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</si>
  <si>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</si>
  <si>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</si>
  <si>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</si>
  <si>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</si>
  <si>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</si>
  <si>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</si>
  <si>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</si>
  <si>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</si>
  <si>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</si>
  <si>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</si>
  <si>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</si>
  <si>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</si>
  <si>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</si>
  <si>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</si>
  <si>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</si>
  <si>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</si>
  <si>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</si>
  <si>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</si>
  <si>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</si>
  <si>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</si>
  <si>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</si>
  <si>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</si>
  <si>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</si>
  <si>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</si>
  <si>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</si>
  <si>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</si>
  <si>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</si>
  <si>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</si>
  <si>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</si>
  <si>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</si>
  <si>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</si>
  <si>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</si>
  <si>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</si>
  <si>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</si>
  <si>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</si>
  <si>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</si>
  <si>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</si>
  <si>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</si>
  <si>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</si>
  <si>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</si>
  <si>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</si>
  <si>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</si>
  <si>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</si>
  <si>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</si>
  <si>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</si>
  <si>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</si>
  <si>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</si>
  <si>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</si>
  <si>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</si>
  <si>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</si>
  <si>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</si>
  <si>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</si>
  <si>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</si>
  <si>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</si>
  <si>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</si>
  <si>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</si>
  <si>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</si>
  <si>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</si>
  <si>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</si>
  <si>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</si>
  <si>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</si>
  <si>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</si>
  <si>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</si>
  <si>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</si>
  <si>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</si>
  <si>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</si>
  <si>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</si>
  <si>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</si>
  <si>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</si>
  <si>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</si>
  <si>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</si>
  <si>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</si>
  <si>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</si>
  <si>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</si>
  <si>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</si>
  <si>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</si>
  <si>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</si>
  <si>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</si>
  <si>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</si>
  <si>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</si>
  <si>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</si>
  <si>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</si>
  <si>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</si>
  <si>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</si>
  <si>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</si>
  <si>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</si>
  <si>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</si>
  <si>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</si>
  <si>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</si>
  <si>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</si>
  <si>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</si>
  <si>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</si>
  <si>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</si>
  <si>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</si>
  <si>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</si>
  <si>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</si>
  <si>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</si>
  <si>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</si>
  <si>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</si>
  <si>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</si>
  <si>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</si>
  <si>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</si>
  <si>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</si>
  <si>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</si>
  <si>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</si>
  <si>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</si>
  <si>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</si>
  <si>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</si>
  <si>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</si>
  <si>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</si>
  <si>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</si>
  <si>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</si>
  <si>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</si>
  <si>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</si>
  <si>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</si>
  <si>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</si>
  <si>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</si>
  <si>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</si>
  <si>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</si>
  <si>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</si>
  <si>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</si>
  <si>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</si>
  <si>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</si>
  <si>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</si>
  <si>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</si>
  <si>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</si>
  <si>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</si>
  <si>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</si>
  <si>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</si>
  <si>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</si>
  <si>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</si>
  <si>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</si>
  <si>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</si>
  <si>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</si>
  <si>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</si>
  <si>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</si>
  <si>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</si>
  <si>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</si>
  <si>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</si>
  <si>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</si>
  <si>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</si>
  <si>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</si>
  <si>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</si>
  <si>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</si>
  <si>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</si>
  <si>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</si>
  <si>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</si>
  <si>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</si>
  <si>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</si>
  <si>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</si>
  <si>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</si>
  <si>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</si>
  <si>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</si>
  <si>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</si>
  <si>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</si>
  <si>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</si>
  <si>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</si>
  <si>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</si>
  <si>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</si>
  <si>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</si>
  <si>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</si>
  <si>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</si>
  <si>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</si>
  <si>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</si>
  <si>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</si>
  <si>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</si>
  <si>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</si>
  <si>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</si>
  <si>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</si>
  <si>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</si>
  <si>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</si>
  <si>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</si>
  <si>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</si>
  <si>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</si>
  <si>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</si>
  <si>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</si>
  <si>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</si>
  <si>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</si>
  <si>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</si>
  <si>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</si>
  <si>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</si>
  <si>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</si>
  <si>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</si>
  <si>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</si>
  <si>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</si>
  <si>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</si>
  <si>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</si>
  <si>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</si>
  <si>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</si>
  <si>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</si>
  <si>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</si>
  <si>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</si>
  <si>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</si>
  <si>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</si>
  <si>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</si>
  <si>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</si>
  <si>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</si>
  <si>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</si>
  <si>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</si>
  <si>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</si>
  <si>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</si>
  <si>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</si>
  <si>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</si>
  <si>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</si>
  <si>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</si>
  <si>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</si>
  <si>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</si>
  <si>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</si>
  <si>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</si>
  <si>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</si>
  <si>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</si>
  <si>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</si>
  <si>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</si>
  <si>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</si>
  <si>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</si>
  <si>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</si>
  <si>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</si>
  <si>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</si>
  <si>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</si>
  <si>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</si>
  <si>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</si>
  <si>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</si>
  <si>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</si>
  <si>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</si>
  <si>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</si>
  <si>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</si>
  <si>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</si>
  <si>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</si>
  <si>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</si>
  <si>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</si>
  <si>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</si>
  <si>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</si>
  <si>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</si>
  <si>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</si>
  <si>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</si>
  <si>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</si>
  <si>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</si>
  <si>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</si>
  <si>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</si>
  <si>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</si>
  <si>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</si>
  <si>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</si>
  <si>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</si>
  <si>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</si>
  <si>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</si>
  <si>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</si>
  <si>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</si>
  <si>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</si>
  <si>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</si>
  <si>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</si>
  <si>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</si>
  <si>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</si>
  <si>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</si>
  <si>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</si>
  <si>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</si>
  <si>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</si>
  <si>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</si>
  <si>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</si>
  <si>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</si>
  <si>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</si>
  <si>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</si>
  <si>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</si>
  <si>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</si>
  <si>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</si>
  <si>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</si>
  <si>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</si>
  <si>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</si>
  <si>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</si>
  <si>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</si>
  <si>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</si>
  <si>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</si>
  <si>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</si>
  <si>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</si>
  <si>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</si>
  <si>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</si>
  <si>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</si>
  <si>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</si>
  <si>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</si>
  <si>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</si>
  <si>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</si>
  <si>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</si>
  <si>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</si>
  <si>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</si>
  <si>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</si>
  <si>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</si>
  <si>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</si>
  <si>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</si>
  <si>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</si>
  <si>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</si>
  <si>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</si>
  <si>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</si>
  <si>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</si>
  <si>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</si>
  <si>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</si>
  <si>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</si>
  <si>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</si>
  <si>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</si>
  <si>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</si>
  <si>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</si>
  <si>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</si>
  <si>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</si>
  <si>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</si>
  <si>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</si>
  <si>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</si>
  <si>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</si>
  <si>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</si>
  <si>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</si>
  <si>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</si>
  <si>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</si>
  <si>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</si>
  <si>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</si>
  <si>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</si>
  <si>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</si>
  <si>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</si>
  <si>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</si>
  <si>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</si>
  <si>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</si>
  <si>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</si>
  <si>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</si>
  <si>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</si>
  <si>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</si>
  <si>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</si>
  <si>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</si>
  <si>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</si>
  <si>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</si>
  <si>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</si>
  <si>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</si>
  <si>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</si>
  <si>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</si>
  <si>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</si>
  <si>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</si>
  <si>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</si>
  <si>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</si>
  <si>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</si>
  <si>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</si>
  <si>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</si>
  <si>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</si>
  <si>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</si>
  <si>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</si>
  <si>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</si>
  <si>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</si>
  <si>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</si>
  <si>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</si>
  <si>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</si>
  <si>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</si>
  <si>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</si>
  <si>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</si>
  <si>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</si>
  <si>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</si>
  <si>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</si>
  <si>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</si>
  <si>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</si>
  <si>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</si>
  <si>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</si>
  <si>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</si>
  <si>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</si>
  <si>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</si>
  <si>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</si>
  <si>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</si>
  <si>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</si>
  <si>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</si>
  <si>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</si>
  <si>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</si>
  <si>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</si>
  <si>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</si>
  <si>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</si>
  <si>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</si>
  <si>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</si>
  <si>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</si>
  <si>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</si>
  <si>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</si>
  <si>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</si>
  <si>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</si>
  <si>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</si>
  <si>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</si>
  <si>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</si>
  <si>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</si>
  <si>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</si>
  <si>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</si>
  <si>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</si>
  <si>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</si>
  <si>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</si>
  <si>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</si>
  <si>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</si>
  <si>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</si>
  <si>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</si>
  <si>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</si>
  <si>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</si>
  <si>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</si>
  <si>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</si>
  <si>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</si>
  <si>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</si>
  <si>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</si>
  <si>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</si>
  <si>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</si>
  <si>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</si>
  <si>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</si>
  <si>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</si>
  <si>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</si>
  <si>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</si>
  <si>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</si>
  <si>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</si>
  <si>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</si>
  <si>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</si>
  <si>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</si>
  <si>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</si>
  <si>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</si>
  <si>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</si>
  <si>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</si>
  <si>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</si>
  <si>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</si>
  <si>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</si>
  <si>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</si>
  <si>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</si>
  <si>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</si>
  <si>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</si>
  <si>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</si>
  <si>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</si>
  <si>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</si>
  <si>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</si>
  <si>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</si>
  <si>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</si>
  <si>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</si>
  <si>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</si>
  <si>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</si>
  <si>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</si>
  <si>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</si>
  <si>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</si>
  <si>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</si>
  <si>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</si>
  <si>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</si>
  <si>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</si>
  <si>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</si>
  <si>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</si>
  <si>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</si>
  <si>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</si>
  <si>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</si>
  <si>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</si>
  <si>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</si>
  <si>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</si>
  <si>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</si>
  <si>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</si>
  <si>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</si>
  <si>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</si>
  <si>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</si>
  <si>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</si>
  <si>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</si>
  <si>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</si>
  <si>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</si>
  <si>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</si>
  <si>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</si>
  <si>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</si>
  <si>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</si>
  <si>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</si>
  <si>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</si>
  <si>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</si>
  <si>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</si>
  <si>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</si>
  <si>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</si>
  <si>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</si>
  <si>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</si>
  <si>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</si>
  <si>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</si>
  <si>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</si>
  <si>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</si>
  <si>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</si>
  <si>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</si>
  <si>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</si>
  <si>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</si>
  <si>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</si>
  <si>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</si>
  <si>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</si>
  <si>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</si>
  <si>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</si>
  <si>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</si>
  <si>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</si>
  <si>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</si>
  <si>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</si>
  <si>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</si>
  <si>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</si>
  <si>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</si>
  <si>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</si>
  <si>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</si>
  <si>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</si>
  <si>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</si>
  <si>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</si>
  <si>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</si>
  <si>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</si>
  <si>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</si>
  <si>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</si>
  <si>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</si>
  <si>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</si>
  <si>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</si>
  <si>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</si>
  <si>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</si>
  <si>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</si>
  <si>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</si>
  <si>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</si>
  <si>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</si>
  <si>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</si>
  <si>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</si>
  <si>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</si>
  <si>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</si>
  <si>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</si>
  <si>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</si>
  <si>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</si>
  <si>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</si>
  <si>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</si>
  <si>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</si>
  <si>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</si>
  <si>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</si>
  <si>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</si>
  <si>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</si>
  <si>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</si>
  <si>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</si>
  <si>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</si>
  <si>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</si>
  <si>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</si>
  <si>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</si>
  <si>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</si>
  <si>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</si>
  <si>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</si>
  <si>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</si>
  <si>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</si>
  <si>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</si>
  <si>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</si>
  <si>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</si>
  <si>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</si>
  <si>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</si>
  <si>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</si>
  <si>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</si>
  <si>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</si>
  <si>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</si>
  <si>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</si>
  <si>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</si>
  <si>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</si>
  <si>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</si>
  <si>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</si>
  <si>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</si>
  <si>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</si>
  <si>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</si>
  <si>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</si>
  <si>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</si>
  <si>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</si>
  <si>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</si>
  <si>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</si>
  <si>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</si>
  <si>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</si>
  <si>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</si>
  <si>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</si>
  <si>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</si>
  <si>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</si>
  <si>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</si>
  <si>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</si>
  <si>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</si>
  <si>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</si>
  <si>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</si>
  <si>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</si>
  <si>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</si>
  <si>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</si>
  <si>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</si>
  <si>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</si>
  <si>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</si>
  <si>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</si>
  <si>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</si>
  <si>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</si>
  <si>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</si>
  <si>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</si>
  <si>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</si>
  <si>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</si>
  <si>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</si>
  <si>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</si>
  <si>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</si>
  <si>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</si>
  <si>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</si>
  <si>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</si>
  <si>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</si>
  <si>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</si>
  <si>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</si>
  <si>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</si>
  <si>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</si>
  <si>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</si>
  <si>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</si>
  <si>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</si>
  <si>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</si>
  <si>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</si>
  <si>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</si>
  <si>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</si>
  <si>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</si>
  <si>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</si>
  <si>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</si>
  <si>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</si>
  <si>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</si>
  <si>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</si>
  <si>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</si>
  <si>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</si>
  <si>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</si>
  <si>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</si>
  <si>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</si>
  <si>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</si>
  <si>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</si>
  <si>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</si>
  <si>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</si>
  <si>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</si>
  <si>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</si>
  <si>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</si>
  <si>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</si>
  <si>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</si>
  <si>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</si>
  <si>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</si>
  <si>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</si>
  <si>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</si>
  <si>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</si>
  <si>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</si>
  <si>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</si>
  <si>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</si>
  <si>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</si>
  <si>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</si>
  <si>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</si>
  <si>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</si>
  <si>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</si>
  <si>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</si>
  <si>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</si>
  <si>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</si>
  <si>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</si>
  <si>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</si>
  <si>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</si>
  <si>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</si>
  <si>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</si>
  <si>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</si>
  <si>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</si>
  <si>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</si>
  <si>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</si>
  <si>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</si>
  <si>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</si>
  <si>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</si>
  <si>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</si>
  <si>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</si>
  <si>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</si>
  <si>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</si>
  <si>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</si>
  <si>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</si>
  <si>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</si>
  <si>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</si>
  <si>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</si>
  <si>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</si>
  <si>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</si>
  <si>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</si>
  <si>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</si>
  <si>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</si>
  <si>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</si>
  <si>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</si>
  <si>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</si>
  <si>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</si>
  <si>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</si>
  <si>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</si>
  <si>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</si>
  <si>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</si>
  <si>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</si>
  <si>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</si>
  <si>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</si>
  <si>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</si>
  <si>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</si>
  <si>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</si>
  <si>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</si>
  <si>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</si>
  <si>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</si>
  <si>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</si>
  <si>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</si>
  <si>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</si>
  <si>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</si>
  <si>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</si>
  <si>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</si>
  <si>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</si>
  <si>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</si>
  <si>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</si>
  <si>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</si>
  <si>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</si>
  <si>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</si>
  <si>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</si>
  <si>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</si>
  <si>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</si>
  <si>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</si>
  <si>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</si>
  <si>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</si>
  <si>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</si>
  <si>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</si>
  <si>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</si>
  <si>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</si>
  <si>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</si>
  <si>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</si>
  <si>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</si>
  <si>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</si>
  <si>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</si>
  <si>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</si>
  <si>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</si>
  <si>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</si>
  <si>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</si>
  <si>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</si>
  <si>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</si>
  <si>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</si>
  <si>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</si>
  <si>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</si>
  <si>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</si>
  <si>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</si>
  <si>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</si>
  <si>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</si>
  <si>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</si>
  <si>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</si>
  <si>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</si>
  <si>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</si>
  <si>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</si>
  <si>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</si>
  <si>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</si>
  <si>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</si>
  <si>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</si>
  <si>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</si>
  <si>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</si>
  <si>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</si>
  <si>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</si>
  <si>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</si>
  <si>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</si>
  <si>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</si>
  <si>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</si>
  <si>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</si>
  <si>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</si>
  <si>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</si>
  <si>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</si>
  <si>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</si>
  <si>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</si>
  <si>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</si>
  <si>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</si>
  <si>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</si>
  <si>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</si>
  <si>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</si>
  <si>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</si>
  <si>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</si>
  <si>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</si>
  <si>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</si>
  <si>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</si>
  <si>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</si>
  <si>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</si>
  <si>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</si>
  <si>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</si>
  <si>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</si>
  <si>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</si>
  <si>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</si>
  <si>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</si>
  <si>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</si>
  <si>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</si>
  <si>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</si>
  <si>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</si>
  <si>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</si>
  <si>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</si>
  <si>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</si>
  <si>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</si>
  <si>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</si>
  <si>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</si>
  <si>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</si>
  <si>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</si>
  <si>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</si>
  <si>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</si>
  <si>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</si>
  <si>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</si>
  <si>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</si>
  <si>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</si>
  <si>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</si>
  <si>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</si>
  <si>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</si>
  <si>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</si>
  <si>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</si>
  <si>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</si>
  <si>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</si>
  <si>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</si>
  <si>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</si>
  <si>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</si>
  <si>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</si>
  <si>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</si>
  <si>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</si>
  <si>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</si>
  <si>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</si>
  <si>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</si>
  <si>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</si>
  <si>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</si>
  <si>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</si>
  <si>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</si>
  <si>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</si>
  <si>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</si>
  <si>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</si>
  <si>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</si>
  <si>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</si>
  <si>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</si>
  <si>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</si>
  <si>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</si>
  <si>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</si>
  <si>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</si>
  <si>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</si>
  <si>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</si>
  <si>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</si>
  <si>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</si>
  <si>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</si>
  <si>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</si>
  <si>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</si>
  <si>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</si>
  <si>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</si>
  <si>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</si>
  <si>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</si>
  <si>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</si>
  <si>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</si>
  <si>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</si>
  <si>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</si>
  <si>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</si>
  <si>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</si>
  <si>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</si>
  <si>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</si>
  <si>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</si>
  <si>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</si>
  <si>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</si>
  <si>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</si>
  <si>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</si>
  <si>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</si>
  <si>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</si>
  <si>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</si>
  <si>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</si>
  <si>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</si>
  <si>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</si>
  <si>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</si>
  <si>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</si>
  <si>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</si>
  <si>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</si>
  <si>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</si>
  <si>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</si>
  <si>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</si>
  <si>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</si>
  <si>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</si>
  <si>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</si>
  <si>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</si>
  <si>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</si>
  <si>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</si>
  <si>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</si>
  <si>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</si>
  <si>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</si>
  <si>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</si>
  <si>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</si>
  <si>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</si>
  <si>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</si>
  <si>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</si>
  <si>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</si>
  <si>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</si>
  <si>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</si>
  <si>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</si>
  <si>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</si>
  <si>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</si>
  <si>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</si>
  <si>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</si>
  <si>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</si>
  <si>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</si>
  <si>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</si>
  <si>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</si>
  <si>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</si>
  <si>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</si>
  <si>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</si>
  <si>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</si>
  <si>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</si>
  <si>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</si>
  <si>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</si>
  <si>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</si>
  <si>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</si>
  <si>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</si>
  <si>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</si>
  <si>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</si>
  <si>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</si>
  <si>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</si>
  <si>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</si>
  <si>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</si>
  <si>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</si>
  <si>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</si>
  <si>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</si>
  <si>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</si>
  <si>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</si>
  <si>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</si>
  <si>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</si>
  <si>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</si>
  <si>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</si>
  <si>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</si>
  <si>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</si>
  <si>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</si>
  <si>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</si>
  <si>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</si>
  <si>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</si>
  <si>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</si>
  <si>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</si>
  <si>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</si>
  <si>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</si>
  <si>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</si>
  <si>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</si>
  <si>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</si>
  <si>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</si>
  <si>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</si>
  <si>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</si>
  <si>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</si>
  <si>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</si>
  <si>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</si>
  <si>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</si>
  <si>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</si>
  <si>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</si>
  <si>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</si>
  <si>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</si>
  <si>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</si>
  <si>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</si>
  <si>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</si>
  <si>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</si>
  <si>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</si>
  <si>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</si>
  <si>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</si>
  <si>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</si>
  <si>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</si>
  <si>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</si>
  <si>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</si>
  <si>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</si>
  <si>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</si>
  <si>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</si>
  <si>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</si>
  <si>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</si>
  <si>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</si>
  <si>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</si>
  <si>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</si>
  <si>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</si>
  <si>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</si>
  <si>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</si>
  <si>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</si>
  <si>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</si>
  <si>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</si>
  <si>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</si>
  <si>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</si>
  <si>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</si>
  <si>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</si>
  <si>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</si>
  <si>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</si>
  <si>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</si>
  <si>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</si>
  <si>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</si>
  <si>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</si>
  <si>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</si>
  <si>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</si>
  <si>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</si>
  <si>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</si>
  <si>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</si>
  <si>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</si>
  <si>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</si>
  <si>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</si>
  <si>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</si>
  <si>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</si>
  <si>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</si>
  <si>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</si>
  <si>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</si>
  <si>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</si>
  <si>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</si>
  <si>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</si>
  <si>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</si>
  <si>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</si>
  <si>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</si>
  <si>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</si>
  <si>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</si>
  <si>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</si>
  <si>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</si>
  <si>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</si>
  <si>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</si>
  <si>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</si>
  <si>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</si>
  <si>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</si>
  <si>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</si>
  <si>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</si>
  <si>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</si>
  <si>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</si>
  <si>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</si>
  <si>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</si>
  <si>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</si>
  <si>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</si>
  <si>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</si>
  <si>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</si>
  <si>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</si>
  <si>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</si>
  <si>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</si>
  <si>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</si>
  <si>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</si>
  <si>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</si>
  <si>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</si>
  <si>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</si>
  <si>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</si>
  <si>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</si>
  <si>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</si>
  <si>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</si>
  <si>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</si>
  <si>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</si>
  <si>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</si>
  <si>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</si>
  <si>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</si>
  <si>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</si>
  <si>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</si>
  <si>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</si>
  <si>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</si>
  <si>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</si>
  <si>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</si>
  <si>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</si>
  <si>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</si>
  <si>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</si>
  <si>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</si>
  <si>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</si>
  <si>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</si>
  <si>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</si>
  <si>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</si>
  <si>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</si>
  <si>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</si>
  <si>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</si>
  <si>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</si>
  <si>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</si>
  <si>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</si>
  <si>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</si>
  <si>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</si>
  <si>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</si>
  <si>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</si>
  <si>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</si>
  <si>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</si>
  <si>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</si>
  <si>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</si>
  <si>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</si>
  <si>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</si>
  <si>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</si>
  <si>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</si>
  <si>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</si>
  <si>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</si>
  <si>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</si>
  <si>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</si>
  <si>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</si>
  <si>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</si>
  <si>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</si>
  <si>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</si>
  <si>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</si>
  <si>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</si>
  <si>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</si>
  <si>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</si>
  <si>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</si>
  <si>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</si>
  <si>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</si>
  <si>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</si>
  <si>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</si>
  <si>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</si>
  <si>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</si>
  <si>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</si>
  <si>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</si>
  <si>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</si>
  <si>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</si>
  <si>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</si>
  <si>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</si>
  <si>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</si>
  <si>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</si>
  <si>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</si>
  <si>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</si>
  <si>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</si>
  <si>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</si>
  <si>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</si>
  <si>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</si>
  <si>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</si>
  <si>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</si>
  <si>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</si>
  <si>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</si>
  <si>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</si>
  <si>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</si>
  <si>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</si>
  <si>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</si>
  <si>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</si>
  <si>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</si>
  <si>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</si>
  <si>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</si>
  <si>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</si>
  <si>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</si>
  <si>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</si>
  <si>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</si>
  <si>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</si>
  <si>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</si>
  <si>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</si>
  <si>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</si>
  <si>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</si>
  <si>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</si>
  <si>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</si>
  <si>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</si>
  <si>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</si>
  <si>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</si>
  <si>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</si>
  <si>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</si>
  <si>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</si>
  <si>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</si>
  <si>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</si>
  <si>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</si>
  <si>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</si>
  <si>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</si>
  <si>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</si>
  <si>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</si>
  <si>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</si>
  <si>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</si>
  <si>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</si>
  <si>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</si>
  <si>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</si>
  <si>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</si>
  <si>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</si>
  <si>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</si>
  <si>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</si>
  <si>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</si>
  <si>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</si>
  <si>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</si>
  <si>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</si>
  <si>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</si>
  <si>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</si>
  <si>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</si>
  <si>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</si>
  <si>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</si>
  <si>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</si>
  <si>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</si>
  <si>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</si>
  <si>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</si>
  <si>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</si>
  <si>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</si>
  <si>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</si>
  <si>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</si>
  <si>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</si>
  <si>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</si>
  <si>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</si>
  <si>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</si>
  <si>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</si>
  <si>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</si>
  <si>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</si>
  <si>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</si>
  <si>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</si>
  <si>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</si>
  <si>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</si>
  <si>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</si>
  <si>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</si>
  <si>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</si>
  <si>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</si>
  <si>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</si>
  <si>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</si>
  <si>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</si>
  <si>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</si>
  <si>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</si>
  <si>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</si>
  <si>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</si>
  <si>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</si>
  <si>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</si>
  <si>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</si>
  <si>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</si>
  <si>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</si>
  <si>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</si>
  <si>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</si>
  <si>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</si>
  <si>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</si>
  <si>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</si>
  <si>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</si>
  <si>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</si>
  <si>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</si>
  <si>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</si>
  <si>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</si>
  <si>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</si>
  <si>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</si>
  <si>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</si>
  <si>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</si>
  <si>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</si>
  <si>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</si>
  <si>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</si>
  <si>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</si>
  <si>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</si>
  <si>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</si>
  <si>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</si>
  <si>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</si>
  <si>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</si>
  <si>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</si>
  <si>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</si>
  <si>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</si>
  <si>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</si>
  <si>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</si>
  <si>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</si>
  <si>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</si>
  <si>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</si>
  <si>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</si>
  <si>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</si>
  <si>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</si>
  <si>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</si>
  <si>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</si>
  <si>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</si>
  <si>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</si>
  <si>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</si>
  <si>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</si>
  <si>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</si>
  <si>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</si>
  <si>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</si>
  <si>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</si>
  <si>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</si>
  <si>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</si>
  <si>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</si>
  <si>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</si>
  <si>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</si>
  <si>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</si>
  <si>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</si>
  <si>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</si>
  <si>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</si>
  <si>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</si>
  <si>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</si>
  <si>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</si>
  <si>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</si>
  <si>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</si>
  <si>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</si>
  <si>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</si>
  <si>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</si>
  <si>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</si>
  <si>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</si>
  <si>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</si>
  <si>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</si>
  <si>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</si>
  <si>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</si>
  <si>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</si>
  <si>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</si>
  <si>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</si>
  <si>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</si>
  <si>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</si>
  <si>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</si>
  <si>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</si>
  <si>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</si>
  <si>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</si>
  <si>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</si>
  <si>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</si>
  <si>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</si>
  <si>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</si>
  <si>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</si>
  <si>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</si>
  <si>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</si>
  <si>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</si>
  <si>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</si>
  <si>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</si>
  <si>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</si>
  <si>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</si>
  <si>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</si>
  <si>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</si>
  <si>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</si>
  <si>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</si>
  <si>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</si>
  <si>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</si>
  <si>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</si>
  <si>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</si>
  <si>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</si>
  <si>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</si>
  <si>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</si>
  <si>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</si>
  <si>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</si>
  <si>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</si>
  <si>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</si>
  <si>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</si>
  <si>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</si>
  <si>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</si>
  <si>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</si>
  <si>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</si>
  <si>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</si>
  <si>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</si>
  <si>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</si>
  <si>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</si>
  <si>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</si>
  <si>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</si>
  <si>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</si>
  <si>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</si>
  <si>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</si>
  <si>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</si>
  <si>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</si>
  <si>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</si>
  <si>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</si>
  <si>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</si>
  <si>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</si>
  <si>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</si>
  <si>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</si>
  <si>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</si>
  <si>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</si>
  <si>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</si>
  <si>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</si>
  <si>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</si>
  <si>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</si>
  <si>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</si>
  <si>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</si>
  <si>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</si>
  <si>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</si>
  <si>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</si>
  <si>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</si>
  <si>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</si>
  <si>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</si>
  <si>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</si>
  <si>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</si>
  <si>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</si>
  <si>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</si>
  <si>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</si>
  <si>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</si>
  <si>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</si>
  <si>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</si>
  <si>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</si>
  <si>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</si>
  <si>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</si>
  <si>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</si>
  <si>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</si>
  <si>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</si>
  <si>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</si>
  <si>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</si>
  <si>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</si>
  <si>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</si>
  <si>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</si>
  <si>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</si>
  <si>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</si>
  <si>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</si>
  <si>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</si>
  <si>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</si>
  <si>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</si>
  <si>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</si>
  <si>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</si>
  <si>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</si>
  <si>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</si>
  <si>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</si>
  <si>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</si>
  <si>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</si>
  <si>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</si>
  <si>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</si>
  <si>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</si>
  <si>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</si>
  <si>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</si>
  <si>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</si>
  <si>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</si>
  <si>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</si>
  <si>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</si>
  <si>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</si>
  <si>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</si>
  <si>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</si>
  <si>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</si>
  <si>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</si>
  <si>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</si>
  <si>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</si>
  <si>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</si>
  <si>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</si>
  <si>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</si>
  <si>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</si>
  <si>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</si>
  <si>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</si>
  <si>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</si>
  <si>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</si>
  <si>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</si>
  <si>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</si>
  <si>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</si>
  <si>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</si>
  <si>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</si>
  <si>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</si>
  <si>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</si>
  <si>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</si>
  <si>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</si>
  <si>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</si>
  <si>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</si>
  <si>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</si>
  <si>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</si>
  <si>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</si>
  <si>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</si>
  <si>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</si>
  <si>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</si>
  <si>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</si>
  <si>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</si>
  <si>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</si>
  <si>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</si>
  <si>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</si>
  <si>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</si>
  <si>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</si>
  <si>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</si>
  <si>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</si>
  <si>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</si>
  <si>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</si>
  <si>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</si>
  <si>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</si>
  <si>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</si>
  <si>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</si>
  <si>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</si>
  <si>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</si>
  <si>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</si>
  <si>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</si>
  <si>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</si>
  <si>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</si>
  <si>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</si>
  <si>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</si>
  <si>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i.pdf</t>
  </si>
  <si>
    <t>Anexo 1</t>
  </si>
  <si>
    <t>Anexo 2</t>
  </si>
  <si>
    <r>
      <t xml:space="preserve">Por este medio me permito solicitar mi reinscripción al </t>
    </r>
    <r>
      <rPr>
        <b/>
        <sz val="9"/>
        <color theme="1"/>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rFont val="Segoe UI"/>
        <family val="2"/>
      </rPr>
      <t>ejercicio fiscal 2025</t>
    </r>
    <r>
      <rPr>
        <sz val="9"/>
        <color theme="1"/>
        <rFont val="Segoe UI"/>
        <family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</si>
</sst>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b/>
      <sz val="11"/>
      <color theme="1"/>
      <name val="Segoe UI"/>
      <family val="2"/>
    </font>
    <font>
      <sz val="9"/>
      <color theme="1"/>
      <name val="Segoe UI"/>
      <family val="2"/>
    </font>
    <font>
      <b/>
      <sz val="9"/>
      <color theme="1" tint="0.249977111117893"/>
      <name val="Segoe UI"/>
      <family val="2"/>
    </font>
    <font>
      <b/>
      <sz val="9"/>
      <color theme="1"/>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1" fillId="0" borderId="0" xfId="0" applyFont="1" applyAlignment="1">
      <alignment horizontal="left"/>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5" fillId="0" borderId="0" xfId="0" applyNumberFormat="1" applyFont="1" applyAlignment="1">
      <alignment horizontal="right"/>
    </xf>
    <xf numFmtId="0" fontId="65" fillId="0" borderId="0" xfId="0" applyFont="1"/>
    <xf numFmtId="0" fontId="66" fillId="0" borderId="0" xfId="0" applyFont="1"/>
    <xf numFmtId="0" fontId="65" fillId="0" borderId="0" xfId="0" applyFont="1" applyAlignment="1">
      <alignment horizontal="justify" wrapText="1"/>
    </xf>
    <xf numFmtId="0" fontId="66" fillId="0" borderId="0" xfId="0" applyFont="1" applyAlignment="1">
      <alignment horizontal="left"/>
    </xf>
    <xf numFmtId="0" fontId="65" fillId="0" borderId="4" xfId="0" applyFont="1" applyBorder="1"/>
    <xf numFmtId="0" fontId="65" fillId="0" borderId="4" xfId="0" applyFont="1" applyBorder="1" applyAlignment="1">
      <alignment vertical="center"/>
    </xf>
    <xf numFmtId="0" fontId="66" fillId="0" borderId="16" xfId="0" applyFont="1" applyBorder="1"/>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43" fillId="0" borderId="24" xfId="0" applyFont="1" applyFill="1" applyBorder="1" applyAlignment="1">
      <alignment horizontal="right"/>
    </xf>
    <xf numFmtId="0" fontId="43" fillId="0" borderId="25" xfId="0" applyFont="1" applyFill="1" applyBorder="1" applyAlignment="1">
      <alignment horizontal="right"/>
    </xf>
    <xf numFmtId="0" fontId="43" fillId="0" borderId="26"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0" fontId="43" fillId="0" borderId="0" xfId="0" applyFont="1" applyBorder="1" applyAlignment="1">
      <alignment horizontal="right"/>
    </xf>
    <xf numFmtId="0" fontId="43" fillId="0" borderId="23"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right" vertical="center"/>
    </xf>
    <xf numFmtId="0" fontId="39" fillId="0" borderId="0" xfId="0" applyFont="1" applyAlignment="1">
      <alignment horizontal="center"/>
    </xf>
    <xf numFmtId="0" fontId="40" fillId="0" borderId="0" xfId="0" applyFont="1" applyAlignment="1">
      <alignment horizontal="justify" wrapText="1"/>
    </xf>
    <xf numFmtId="1" fontId="36" fillId="0" borderId="0" xfId="0" applyNumberFormat="1" applyFont="1" applyAlignment="1">
      <alignment horizontal="center"/>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64" fillId="0" borderId="0" xfId="0" applyFont="1" applyAlignment="1">
      <alignment horizontal="center"/>
    </xf>
    <xf numFmtId="0" fontId="57" fillId="0" borderId="0" xfId="0" applyFont="1" applyAlignment="1">
      <alignment horizontal="right" wrapText="1"/>
    </xf>
    <xf numFmtId="0" fontId="51" fillId="0" borderId="0" xfId="0" applyFont="1" applyAlignment="1">
      <alignment horizontal="left"/>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1" fillId="0" borderId="0" xfId="0" applyFont="1" applyAlignment="1">
      <alignment horizontal="center"/>
    </xf>
    <xf numFmtId="0" fontId="55" fillId="0" borderId="5" xfId="0" applyFont="1" applyBorder="1" applyAlignment="1">
      <alignment horizontal="left"/>
    </xf>
    <xf numFmtId="1" fontId="55" fillId="0" borderId="4" xfId="0" applyNumberFormat="1" applyFont="1" applyBorder="1" applyAlignment="1">
      <alignment horizontal="left"/>
    </xf>
    <xf numFmtId="0" fontId="55" fillId="0" borderId="4" xfId="0" applyFont="1" applyBorder="1" applyAlignment="1">
      <alignment horizontal="left"/>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14" fontId="55" fillId="0" borderId="5"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right"/>
    </xf>
    <xf numFmtId="0" fontId="57" fillId="0" borderId="0" xfId="0" applyFont="1" applyAlignment="1" applyProtection="1">
      <alignment horizontal="right"/>
      <protection locked="0"/>
    </xf>
    <xf numFmtId="0" fontId="57" fillId="0" borderId="0" xfId="0" applyFont="1" applyAlignment="1">
      <alignment horizontal="left" vertical="top" wrapText="1"/>
    </xf>
    <xf numFmtId="1"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55" fillId="0" borderId="0" xfId="0" applyFont="1" applyAlignment="1">
      <alignment horizontal="center"/>
    </xf>
    <xf numFmtId="0" fontId="55" fillId="0" borderId="0" xfId="0" applyFont="1" applyAlignment="1">
      <alignment horizontal="left"/>
    </xf>
    <xf numFmtId="0" fontId="58" fillId="0" borderId="0" xfId="0" applyFont="1" applyAlignment="1">
      <alignment horizontal="center"/>
    </xf>
    <xf numFmtId="164" fontId="65" fillId="0" borderId="0" xfId="0" applyNumberFormat="1" applyFont="1" applyAlignment="1">
      <alignment horizontal="right"/>
    </xf>
    <xf numFmtId="0" fontId="66" fillId="0" borderId="0" xfId="0" applyFont="1" applyAlignment="1">
      <alignment horizontal="left"/>
    </xf>
    <xf numFmtId="0" fontId="65" fillId="0" borderId="0" xfId="0" applyFont="1" applyAlignment="1">
      <alignment horizontal="justify" wrapText="1"/>
    </xf>
    <xf numFmtId="0" fontId="65" fillId="0" borderId="0" xfId="0" applyFont="1" applyAlignment="1">
      <alignment horizontal="left" vertical="top" wrapText="1"/>
    </xf>
    <xf numFmtId="0" fontId="65" fillId="0" borderId="0" xfId="0" applyFont="1" applyAlignment="1">
      <alignment horizontal="right" wrapText="1"/>
    </xf>
    <xf numFmtId="0" fontId="66"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4">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14</xdr:col>
          <xdr:colOff>66675</xdr:colOff>
          <xdr:row>18</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xdr:row>
          <xdr:rowOff>495300</xdr:rowOff>
        </xdr:from>
        <xdr:to>
          <xdr:col>49</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114300</xdr:rowOff>
        </xdr:from>
        <xdr:to>
          <xdr:col>49</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H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10538</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10561</v>
      </c>
      <c r="AB1" s="63" t="s">
        <v>10562</v>
      </c>
      <c r="AC1" s="63" t="s">
        <v>10554</v>
      </c>
      <c r="AD1" s="51" t="s">
        <v>177</v>
      </c>
      <c r="AE1" s="51" t="s">
        <v>10485</v>
      </c>
      <c r="AF1" s="51" t="s">
        <v>10446</v>
      </c>
      <c r="AG1" s="51" t="s">
        <v>10451</v>
      </c>
      <c r="AH1" s="51" t="s">
        <v>10452</v>
      </c>
      <c r="AI1" s="34" t="s">
        <v>84</v>
      </c>
      <c r="AJ1" s="33" t="s">
        <v>10530</v>
      </c>
      <c r="AK1" s="33" t="s">
        <v>93</v>
      </c>
      <c r="AL1" s="33" t="s">
        <v>94</v>
      </c>
      <c r="AM1" s="33" t="s">
        <v>90</v>
      </c>
      <c r="AN1" s="33" t="s">
        <v>39</v>
      </c>
      <c r="AO1" s="34" t="s">
        <v>10531</v>
      </c>
      <c r="AP1" s="34" t="s">
        <v>180</v>
      </c>
      <c r="AQ1" s="34" t="s">
        <v>10425</v>
      </c>
      <c r="AR1" s="34" t="s">
        <v>10532</v>
      </c>
      <c r="AS1" s="34" t="s">
        <v>95</v>
      </c>
      <c r="AT1" s="44" t="s">
        <v>10431</v>
      </c>
      <c r="AU1" s="73" t="s">
        <v>10539</v>
      </c>
      <c r="AV1" s="65" t="s">
        <v>10541</v>
      </c>
      <c r="AW1" s="65" t="s">
        <v>10540</v>
      </c>
      <c r="AX1" s="65" t="s">
        <v>10542</v>
      </c>
      <c r="AY1" s="65" t="s">
        <v>10543</v>
      </c>
      <c r="AZ1" s="65" t="s">
        <v>10547</v>
      </c>
      <c r="BA1" s="65" t="s">
        <v>10548</v>
      </c>
      <c r="BB1" s="65" t="s">
        <v>10546</v>
      </c>
      <c r="BC1" s="70" t="s">
        <v>10544</v>
      </c>
      <c r="BD1" s="50" t="s">
        <v>8</v>
      </c>
      <c r="BE1" s="50" t="s">
        <v>9</v>
      </c>
      <c r="BF1" s="50" t="s">
        <v>10424</v>
      </c>
      <c r="BG1" s="62" t="s">
        <v>178</v>
      </c>
      <c r="BH1" s="62" t="s">
        <v>179</v>
      </c>
      <c r="BI1" s="50" t="s">
        <v>10528</v>
      </c>
      <c r="BJ1" s="76" t="s">
        <v>10545</v>
      </c>
      <c r="BK1" s="66" t="s">
        <v>10529</v>
      </c>
      <c r="BL1" s="77" t="s">
        <v>10555</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3" priority="12">
      <formula>IF(OR(LEN(L2)=18,LEN(L2)=0), FALSE, TRUE)</formula>
    </cfRule>
  </conditionalFormatting>
  <conditionalFormatting sqref="C2:C2000">
    <cfRule type="expression" dxfId="72" priority="11">
      <formula>IF(OR(LEN(C2)=12,LEN(C2)=0), FALSE, TRUE)</formula>
    </cfRule>
  </conditionalFormatting>
  <conditionalFormatting sqref="I2:I2000">
    <cfRule type="expression" dxfId="71" priority="4">
      <formula>IF(OR(LEN(I2)=4,LEN(I2)=0), FALSE, TRUE)</formula>
    </cfRule>
  </conditionalFormatting>
  <conditionalFormatting sqref="N2:N2000">
    <cfRule type="expression" dxfId="70" priority="10">
      <formula>IF(OR(LEN(N2)=1,LEN(N2)=0), FALSE, TRUE)</formula>
    </cfRule>
  </conditionalFormatting>
  <conditionalFormatting sqref="X1:X1048576">
    <cfRule type="expression" dxfId="69" priority="3">
      <formula>AND($BB1="",$X1&lt;&gt;"")</formula>
    </cfRule>
    <cfRule type="expression" dxfId="68" priority="6">
      <formula>$BB1=4</formula>
    </cfRule>
    <cfRule type="expression" dxfId="67" priority="7">
      <formula>$BB1=2</formula>
    </cfRule>
    <cfRule type="expression" dxfId="66" priority="8">
      <formula>$BB1=3</formula>
    </cfRule>
    <cfRule type="expression" dxfId="65" priority="9">
      <formula>$BB1=5</formula>
    </cfRule>
  </conditionalFormatting>
  <conditionalFormatting sqref="B1:AT1048576">
    <cfRule type="expression" dxfId="64" priority="13">
      <formula>MOD(IF($B1="","",$B1),2)=0</formula>
    </cfRule>
  </conditionalFormatting>
  <conditionalFormatting sqref="U2:V2000">
    <cfRule type="expression" dxfId="63"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topLeftCell="A17" zoomScaleNormal="100" workbookViewId="0">
      <pane ySplit="2" topLeftCell="A19" activePane="bottomLeft" state="frozenSplit"/>
      <selection activeCell="A17" sqref="A17"/>
      <selection pane="bottomLeft" activeCell="CF11" sqref="CF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48" t="str">
        <f>"REPRESENTACIÓN ESTATAL EN "&amp;UPPER(ESTADO)&amp;", CADER "&amp;UPPER(CADER)</f>
        <v>REPRESENTACIÓN ESTATAL EN NUEVO LEÓN, CADER LINARES</v>
      </c>
      <c r="I1" s="248"/>
      <c r="J1" s="248"/>
      <c r="K1" s="248"/>
      <c r="L1" s="248"/>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Linares\Documents\Programas\python\energia-main\Validacion\Archivo\i.pdf</v>
      </c>
      <c r="AW1" s="86" t="s">
        <v>10487</v>
      </c>
      <c r="AX1" s="86" t="s">
        <v>1</v>
      </c>
    </row>
    <row r="2" spans="1:53" ht="14.25" customHeight="1" x14ac:dyDescent="0.25">
      <c r="B2" s="105"/>
      <c r="C2" s="105"/>
      <c r="D2" s="107"/>
      <c r="E2" s="105"/>
      <c r="F2" s="108"/>
      <c r="G2" s="108"/>
      <c r="H2" s="260" t="str">
        <f>"DISTRITO DEL DESARROLLO RURAL NUMERO "&amp;CLAVE_DISTRITO&amp;", "&amp;DISTRITO</f>
        <v>DISTRITO DEL DESARROLLO RURAL NUMERO 102, MONTEMORELOS</v>
      </c>
      <c r="I2" s="260"/>
      <c r="J2" s="260"/>
      <c r="K2" s="260"/>
      <c r="L2" s="260"/>
      <c r="M2" s="92"/>
      <c r="N2" s="92" t="s">
        <v>157</v>
      </c>
      <c r="O2" s="92"/>
      <c r="AH2" s="86" t="str">
        <f>IFERROR(IF(VLOOKUP(VALUE(C22),T:T,1,0)=0,"si","si"),"no")</f>
        <v>no</v>
      </c>
      <c r="AM2" s="90"/>
      <c r="AN2" s="90"/>
      <c r="AV2" s="86" t="s">
        <v>10488</v>
      </c>
      <c r="AW2" s="86">
        <v>1</v>
      </c>
      <c r="AX2" s="86" t="s">
        <v>10488</v>
      </c>
      <c r="AY2" s="86" t="s">
        <v>1</v>
      </c>
      <c r="AZ2" s="86" t="s">
        <v>10506</v>
      </c>
    </row>
    <row r="3" spans="1:53" ht="18" customHeight="1" x14ac:dyDescent="0.25">
      <c r="A3" s="91"/>
      <c r="B3" s="107"/>
      <c r="C3" s="107"/>
      <c r="D3" s="107"/>
      <c r="E3" s="107"/>
      <c r="F3" s="248" t="str">
        <f ca="1">CADER&amp;", "&amp;ESTADO&amp;" A "&amp;REINSCRIPCION!AL13&amp;" DE "&amp;UPPER(REINSCRIPCION!AL14)&amp;" DE "&amp;REINSCRIPCION!AL15</f>
        <v>LINARES, NUEVO LEÓN A 27 DE NOVIEMBRE DE 2024</v>
      </c>
      <c r="G3" s="248"/>
      <c r="H3" s="248"/>
      <c r="I3" s="248"/>
      <c r="J3" s="248"/>
      <c r="K3" s="248"/>
      <c r="L3" s="248"/>
      <c r="AM3" s="90" t="s">
        <v>10432</v>
      </c>
      <c r="AN3" s="90" t="str">
        <f>DIRECC&amp;"error.pdf"</f>
        <v>C:\Users\Cader Linares\Documents\Programas\python\energia-main\Validacion\Archivo\error.pdf</v>
      </c>
      <c r="AV3" s="86" t="s">
        <v>10489</v>
      </c>
      <c r="AW3" s="86">
        <v>2</v>
      </c>
      <c r="AX3" s="86" t="s">
        <v>10489</v>
      </c>
      <c r="AY3" s="86" t="s">
        <v>10520</v>
      </c>
      <c r="AZ3" s="86" t="s">
        <v>10533</v>
      </c>
    </row>
    <row r="4" spans="1:53" hidden="1" x14ac:dyDescent="0.25">
      <c r="B4" s="107"/>
      <c r="C4" s="105"/>
      <c r="D4" s="248"/>
      <c r="E4" s="248"/>
      <c r="F4" s="248"/>
      <c r="G4" s="248"/>
      <c r="H4" s="248"/>
      <c r="I4" s="248"/>
      <c r="J4" s="248"/>
      <c r="K4" s="248"/>
      <c r="L4" s="248"/>
      <c r="O4" s="86" t="str">
        <f>IFERROR(IF(VLOOKUP(C21,CHECKLIST!E14:U2000,17,0)=C20,"si","no"),"")</f>
        <v>si</v>
      </c>
      <c r="AM4" s="93" t="s">
        <v>10426</v>
      </c>
      <c r="AN4" s="94" t="str">
        <f>LEFT(PATH,LEN(PATH)-21)&amp;"Validacion\Archivo\"</f>
        <v>C:\Users\Cader Linares\Documents\Programas\python\energia-main\Validacion\Archivo\</v>
      </c>
      <c r="AV4" s="86" t="s">
        <v>10490</v>
      </c>
      <c r="AW4" s="86">
        <v>3</v>
      </c>
      <c r="AX4" s="86" t="s">
        <v>10490</v>
      </c>
      <c r="AY4" s="86" t="s">
        <v>10521</v>
      </c>
      <c r="AZ4" s="86" t="s">
        <v>19</v>
      </c>
    </row>
    <row r="5" spans="1:53" x14ac:dyDescent="0.25">
      <c r="B5" s="249" t="s">
        <v>10565</v>
      </c>
      <c r="C5" s="249"/>
      <c r="D5" s="249"/>
      <c r="E5" s="249"/>
      <c r="F5" s="249"/>
      <c r="G5" s="249"/>
      <c r="H5" s="249"/>
      <c r="I5" s="249"/>
      <c r="J5" s="249"/>
      <c r="K5" s="249"/>
      <c r="L5" s="249"/>
      <c r="Q5" s="86" t="e">
        <f>IF(N19=1,INDEX(DATOS!N:N,MATCH(REPORTE!C21,DATOS!C:C,0),1),INDEX(DATOS!N:N,MATCH(VALUE(REPORTE!C22),DATOS!C:C,0),1))</f>
        <v>#N/A</v>
      </c>
      <c r="AM5" s="93" t="s">
        <v>10427</v>
      </c>
      <c r="AN5" s="95" t="s">
        <v>10591</v>
      </c>
      <c r="AV5" s="86" t="s">
        <v>10491</v>
      </c>
      <c r="AW5" s="86">
        <v>4</v>
      </c>
      <c r="AX5" s="96" t="s">
        <v>10491</v>
      </c>
      <c r="AY5" s="86" t="s">
        <v>10522</v>
      </c>
      <c r="AZ5" s="86">
        <v>102</v>
      </c>
      <c r="BA5" s="97">
        <f>IF(LEN(CLAVE_DISTRITO)&lt;3,TEXT(CLAVE_DISTRITO, "000"),CLAVE_DISTRITO)</f>
        <v>102</v>
      </c>
    </row>
    <row r="6" spans="1:53" x14ac:dyDescent="0.25">
      <c r="B6" s="249" t="s">
        <v>10566</v>
      </c>
      <c r="C6" s="249"/>
      <c r="D6" s="249"/>
      <c r="E6" s="249"/>
      <c r="F6" s="249"/>
      <c r="G6" s="249"/>
      <c r="H6" s="249"/>
      <c r="I6" s="249"/>
      <c r="J6" s="249"/>
      <c r="K6" s="249"/>
      <c r="L6" s="249"/>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10492</v>
      </c>
      <c r="AW6" s="86">
        <v>5</v>
      </c>
      <c r="AX6" s="86" t="s">
        <v>10492</v>
      </c>
      <c r="AY6" s="86" t="s">
        <v>10523</v>
      </c>
      <c r="AZ6" s="86">
        <v>12</v>
      </c>
      <c r="BA6" s="97" t="str">
        <f>IF(LEN(CLAVE_CADER)&lt;3,TEXT(CLAVE_CADER, "000"),CLAVE_CADER)</f>
        <v>012</v>
      </c>
    </row>
    <row r="7" spans="1:53" x14ac:dyDescent="0.25">
      <c r="B7" s="249" t="s">
        <v>10567</v>
      </c>
      <c r="C7" s="249"/>
      <c r="D7" s="249"/>
      <c r="E7" s="249"/>
      <c r="F7" s="249"/>
      <c r="G7" s="249"/>
      <c r="H7" s="249"/>
      <c r="I7" s="249"/>
      <c r="J7" s="249"/>
      <c r="K7" s="249"/>
      <c r="L7" s="249"/>
      <c r="AM7" s="93" t="s">
        <v>10428</v>
      </c>
      <c r="AN7" s="99" t="e">
        <f>"Expedientes\"&amp;AQ7&amp;".pdf"</f>
        <v>#VALUE!</v>
      </c>
      <c r="AQ7" s="86" t="e">
        <f>INDEX(DATOS!A:A,MATCH(VALUE(CARPETA),DATOS!B:B,0),1)</f>
        <v>#VALUE!</v>
      </c>
      <c r="AV7" s="86" t="s">
        <v>10493</v>
      </c>
      <c r="AW7" s="86">
        <v>6</v>
      </c>
      <c r="AX7" s="86" t="s">
        <v>10493</v>
      </c>
      <c r="AY7" s="86" t="s">
        <v>10524</v>
      </c>
      <c r="AZ7" s="86" t="s">
        <v>10534</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10494</v>
      </c>
      <c r="AW8" s="86">
        <v>7</v>
      </c>
      <c r="AX8" s="86" t="s">
        <v>10494</v>
      </c>
      <c r="AY8" s="86" t="s">
        <v>10525</v>
      </c>
      <c r="AZ8" s="86" t="s">
        <v>10535</v>
      </c>
    </row>
    <row r="9" spans="1:53" x14ac:dyDescent="0.25">
      <c r="D9" s="87"/>
      <c r="E9" s="87"/>
      <c r="F9" s="87"/>
      <c r="G9" s="87"/>
      <c r="H9" s="87"/>
      <c r="I9" s="87"/>
      <c r="J9" s="87"/>
      <c r="K9" s="87"/>
      <c r="L9" s="87"/>
      <c r="AM9" s="93" t="s">
        <v>10473</v>
      </c>
      <c r="AN9" s="86" t="s">
        <v>10557</v>
      </c>
      <c r="AV9" s="86" t="s">
        <v>10495</v>
      </c>
      <c r="AW9" s="86">
        <v>8</v>
      </c>
      <c r="AX9" s="86" t="s">
        <v>10495</v>
      </c>
      <c r="AY9" s="86" t="s">
        <v>10526</v>
      </c>
      <c r="AZ9" s="86" t="s">
        <v>10536</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10496</v>
      </c>
      <c r="AW10" s="86">
        <v>9</v>
      </c>
      <c r="AX10" s="86" t="s">
        <v>10496</v>
      </c>
      <c r="AY10" s="86" t="s">
        <v>10527</v>
      </c>
      <c r="AZ10" s="86" t="s">
        <v>10537</v>
      </c>
    </row>
    <row r="11" spans="1:53" ht="14.25" customHeight="1" x14ac:dyDescent="0.25">
      <c r="B11" s="250" t="s">
        <v>10568</v>
      </c>
      <c r="C11" s="250"/>
      <c r="D11" s="250"/>
      <c r="E11" s="250"/>
      <c r="F11" s="250"/>
      <c r="G11" s="250"/>
      <c r="H11" s="250"/>
      <c r="I11" s="250"/>
      <c r="J11" s="250"/>
      <c r="K11" s="250"/>
      <c r="L11" s="250"/>
      <c r="AM11" s="93" t="s">
        <v>10478</v>
      </c>
      <c r="AN11" s="90" t="str">
        <f>LEFT(PATH,LEN(PATH)-21)&amp;"Scripts\sincronizar.pyw"</f>
        <v>C:\Users\Cader Linares\Documents\Programas\python\energia-main\Scripts\sincronizar.pyw</v>
      </c>
      <c r="AV11" s="86" t="s">
        <v>10497</v>
      </c>
      <c r="AW11" s="86">
        <v>10</v>
      </c>
      <c r="AX11" s="86" t="s">
        <v>10497</v>
      </c>
    </row>
    <row r="12" spans="1:53" x14ac:dyDescent="0.25">
      <c r="B12" s="250"/>
      <c r="C12" s="250"/>
      <c r="D12" s="250"/>
      <c r="E12" s="250"/>
      <c r="F12" s="250"/>
      <c r="G12" s="250"/>
      <c r="H12" s="250"/>
      <c r="I12" s="250"/>
      <c r="J12" s="250"/>
      <c r="K12" s="250"/>
      <c r="L12" s="250"/>
      <c r="AM12" s="93" t="s">
        <v>10486</v>
      </c>
      <c r="AN12" s="86" t="str">
        <f>LEFT(PATH,LEN(PATH)-21)&amp;"Scripts\mapa.pyw"</f>
        <v>C:\Users\Cader Linares\Documents\Programas\python\energia-main\Scripts\mapa.pyw</v>
      </c>
      <c r="AV12" s="86" t="s">
        <v>10498</v>
      </c>
      <c r="AW12" s="86">
        <v>11</v>
      </c>
      <c r="AX12" s="86" t="s">
        <v>10498</v>
      </c>
    </row>
    <row r="13" spans="1:53" x14ac:dyDescent="0.25">
      <c r="B13" s="250"/>
      <c r="C13" s="250"/>
      <c r="D13" s="250"/>
      <c r="E13" s="250"/>
      <c r="F13" s="250"/>
      <c r="G13" s="250"/>
      <c r="H13" s="250"/>
      <c r="I13" s="250"/>
      <c r="J13" s="250"/>
      <c r="K13" s="250"/>
      <c r="L13" s="250"/>
      <c r="AM13" s="86" t="s">
        <v>10429</v>
      </c>
      <c r="AN13" s="86" t="str">
        <f>IFERROR(IF(FIND("Exp",INDEX,1)=1,EXPEDIENTE,EXPEDIENTE),IF(LEN(CARPETA)=1,"000"&amp;CARPETA,IF(LEN(CARPETA)=2,"00"&amp;CARPETA,IF(LEN(CARPETA)=3,"0"&amp;CARPETA,CARPETA)))&amp;INDEX)</f>
        <v>i.pdf</v>
      </c>
      <c r="AV13" s="86" t="s">
        <v>10499</v>
      </c>
      <c r="AW13" s="86">
        <v>12</v>
      </c>
      <c r="AX13" s="86" t="s">
        <v>10499</v>
      </c>
      <c r="AY13" s="86" t="s">
        <v>10560</v>
      </c>
      <c r="AZ13" s="86" t="s">
        <v>10559</v>
      </c>
      <c r="BA13" s="86">
        <f>IF(UPPER(FORZAR_HIPERVINCULOS)="NO",0,1)</f>
        <v>0</v>
      </c>
    </row>
    <row r="14" spans="1:53" x14ac:dyDescent="0.25">
      <c r="B14" s="117"/>
      <c r="C14" s="117"/>
      <c r="D14" s="117"/>
      <c r="E14" s="117"/>
      <c r="F14" s="117"/>
      <c r="G14" s="117"/>
      <c r="H14" s="117"/>
      <c r="I14" s="117"/>
      <c r="J14" s="117"/>
      <c r="K14" s="117"/>
      <c r="L14" s="117"/>
      <c r="AV14" s="86" t="s">
        <v>10500</v>
      </c>
      <c r="AW14" s="86">
        <v>13</v>
      </c>
      <c r="AX14" s="86" t="s">
        <v>10500</v>
      </c>
    </row>
    <row r="15" spans="1:53" x14ac:dyDescent="0.25">
      <c r="B15" s="109" t="s">
        <v>10570</v>
      </c>
      <c r="C15" s="110"/>
      <c r="D15" s="118" t="s">
        <v>10571</v>
      </c>
      <c r="E15" s="111"/>
      <c r="F15" s="118" t="s">
        <v>10572</v>
      </c>
      <c r="G15" s="111"/>
      <c r="H15" s="111"/>
      <c r="I15" s="111"/>
      <c r="J15" s="111"/>
      <c r="K15" s="111" t="s">
        <v>10573</v>
      </c>
      <c r="L15" s="111" t="str">
        <f>IF(N1="","",IF(N1="F","FISICA",IF(N1=0,"","MORAL")))</f>
        <v/>
      </c>
      <c r="AM15" s="102" t="s">
        <v>10558</v>
      </c>
      <c r="AN15" s="86" t="str">
        <f>LEFT(PATH,LEN(PATH)-21)&amp;"Scripts\tabla.pyw"</f>
        <v>C:\Users\Cader Linares\Documents\Programas\python\energia-main\Scripts\tabla.pyw</v>
      </c>
      <c r="AV15" s="86" t="s">
        <v>10501</v>
      </c>
      <c r="AW15" s="86">
        <v>14</v>
      </c>
      <c r="AX15" s="86" t="s">
        <v>10501</v>
      </c>
    </row>
    <row r="16" spans="1:53" ht="23.25" customHeight="1" x14ac:dyDescent="0.25">
      <c r="B16" s="112"/>
      <c r="C16" s="110"/>
      <c r="D16" s="109"/>
      <c r="E16" s="110"/>
      <c r="F16" s="110"/>
      <c r="G16" s="110"/>
      <c r="H16" s="110"/>
      <c r="I16" s="110"/>
      <c r="J16" s="110"/>
      <c r="K16" s="110"/>
      <c r="L16" s="110"/>
      <c r="AV16" s="86" t="s">
        <v>10502</v>
      </c>
      <c r="AW16" s="86">
        <v>15</v>
      </c>
      <c r="AX16" s="86" t="s">
        <v>10502</v>
      </c>
    </row>
    <row r="17" spans="2:50" x14ac:dyDescent="0.25">
      <c r="C17" s="110"/>
      <c r="D17" s="109"/>
      <c r="E17" s="110"/>
      <c r="F17" s="110"/>
      <c r="G17" s="110"/>
      <c r="H17" s="110"/>
      <c r="I17" s="110"/>
      <c r="J17" s="110"/>
      <c r="K17" s="110"/>
      <c r="L17" s="110"/>
      <c r="AV17" s="86" t="s">
        <v>10503</v>
      </c>
      <c r="AW17" s="86">
        <v>16</v>
      </c>
      <c r="AX17" s="86" t="s">
        <v>10503</v>
      </c>
    </row>
    <row r="18" spans="2:50" x14ac:dyDescent="0.25">
      <c r="B18" s="113" t="str">
        <f>IFERROR(IF(INDEX(DATOS!AR:AR,(MATCH(VALUE(CARPETA),DATOS!B:B,0)))=0,"","*SERVICIO VERIFICADO"),"")</f>
        <v/>
      </c>
      <c r="C18" s="112"/>
      <c r="D18" s="109"/>
      <c r="E18" s="114"/>
      <c r="F18" s="114"/>
      <c r="G18" s="110"/>
      <c r="H18" s="110"/>
      <c r="I18" s="110"/>
      <c r="J18" s="110"/>
      <c r="K18" s="110"/>
      <c r="L18" s="110"/>
      <c r="AV18" s="86" t="s">
        <v>10504</v>
      </c>
      <c r="AW18" s="86">
        <v>17</v>
      </c>
      <c r="AX18" s="86" t="s">
        <v>10504</v>
      </c>
    </row>
    <row r="19" spans="2:50" x14ac:dyDescent="0.25">
      <c r="B19" s="109"/>
      <c r="C19" s="110"/>
      <c r="D19" s="110"/>
      <c r="E19" s="110"/>
      <c r="F19" s="110"/>
      <c r="G19" s="110"/>
      <c r="H19" s="110"/>
      <c r="I19" s="110"/>
      <c r="J19" s="110"/>
      <c r="K19" s="110"/>
      <c r="L19" s="110"/>
      <c r="N19" s="86">
        <f>IFERROR(IF(C21="",0,1),"")</f>
        <v>0</v>
      </c>
      <c r="AV19" s="86" t="s">
        <v>10505</v>
      </c>
      <c r="AW19" s="86">
        <v>18</v>
      </c>
      <c r="AX19" s="86" t="s">
        <v>10505</v>
      </c>
    </row>
    <row r="20" spans="2:50" x14ac:dyDescent="0.25">
      <c r="B20" s="193" t="s">
        <v>10590</v>
      </c>
      <c r="C20" s="261" t="s">
        <v>157</v>
      </c>
      <c r="D20" s="261"/>
      <c r="E20" s="261"/>
      <c r="F20" s="262"/>
      <c r="G20" s="119"/>
      <c r="H20" s="119"/>
      <c r="I20" s="197" t="s">
        <v>10575</v>
      </c>
      <c r="J20" s="241" t="str">
        <f>IFERROR(HYPERLINK("#"&amp;"DATOS!aQ"&amp;MATCH(VALUE(CARPETA),DATOS!B:B,0),IF(I20="","",IFERROR(INDEX(DATOS!W:W,MATCH(IF(O4="SI",VALUE(C21),VALUE(REPORTE!C22)),DATOS!BY:BY,0),1),""))),"")</f>
        <v/>
      </c>
      <c r="K20" s="242"/>
      <c r="L20" s="243"/>
      <c r="M20" s="98"/>
      <c r="AM20" s="86" t="s">
        <v>10430</v>
      </c>
      <c r="AN20" s="101"/>
      <c r="AO20" s="101" t="e">
        <f>INDEX(DATOS!J:J,MATCH(REPORTE!AN20,DATOS!C:C,0),1)</f>
        <v>#N/A</v>
      </c>
      <c r="AP20" s="101"/>
      <c r="AV20" s="86" t="s">
        <v>10506</v>
      </c>
      <c r="AW20" s="86">
        <v>19</v>
      </c>
      <c r="AX20" s="86" t="s">
        <v>10506</v>
      </c>
    </row>
    <row r="21" spans="2:50" x14ac:dyDescent="0.25">
      <c r="B21" s="194" t="str">
        <f>IFERROR(IF(N19=0,"","RPU:"),"")</f>
        <v/>
      </c>
      <c r="C21" s="246" t="str">
        <f>IFERROR(IF(IF(P76="","",IF(P77="",1,""))=1,INDEX(DATOS!C:C,MATCH(REPORTE!C20,DATOS!J:J,0),1),""),"")</f>
        <v/>
      </c>
      <c r="D21" s="246"/>
      <c r="E21" s="246"/>
      <c r="F21" s="247"/>
      <c r="G21" s="119"/>
      <c r="H21" s="119"/>
      <c r="I21" s="195" t="s">
        <v>10576</v>
      </c>
      <c r="J21" s="244" t="str">
        <f>IF(I22="","",IFERROR(CONCATENATE(INDEX(DATOS!V:V,MATCH(IF(O4="SI",VALUE(C21),VALUE(REPORTE!C22)),DATOS!BY:BY,0),1)," HA"),""))</f>
        <v/>
      </c>
      <c r="K21" s="244"/>
      <c r="L21" s="245"/>
      <c r="M21" s="98"/>
      <c r="AV21" s="86" t="s">
        <v>10507</v>
      </c>
      <c r="AW21" s="86">
        <v>20</v>
      </c>
      <c r="AX21" s="96" t="s">
        <v>10507</v>
      </c>
    </row>
    <row r="22" spans="2:50" x14ac:dyDescent="0.25">
      <c r="B22" s="195" t="str">
        <f>IF(C20="","",IF(N19=0,"RPU:",""))</f>
        <v/>
      </c>
      <c r="C22" s="253">
        <v>396051000332</v>
      </c>
      <c r="D22" s="253"/>
      <c r="E22" s="253"/>
      <c r="F22" s="254"/>
      <c r="G22" s="121"/>
      <c r="H22" s="119"/>
      <c r="I22" s="195" t="str">
        <f>IF(B23="","","EQUIPO:")</f>
        <v>EQUIPO:</v>
      </c>
      <c r="J22" s="244" t="str">
        <f>IF(I22="","",IFERROR(CONCATENATE(INDEX(DATOS!Y:Y,MATCH(IF(O4="SI",VALUE(C21),VALUE(REPORTE!C22)),DATOS!BY:BY,0),1)," HP"),""))</f>
        <v/>
      </c>
      <c r="K22" s="244"/>
      <c r="L22" s="245"/>
      <c r="M22" s="98"/>
      <c r="AV22" s="86" t="s">
        <v>10508</v>
      </c>
      <c r="AW22" s="86">
        <v>21</v>
      </c>
      <c r="AX22" s="96" t="s">
        <v>10508</v>
      </c>
    </row>
    <row r="23" spans="2:50" ht="15" customHeight="1" x14ac:dyDescent="0.25">
      <c r="B23" s="195" t="s">
        <v>10564</v>
      </c>
      <c r="C23" s="228" t="str">
        <f>IF(I22="","",IFERROR(INDEX(DATOS!E:E,MATCH(IF(O4="SI",VALUE(C21),VALUE(REPORTE!C22)),DATOS!BY:BY,0),1),""))</f>
        <v/>
      </c>
      <c r="D23" s="228"/>
      <c r="E23" s="228"/>
      <c r="F23" s="229"/>
      <c r="G23" s="119"/>
      <c r="H23" s="119"/>
      <c r="I23" s="195" t="str">
        <f>IF(B23="","","CUOTA ENERGETICA:")</f>
        <v>CUOTA ENERGETICA:</v>
      </c>
      <c r="J23" s="244" t="str">
        <f>IF(I23="","",IFERROR(CONCATENATE(INDEX(DATOS!BW:BW,MATCH(IF(O4="SI",VALUE(C21),VALUE(REPORTE!C22)),DATOS!BY:BY,0),1)," KW/H"),""))</f>
        <v/>
      </c>
      <c r="K23" s="244"/>
      <c r="L23" s="245"/>
      <c r="M23" s="98"/>
      <c r="AV23" s="86" t="s">
        <v>10509</v>
      </c>
      <c r="AW23" s="86">
        <v>22</v>
      </c>
      <c r="AX23" s="86" t="s">
        <v>10509</v>
      </c>
    </row>
    <row r="24" spans="2:50" ht="15" customHeight="1" x14ac:dyDescent="0.25">
      <c r="B24" s="196" t="str">
        <f>IF(B23="","","NO. REGISTRO:")</f>
        <v>NO. REGISTRO:</v>
      </c>
      <c r="C24" s="230" t="str">
        <f>IF(B24="","",IFERROR(INDEX(DATOS!BX:BX,MATCH(IF(O4="SI",VALUE(C21),VALUE(C22)),DATOS!BY:BY,0),1),""))</f>
        <v/>
      </c>
      <c r="D24" s="231"/>
      <c r="E24" s="231"/>
      <c r="F24" s="232"/>
      <c r="G24" s="119"/>
      <c r="H24" s="119"/>
      <c r="I24" s="196" t="s">
        <v>10574</v>
      </c>
      <c r="J24" s="226" t="str">
        <f>IFERROR(IF(N19=0,IF(AH2="si",DATOS!DF2,""),DATOS!DF2),"")</f>
        <v/>
      </c>
      <c r="K24" s="226"/>
      <c r="L24" s="227"/>
      <c r="M24" s="98"/>
      <c r="AV24" s="86" t="s">
        <v>10510</v>
      </c>
      <c r="AW24" s="86">
        <v>23</v>
      </c>
      <c r="AX24" s="86" t="s">
        <v>10510</v>
      </c>
    </row>
    <row r="25" spans="2:50" x14ac:dyDescent="0.25">
      <c r="B25" s="257"/>
      <c r="C25" s="257"/>
      <c r="D25" s="126"/>
      <c r="E25" s="126"/>
      <c r="F25" s="126"/>
      <c r="G25" s="119"/>
      <c r="H25" s="119"/>
      <c r="I25" s="119"/>
      <c r="J25" s="119"/>
      <c r="K25" s="119"/>
      <c r="L25" s="122"/>
      <c r="M25" s="98"/>
      <c r="AV25" s="86" t="s">
        <v>10511</v>
      </c>
      <c r="AW25" s="86">
        <v>24</v>
      </c>
      <c r="AX25" s="86" t="s">
        <v>10511</v>
      </c>
    </row>
    <row r="26" spans="2:50" x14ac:dyDescent="0.25">
      <c r="B26" s="129"/>
      <c r="C26" s="129"/>
      <c r="D26" s="126"/>
      <c r="E26" s="126"/>
      <c r="F26" s="126"/>
      <c r="G26" s="119"/>
      <c r="H26" s="119"/>
      <c r="I26" s="119"/>
      <c r="J26" s="119"/>
      <c r="K26" s="119"/>
      <c r="L26" s="122"/>
      <c r="M26" s="98"/>
      <c r="AV26" s="86" t="s">
        <v>10512</v>
      </c>
      <c r="AW26" s="86">
        <v>25</v>
      </c>
      <c r="AX26" s="86" t="s">
        <v>10512</v>
      </c>
    </row>
    <row r="27" spans="2:50" x14ac:dyDescent="0.25">
      <c r="B27" s="131" t="s">
        <v>10577</v>
      </c>
      <c r="C27" s="132"/>
      <c r="D27" s="133"/>
      <c r="E27" s="133"/>
      <c r="F27" s="133"/>
      <c r="G27" s="133"/>
      <c r="H27" s="133"/>
      <c r="I27" s="133"/>
      <c r="J27" s="133"/>
      <c r="K27" s="133"/>
      <c r="L27" s="133"/>
      <c r="M27" s="98"/>
      <c r="AV27" s="86" t="s">
        <v>10513</v>
      </c>
      <c r="AW27" s="86">
        <v>26</v>
      </c>
      <c r="AX27" s="86" t="s">
        <v>10513</v>
      </c>
    </row>
    <row r="28" spans="2:50" ht="15" customHeight="1" x14ac:dyDescent="0.25">
      <c r="B28" s="233" t="s">
        <v>1</v>
      </c>
      <c r="C28" s="233"/>
      <c r="D28" s="239" t="s">
        <v>10578</v>
      </c>
      <c r="E28" s="239"/>
      <c r="F28" s="239"/>
      <c r="G28" s="239"/>
      <c r="H28" s="239"/>
      <c r="I28" s="239"/>
      <c r="J28" s="239"/>
      <c r="K28" s="235" t="s">
        <v>10579</v>
      </c>
      <c r="L28" s="236"/>
      <c r="M28" s="98"/>
      <c r="AV28" s="86" t="s">
        <v>10514</v>
      </c>
      <c r="AW28" s="86">
        <v>27</v>
      </c>
      <c r="AX28" s="86" t="s">
        <v>10514</v>
      </c>
    </row>
    <row r="29" spans="2:50" ht="15" customHeight="1" x14ac:dyDescent="0.25">
      <c r="B29" s="234"/>
      <c r="C29" s="234"/>
      <c r="D29" s="240"/>
      <c r="E29" s="240"/>
      <c r="F29" s="240"/>
      <c r="G29" s="240"/>
      <c r="H29" s="240"/>
      <c r="I29" s="240"/>
      <c r="J29" s="240"/>
      <c r="K29" s="237"/>
      <c r="L29" s="238"/>
      <c r="M29" s="98"/>
      <c r="AV29" s="86" t="s">
        <v>10515</v>
      </c>
      <c r="AW29" s="86">
        <v>28</v>
      </c>
      <c r="AX29" s="86" t="s">
        <v>10515</v>
      </c>
    </row>
    <row r="30" spans="2:50" ht="15" customHeight="1" x14ac:dyDescent="0.25">
      <c r="B30" s="224" t="str">
        <f>IF(B65="(  ●  )","OK",B65)</f>
        <v/>
      </c>
      <c r="C30" s="225"/>
      <c r="D30" s="142" t="s">
        <v>10580</v>
      </c>
      <c r="E30" s="134"/>
      <c r="F30" s="134"/>
      <c r="G30" s="134"/>
      <c r="H30" s="134"/>
      <c r="I30" s="134"/>
      <c r="J30" s="135"/>
      <c r="K30" s="214" t="str">
        <f>IF(IF(I21="","",IFERROR(INDEX(DATOS!AS:AS,MATCH(IF(O4="SI",VALUE(C21),VALUE(REPORTE!C22)),DATOS!BY:BY,0),1),""))=0,"",IF(I21="","",IFERROR(INDEX(DATOS!AS:AS,MATCH(IF(O4="SI",VALUE(C21),VALUE(REPORTE!C22)),DATOS!BY:BY,0),1),"")))</f>
        <v/>
      </c>
      <c r="L30" s="215"/>
      <c r="M30" s="98"/>
      <c r="AM30" s="86" t="s">
        <v>10432</v>
      </c>
      <c r="AN30" s="86" t="s">
        <v>10433</v>
      </c>
      <c r="AO30" s="104">
        <f>IFERROR(IF(IFERROR(FIND("x",ERROR,1),FIND("X",ERROR,1))=1,1,1),"")</f>
        <v>1</v>
      </c>
      <c r="AV30" s="86" t="s">
        <v>10516</v>
      </c>
      <c r="AW30" s="86">
        <v>29</v>
      </c>
      <c r="AX30" s="86" t="s">
        <v>10516</v>
      </c>
    </row>
    <row r="31" spans="2:50" ht="15" customHeight="1" x14ac:dyDescent="0.25">
      <c r="B31" s="222" t="str">
        <f>IF(G65="(  ●  )","OK",G65)</f>
        <v/>
      </c>
      <c r="C31" s="223"/>
      <c r="D31" s="143" t="s">
        <v>10581</v>
      </c>
      <c r="E31" s="136"/>
      <c r="F31" s="136"/>
      <c r="G31" s="136"/>
      <c r="H31" s="136"/>
      <c r="I31" s="136"/>
      <c r="J31" s="137"/>
      <c r="K31" s="216"/>
      <c r="L31" s="217"/>
      <c r="M31" s="98"/>
      <c r="AV31" s="86" t="s">
        <v>10517</v>
      </c>
      <c r="AW31" s="86">
        <v>30</v>
      </c>
      <c r="AX31" s="86" t="s">
        <v>10517</v>
      </c>
    </row>
    <row r="32" spans="2:50" ht="15" customHeight="1" x14ac:dyDescent="0.25">
      <c r="B32" s="220" t="str">
        <f>IF(J65="(  ●  )","OK",J65)</f>
        <v/>
      </c>
      <c r="C32" s="221"/>
      <c r="D32" s="142" t="s">
        <v>10582</v>
      </c>
      <c r="E32" s="138"/>
      <c r="F32" s="138"/>
      <c r="G32" s="138"/>
      <c r="H32" s="138"/>
      <c r="I32" s="138"/>
      <c r="J32" s="139"/>
      <c r="K32" s="216"/>
      <c r="L32" s="217"/>
      <c r="M32" s="98"/>
      <c r="AV32" s="86" t="s">
        <v>10518</v>
      </c>
      <c r="AW32" s="86">
        <v>31</v>
      </c>
      <c r="AX32" s="96" t="s">
        <v>10518</v>
      </c>
    </row>
    <row r="33" spans="2:50" ht="15" customHeight="1" x14ac:dyDescent="0.25">
      <c r="B33" s="222" t="str">
        <f>IF(B68="(  ●  )","OK",B68)</f>
        <v/>
      </c>
      <c r="C33" s="223"/>
      <c r="D33" s="143" t="s">
        <v>4</v>
      </c>
      <c r="E33" s="136"/>
      <c r="F33" s="136"/>
      <c r="G33" s="136"/>
      <c r="H33" s="136"/>
      <c r="I33" s="136"/>
      <c r="J33" s="137"/>
      <c r="K33" s="216"/>
      <c r="L33" s="217"/>
      <c r="M33" s="98"/>
      <c r="AV33" s="86" t="s">
        <v>10519</v>
      </c>
      <c r="AW33" s="86">
        <v>32</v>
      </c>
      <c r="AX33" s="86" t="s">
        <v>10519</v>
      </c>
    </row>
    <row r="34" spans="2:50" ht="15" customHeight="1" x14ac:dyDescent="0.25">
      <c r="B34" s="220" t="str">
        <f>IF(G68="(  ●  )","OK",G68)</f>
        <v/>
      </c>
      <c r="C34" s="221"/>
      <c r="D34" s="142" t="s">
        <v>10583</v>
      </c>
      <c r="E34" s="138"/>
      <c r="F34" s="138"/>
      <c r="G34" s="138"/>
      <c r="H34" s="138"/>
      <c r="I34" s="138"/>
      <c r="J34" s="139"/>
      <c r="K34" s="216"/>
      <c r="L34" s="217"/>
      <c r="M34" s="98"/>
    </row>
    <row r="35" spans="2:50" ht="15" customHeight="1" x14ac:dyDescent="0.25">
      <c r="B35" s="222" t="str">
        <f>IF(J68="(  ●  )","OK",J68)</f>
        <v/>
      </c>
      <c r="C35" s="223"/>
      <c r="D35" s="143" t="s">
        <v>10584</v>
      </c>
      <c r="E35" s="136"/>
      <c r="F35" s="136"/>
      <c r="G35" s="136"/>
      <c r="H35" s="136"/>
      <c r="I35" s="136"/>
      <c r="J35" s="137"/>
      <c r="K35" s="216"/>
      <c r="L35" s="217"/>
      <c r="M35" s="98"/>
    </row>
    <row r="36" spans="2:50" ht="15" customHeight="1" x14ac:dyDescent="0.25">
      <c r="B36" s="220" t="str">
        <f>IF(B71="(  ●  )","OK",B71)</f>
        <v/>
      </c>
      <c r="C36" s="221"/>
      <c r="D36" s="142" t="s">
        <v>10585</v>
      </c>
      <c r="E36" s="138"/>
      <c r="F36" s="138"/>
      <c r="G36" s="138"/>
      <c r="H36" s="138"/>
      <c r="I36" s="138"/>
      <c r="J36" s="139"/>
      <c r="K36" s="216"/>
      <c r="L36" s="217"/>
      <c r="M36" s="98"/>
    </row>
    <row r="37" spans="2:50" ht="15" customHeight="1" x14ac:dyDescent="0.25">
      <c r="B37" s="222" t="str">
        <f>IF(G71="(  ●  )","OK",G71)</f>
        <v/>
      </c>
      <c r="C37" s="223"/>
      <c r="D37" s="143" t="s">
        <v>10586</v>
      </c>
      <c r="E37" s="136"/>
      <c r="F37" s="136"/>
      <c r="G37" s="136"/>
      <c r="H37" s="136"/>
      <c r="I37" s="136"/>
      <c r="J37" s="137"/>
      <c r="K37" s="216"/>
      <c r="L37" s="217"/>
      <c r="M37" s="98"/>
    </row>
    <row r="38" spans="2:50" ht="15" customHeight="1" x14ac:dyDescent="0.25">
      <c r="B38" s="220" t="str">
        <f>IF(J71="(  ●  )","OK",J71)</f>
        <v/>
      </c>
      <c r="C38" s="221"/>
      <c r="D38" s="142" t="s">
        <v>10587</v>
      </c>
      <c r="E38" s="138"/>
      <c r="F38" s="138"/>
      <c r="G38" s="138"/>
      <c r="H38" s="138"/>
      <c r="I38" s="138"/>
      <c r="J38" s="139"/>
      <c r="K38" s="216"/>
      <c r="L38" s="217"/>
      <c r="M38" s="98"/>
    </row>
    <row r="39" spans="2:50" ht="15" customHeight="1" x14ac:dyDescent="0.25">
      <c r="B39" s="222" t="str">
        <f>IF(L15="MORAL",IF(G74="(  ●  )","OK",G74),"")</f>
        <v/>
      </c>
      <c r="C39" s="223"/>
      <c r="D39" s="143" t="str">
        <f>IF(B39="","","ACTA COSNTITUTIVA")</f>
        <v/>
      </c>
      <c r="E39" s="136"/>
      <c r="F39" s="136"/>
      <c r="G39" s="136"/>
      <c r="H39" s="136"/>
      <c r="I39" s="136"/>
      <c r="J39" s="137"/>
      <c r="K39" s="216"/>
      <c r="L39" s="217"/>
      <c r="M39" s="98"/>
    </row>
    <row r="40" spans="2:50" ht="15" customHeight="1" x14ac:dyDescent="0.25">
      <c r="B40" s="220" t="str">
        <f>IF(B39="","",IF(B74="(  ●  )","OK",B74))</f>
        <v/>
      </c>
      <c r="C40" s="221"/>
      <c r="D40" s="142" t="str">
        <f>IF(B40="","","RFC O CEDULA DE IDENTIFICACIÓN FISCAL")</f>
        <v/>
      </c>
      <c r="E40" s="138"/>
      <c r="F40" s="138"/>
      <c r="G40" s="138"/>
      <c r="H40" s="138"/>
      <c r="I40" s="138"/>
      <c r="J40" s="139"/>
      <c r="K40" s="216"/>
      <c r="L40" s="217"/>
      <c r="M40" s="98"/>
    </row>
    <row r="41" spans="2:50" ht="15" customHeight="1" x14ac:dyDescent="0.25">
      <c r="B41" s="212" t="str">
        <f>IF(J74="        *TRAE CARTA PODER","OK","")</f>
        <v/>
      </c>
      <c r="C41" s="213"/>
      <c r="D41" s="144" t="str">
        <f>IF(B41="","","CARTA PODER")</f>
        <v/>
      </c>
      <c r="E41" s="140"/>
      <c r="F41" s="140"/>
      <c r="G41" s="140"/>
      <c r="H41" s="140"/>
      <c r="I41" s="140"/>
      <c r="J41" s="141"/>
      <c r="K41" s="218"/>
      <c r="L41" s="219"/>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08" t="s">
        <v>10588</v>
      </c>
      <c r="C45" s="208"/>
      <c r="D45" s="208"/>
      <c r="E45" s="208"/>
      <c r="F45" s="208"/>
      <c r="G45" s="208"/>
      <c r="H45" s="208"/>
      <c r="I45" s="208"/>
      <c r="J45" s="208"/>
      <c r="K45" s="208"/>
      <c r="L45" s="208"/>
      <c r="M45" s="98"/>
    </row>
    <row r="46" spans="2:50" ht="15" customHeight="1" x14ac:dyDescent="0.25">
      <c r="B46" s="208"/>
      <c r="C46" s="208"/>
      <c r="D46" s="208"/>
      <c r="E46" s="208"/>
      <c r="F46" s="208"/>
      <c r="G46" s="208"/>
      <c r="H46" s="208"/>
      <c r="I46" s="208"/>
      <c r="J46" s="208"/>
      <c r="K46" s="208"/>
      <c r="L46" s="208"/>
      <c r="M46" s="98"/>
    </row>
    <row r="47" spans="2:50" ht="15" customHeight="1" x14ac:dyDescent="0.25">
      <c r="B47" s="208"/>
      <c r="C47" s="208"/>
      <c r="D47" s="208"/>
      <c r="E47" s="208"/>
      <c r="F47" s="208"/>
      <c r="G47" s="208"/>
      <c r="H47" s="208"/>
      <c r="I47" s="208"/>
      <c r="J47" s="208"/>
      <c r="K47" s="208"/>
      <c r="L47" s="208"/>
      <c r="M47" s="98"/>
    </row>
    <row r="48" spans="2:50" ht="15" customHeight="1" x14ac:dyDescent="0.25">
      <c r="B48" s="208"/>
      <c r="C48" s="208"/>
      <c r="D48" s="208"/>
      <c r="E48" s="208"/>
      <c r="F48" s="208"/>
      <c r="G48" s="208"/>
      <c r="H48" s="208"/>
      <c r="I48" s="208"/>
      <c r="J48" s="208"/>
      <c r="K48" s="208"/>
      <c r="L48" s="208"/>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09" t="str">
        <f>IF(B39="",C20,"REPRESENTANTE LEGAL DE "&amp;C20)</f>
        <v/>
      </c>
      <c r="C61" s="209"/>
      <c r="D61" s="209"/>
      <c r="E61" s="209"/>
      <c r="F61" s="209"/>
      <c r="G61" s="119"/>
      <c r="H61" s="211" t="str">
        <f>UPPER(TRABAJADOR)</f>
        <v>ING. JUAN CARLOS FLORES VILLARREAL</v>
      </c>
      <c r="I61" s="211"/>
      <c r="J61" s="211"/>
      <c r="K61" s="211"/>
      <c r="L61" s="211"/>
      <c r="M61" s="98"/>
      <c r="O61" s="103"/>
    </row>
    <row r="62" spans="2:15" ht="15" customHeight="1" x14ac:dyDescent="0.25">
      <c r="B62" s="209" t="s">
        <v>10435</v>
      </c>
      <c r="C62" s="209"/>
      <c r="D62" s="209"/>
      <c r="E62" s="209"/>
      <c r="F62" s="209"/>
      <c r="G62" s="119"/>
      <c r="H62" s="210" t="s">
        <v>10483</v>
      </c>
      <c r="I62" s="210"/>
      <c r="J62" s="210"/>
      <c r="K62" s="210"/>
      <c r="L62" s="210"/>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58"/>
      <c r="C76" s="258"/>
      <c r="D76" s="109"/>
      <c r="E76" s="110"/>
      <c r="F76" s="110"/>
      <c r="G76" s="116"/>
      <c r="H76" s="110"/>
      <c r="I76" s="113"/>
      <c r="J76" s="252" t="str">
        <f>IFERROR(IF(CONCATENATE(N19,O8,AH2)="0nosi"," ",IF(CONCATENATE(N19,O4)="1no"," ","")),"")</f>
        <v/>
      </c>
      <c r="K76" s="252"/>
      <c r="L76" s="252"/>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59" t="str">
        <f>IF(IF(I21="","",IFERROR(INDEX(DATOS!AS:AS,MATCH(IF(O4="SI",VALUE(C21),VALUE(REPORTE!C22)),DATOS!BY:BY,0),1),""))=0,"",IF(I21="","",IFERROR(INDEX(DATOS!AS:AS,MATCH(IF(O4="SI",VALUE(C21),VALUE(REPORTE!C22)),DATOS!BY:BY,0),1),"")))</f>
        <v/>
      </c>
      <c r="C80" s="259"/>
      <c r="D80" s="259"/>
      <c r="E80" s="259"/>
      <c r="F80" s="259"/>
      <c r="G80" s="259"/>
      <c r="H80" s="259"/>
      <c r="I80" s="259"/>
      <c r="J80" s="259"/>
      <c r="K80" s="259"/>
      <c r="L80" s="259"/>
      <c r="M80" s="98"/>
      <c r="O80" s="86">
        <v>5</v>
      </c>
      <c r="P80" s="98" t="str">
        <f t="shared" si="1"/>
        <v/>
      </c>
      <c r="R80" s="86">
        <f t="shared" si="0"/>
        <v>1</v>
      </c>
      <c r="S80" s="86">
        <f>IF(T80="",0,IFERROR(IF(VLOOKUP(T80,T$73:T79,1,0)&gt;0,0,0),1))</f>
        <v>0</v>
      </c>
      <c r="T80" s="98">
        <f>IF(DATOS!J8=P$74,DATOS!C8,"")</f>
        <v>0</v>
      </c>
    </row>
    <row r="81" spans="2:22" ht="15" hidden="1" customHeight="1" x14ac:dyDescent="0.25">
      <c r="B81" s="256" t="s">
        <v>10569</v>
      </c>
      <c r="C81" s="256"/>
      <c r="D81" s="256"/>
      <c r="E81" s="256"/>
      <c r="F81" s="256"/>
      <c r="G81" s="256"/>
      <c r="H81" s="256"/>
      <c r="I81" s="256"/>
      <c r="J81" s="256"/>
      <c r="K81" s="256"/>
      <c r="L81" s="256"/>
      <c r="M81" s="98"/>
      <c r="O81" s="86">
        <v>6</v>
      </c>
      <c r="P81" s="98" t="str">
        <f t="shared" si="1"/>
        <v/>
      </c>
      <c r="R81" s="86">
        <f t="shared" si="0"/>
        <v>1</v>
      </c>
      <c r="S81" s="86">
        <f>IF(T81="",0,IFERROR(IF(VLOOKUP(T81,T$73:T80,1,0)&gt;0,0,0),1))</f>
        <v>0</v>
      </c>
      <c r="T81" s="98">
        <f>IF(DATOS!J9=P$74,DATOS!C9,"")</f>
        <v>0</v>
      </c>
    </row>
    <row r="82" spans="2:22" ht="15" hidden="1" customHeight="1" x14ac:dyDescent="0.25">
      <c r="B82" s="256"/>
      <c r="C82" s="256"/>
      <c r="D82" s="256"/>
      <c r="E82" s="256"/>
      <c r="F82" s="256"/>
      <c r="G82" s="256"/>
      <c r="H82" s="256"/>
      <c r="I82" s="256"/>
      <c r="J82" s="256"/>
      <c r="K82" s="256"/>
      <c r="L82" s="256"/>
      <c r="M82" s="98"/>
      <c r="O82" s="86">
        <v>7</v>
      </c>
      <c r="P82" s="98" t="str">
        <f t="shared" si="1"/>
        <v/>
      </c>
      <c r="R82" s="86">
        <f t="shared" si="0"/>
        <v>1</v>
      </c>
      <c r="S82" s="86">
        <f>IF(T82="",0,IFERROR(IF(VLOOKUP(T82,T$73:T81,1,0)&gt;0,0,0),1))</f>
        <v>0</v>
      </c>
      <c r="T82" s="98">
        <f>IF(DATOS!J10=P$74,DATOS!C10,"")</f>
        <v>0</v>
      </c>
    </row>
    <row r="83" spans="2:22" ht="15" hidden="1" customHeight="1" x14ac:dyDescent="0.25">
      <c r="B83" s="256"/>
      <c r="C83" s="256"/>
      <c r="D83" s="256"/>
      <c r="E83" s="256"/>
      <c r="F83" s="256"/>
      <c r="G83" s="256"/>
      <c r="H83" s="256"/>
      <c r="I83" s="256"/>
      <c r="J83" s="256"/>
      <c r="K83" s="256"/>
      <c r="L83" s="256"/>
      <c r="M83" s="98"/>
      <c r="O83" s="86">
        <v>8</v>
      </c>
      <c r="P83" s="98" t="str">
        <f t="shared" si="1"/>
        <v/>
      </c>
      <c r="R83" s="86">
        <f t="shared" si="0"/>
        <v>1</v>
      </c>
      <c r="S83" s="86">
        <f>IF(T83="",0,IFERROR(IF(VLOOKUP(T83,T$73:T82,1,0)&gt;0,0,0),1))</f>
        <v>0</v>
      </c>
      <c r="T83" s="98">
        <f>IF(DATOS!J11=P$74,DATOS!C11,"")</f>
        <v>0</v>
      </c>
    </row>
    <row r="84" spans="2:22" hidden="1" x14ac:dyDescent="0.25">
      <c r="B84" s="256"/>
      <c r="C84" s="256"/>
      <c r="D84" s="256"/>
      <c r="E84" s="256"/>
      <c r="F84" s="256"/>
      <c r="G84" s="256"/>
      <c r="H84" s="256"/>
      <c r="I84" s="256"/>
      <c r="J84" s="256"/>
      <c r="K84" s="256"/>
      <c r="L84" s="256"/>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5"/>
      <c r="G90" s="255"/>
      <c r="H90" s="255"/>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5" t="s">
        <v>10435</v>
      </c>
      <c r="C91" s="255"/>
      <c r="D91" s="255"/>
      <c r="E91" s="255"/>
      <c r="F91" s="255"/>
      <c r="G91" s="255"/>
      <c r="H91" s="255"/>
      <c r="I91" s="255"/>
      <c r="J91" s="255"/>
      <c r="K91" s="255"/>
      <c r="L91" s="255"/>
      <c r="M91" s="98"/>
      <c r="O91" s="86">
        <v>16</v>
      </c>
      <c r="P91" s="98" t="str">
        <f t="shared" si="1"/>
        <v/>
      </c>
      <c r="R91" s="86">
        <f t="shared" si="0"/>
        <v>1</v>
      </c>
      <c r="S91" s="86">
        <f>IF(T91="",0,IFERROR(IF(VLOOKUP(T91,T$73:T90,1,0)&gt;0,0,0),1))</f>
        <v>0</v>
      </c>
      <c r="T91" s="98">
        <f>IF(DATOS!J19=P$74,DATOS!C19,"")</f>
        <v>0</v>
      </c>
    </row>
    <row r="92" spans="2:22" hidden="1" x14ac:dyDescent="0.25">
      <c r="B92" s="255" t="str">
        <f>IF(G74="",C20,"REPRESENTANTE LEGAL DE "&amp;C20)</f>
        <v/>
      </c>
      <c r="C92" s="255"/>
      <c r="D92" s="255"/>
      <c r="E92" s="255"/>
      <c r="F92" s="255"/>
      <c r="G92" s="255"/>
      <c r="H92" s="255"/>
      <c r="I92" s="255"/>
      <c r="J92" s="255"/>
      <c r="K92" s="255"/>
      <c r="L92" s="255"/>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1"/>
      <c r="M98" s="251"/>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hidden="1"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hidden="1"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hidden="1"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hidden="1"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hidden="1"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hidden="1"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hidden="1"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hidden="1"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hidden="1"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hidden="1"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hidden="1" x14ac:dyDescent="0.25">
      <c r="O110" s="86">
        <v>35</v>
      </c>
      <c r="P110" s="98" t="str">
        <f t="shared" si="2"/>
        <v/>
      </c>
      <c r="R110" s="86">
        <f t="shared" si="0"/>
        <v>1</v>
      </c>
      <c r="S110" s="86">
        <f>IF(T110="",0,IFERROR(IF(VLOOKUP(T110,T$73:T109,1,0)&gt;0,0,0),1))</f>
        <v>0</v>
      </c>
      <c r="T110" s="98">
        <f>IF(DATOS!J38=P$74,DATOS!C38,"")</f>
        <v>0</v>
      </c>
    </row>
    <row r="111" spans="12:22" hidden="1" x14ac:dyDescent="0.25">
      <c r="O111" s="86">
        <v>36</v>
      </c>
      <c r="P111" s="98" t="str">
        <f t="shared" si="2"/>
        <v/>
      </c>
      <c r="R111" s="86">
        <f t="shared" si="0"/>
        <v>1</v>
      </c>
      <c r="S111" s="86">
        <f>IF(T111="",0,IFERROR(IF(VLOOKUP(T111,T$73:T110,1,0)&gt;0,0,0),1))</f>
        <v>0</v>
      </c>
      <c r="T111" s="98">
        <f>IF(DATOS!J39=P$74,DATOS!C39,"")</f>
        <v>0</v>
      </c>
    </row>
    <row r="112" spans="12:22" hidden="1" x14ac:dyDescent="0.25">
      <c r="O112" s="86">
        <v>37</v>
      </c>
      <c r="P112" s="98" t="str">
        <f t="shared" si="2"/>
        <v/>
      </c>
      <c r="R112" s="86">
        <f t="shared" si="0"/>
        <v>1</v>
      </c>
      <c r="S112" s="86">
        <f>IF(T112="",0,IFERROR(IF(VLOOKUP(T112,T$73:T111,1,0)&gt;0,0,0),1))</f>
        <v>0</v>
      </c>
      <c r="T112" s="98">
        <f>IF(DATOS!J40=P$74,DATOS!C40,"")</f>
        <v>0</v>
      </c>
    </row>
    <row r="113" spans="15:20" hidden="1" x14ac:dyDescent="0.25">
      <c r="O113" s="86">
        <v>38</v>
      </c>
      <c r="P113" s="98" t="str">
        <f t="shared" si="2"/>
        <v/>
      </c>
      <c r="R113" s="86">
        <f t="shared" si="0"/>
        <v>1</v>
      </c>
      <c r="S113" s="86">
        <f>IF(T113="",0,IFERROR(IF(VLOOKUP(T113,T$73:T112,1,0)&gt;0,0,0),1))</f>
        <v>0</v>
      </c>
      <c r="T113" s="98">
        <f>IF(DATOS!J41=P$74,DATOS!C41,"")</f>
        <v>0</v>
      </c>
    </row>
    <row r="114" spans="15:20" hidden="1" x14ac:dyDescent="0.25">
      <c r="O114" s="86">
        <v>39</v>
      </c>
      <c r="P114" s="98" t="str">
        <f t="shared" si="2"/>
        <v/>
      </c>
      <c r="R114" s="86">
        <f t="shared" si="0"/>
        <v>1</v>
      </c>
      <c r="S114" s="86">
        <f>IF(T114="",0,IFERROR(IF(VLOOKUP(T114,T$73:T113,1,0)&gt;0,0,0),1))</f>
        <v>0</v>
      </c>
      <c r="T114" s="98">
        <f>IF(DATOS!J42=P$74,DATOS!C42,"")</f>
        <v>0</v>
      </c>
    </row>
    <row r="115" spans="15:20" hidden="1" x14ac:dyDescent="0.25">
      <c r="O115" s="86">
        <v>40</v>
      </c>
      <c r="P115" s="98" t="str">
        <f t="shared" si="2"/>
        <v/>
      </c>
      <c r="R115" s="86">
        <f t="shared" si="0"/>
        <v>1</v>
      </c>
      <c r="S115" s="86">
        <f>IF(T115="",0,IFERROR(IF(VLOOKUP(T115,T$73:T114,1,0)&gt;0,0,0),1))</f>
        <v>0</v>
      </c>
      <c r="T115" s="98">
        <f>IF(DATOS!J43=P$74,DATOS!C43,"")</f>
        <v>0</v>
      </c>
    </row>
    <row r="116" spans="15:20" hidden="1" x14ac:dyDescent="0.25">
      <c r="O116" s="86">
        <v>41</v>
      </c>
      <c r="P116" s="98" t="str">
        <f t="shared" si="2"/>
        <v/>
      </c>
      <c r="R116" s="86">
        <f t="shared" si="0"/>
        <v>1</v>
      </c>
      <c r="S116" s="86">
        <f>IF(T116="",0,IFERROR(IF(VLOOKUP(T116,T$73:T115,1,0)&gt;0,0,0),1))</f>
        <v>0</v>
      </c>
      <c r="T116" s="98">
        <f>IF(DATOS!J44=P$74,DATOS!C44,"")</f>
        <v>0</v>
      </c>
    </row>
    <row r="117" spans="15:20" hidden="1" x14ac:dyDescent="0.25">
      <c r="O117" s="86">
        <v>42</v>
      </c>
      <c r="P117" s="98" t="str">
        <f t="shared" si="2"/>
        <v/>
      </c>
      <c r="R117" s="86">
        <f t="shared" si="0"/>
        <v>1</v>
      </c>
      <c r="S117" s="86">
        <f>IF(T117="",0,IFERROR(IF(VLOOKUP(T117,T$73:T116,1,0)&gt;0,0,0),1))</f>
        <v>0</v>
      </c>
      <c r="T117" s="98">
        <f>IF(DATOS!J45=P$74,DATOS!C45,"")</f>
        <v>0</v>
      </c>
    </row>
    <row r="118" spans="15:20" hidden="1" x14ac:dyDescent="0.25">
      <c r="O118" s="86">
        <v>43</v>
      </c>
      <c r="P118" s="98" t="str">
        <f t="shared" si="2"/>
        <v/>
      </c>
      <c r="R118" s="86">
        <f t="shared" si="0"/>
        <v>1</v>
      </c>
      <c r="S118" s="86">
        <f>IF(T118="",0,IFERROR(IF(VLOOKUP(T118,T$73:T117,1,0)&gt;0,0,0),1))</f>
        <v>0</v>
      </c>
      <c r="T118" s="98">
        <f>IF(DATOS!J46=P$74,DATOS!C46,"")</f>
        <v>0</v>
      </c>
    </row>
    <row r="119" spans="15:20" hidden="1" x14ac:dyDescent="0.25">
      <c r="O119" s="86">
        <v>44</v>
      </c>
      <c r="P119" s="98" t="str">
        <f t="shared" si="2"/>
        <v/>
      </c>
      <c r="R119" s="86">
        <f t="shared" si="0"/>
        <v>1</v>
      </c>
      <c r="S119" s="86">
        <f>IF(T119="",0,IFERROR(IF(VLOOKUP(T119,T$73:T118,1,0)&gt;0,0,0),1))</f>
        <v>0</v>
      </c>
      <c r="T119" s="98">
        <f>IF(DATOS!J47=P$74,DATOS!C47,"")</f>
        <v>0</v>
      </c>
    </row>
    <row r="120" spans="15:20" hidden="1" x14ac:dyDescent="0.25">
      <c r="O120" s="86">
        <v>45</v>
      </c>
      <c r="P120" s="98" t="str">
        <f t="shared" si="2"/>
        <v/>
      </c>
      <c r="R120" s="86">
        <f t="shared" si="0"/>
        <v>1</v>
      </c>
      <c r="S120" s="86">
        <f>IF(T120="",0,IFERROR(IF(VLOOKUP(T120,T$73:T119,1,0)&gt;0,0,0),1))</f>
        <v>0</v>
      </c>
      <c r="T120" s="98">
        <f>IF(DATOS!J48=P$74,DATOS!C48,"")</f>
        <v>0</v>
      </c>
    </row>
    <row r="121" spans="15:20" hidden="1" x14ac:dyDescent="0.25">
      <c r="O121" s="86">
        <v>46</v>
      </c>
      <c r="P121" s="98" t="str">
        <f t="shared" si="2"/>
        <v/>
      </c>
      <c r="R121" s="86">
        <f t="shared" si="0"/>
        <v>1</v>
      </c>
      <c r="S121" s="86">
        <f>IF(T121="",0,IFERROR(IF(VLOOKUP(T121,T$73:T120,1,0)&gt;0,0,0),1))</f>
        <v>0</v>
      </c>
      <c r="T121" s="98">
        <f>IF(DATOS!J49=P$74,DATOS!C49,"")</f>
        <v>0</v>
      </c>
    </row>
    <row r="122" spans="15:20" hidden="1" x14ac:dyDescent="0.25">
      <c r="O122" s="86">
        <v>47</v>
      </c>
      <c r="P122" s="98" t="str">
        <f t="shared" si="2"/>
        <v/>
      </c>
      <c r="R122" s="86">
        <f t="shared" si="0"/>
        <v>1</v>
      </c>
      <c r="S122" s="86">
        <f>IF(T122="",0,IFERROR(IF(VLOOKUP(T122,T$73:T121,1,0)&gt;0,0,0),1))</f>
        <v>0</v>
      </c>
      <c r="T122" s="98">
        <f>IF(DATOS!J50=P$74,DATOS!C50,"")</f>
        <v>0</v>
      </c>
    </row>
    <row r="123" spans="15:20" hidden="1" x14ac:dyDescent="0.25">
      <c r="O123" s="86">
        <v>48</v>
      </c>
      <c r="P123" s="98" t="str">
        <f t="shared" si="2"/>
        <v/>
      </c>
      <c r="R123" s="86">
        <f t="shared" si="0"/>
        <v>1</v>
      </c>
      <c r="S123" s="86">
        <f>IF(T123="",0,IFERROR(IF(VLOOKUP(T123,T$73:T122,1,0)&gt;0,0,0),1))</f>
        <v>0</v>
      </c>
      <c r="T123" s="98">
        <f>IF(DATOS!J51=P$74,DATOS!C51,"")</f>
        <v>0</v>
      </c>
    </row>
    <row r="124" spans="15:20" hidden="1" x14ac:dyDescent="0.25">
      <c r="O124" s="86">
        <v>49</v>
      </c>
      <c r="P124" s="98" t="str">
        <f t="shared" si="2"/>
        <v/>
      </c>
      <c r="R124" s="86">
        <f t="shared" si="0"/>
        <v>1</v>
      </c>
      <c r="S124" s="86">
        <f>IF(T124="",0,IFERROR(IF(VLOOKUP(T124,T$73:T123,1,0)&gt;0,0,0),1))</f>
        <v>0</v>
      </c>
      <c r="T124" s="98">
        <f>IF(DATOS!J52=P$74,DATOS!C52,"")</f>
        <v>0</v>
      </c>
    </row>
    <row r="125" spans="15:20" hidden="1" x14ac:dyDescent="0.25">
      <c r="O125" s="86">
        <v>50</v>
      </c>
      <c r="P125" s="98" t="str">
        <f t="shared" si="2"/>
        <v/>
      </c>
      <c r="R125" s="86">
        <f t="shared" si="0"/>
        <v>1</v>
      </c>
      <c r="S125" s="86">
        <f>IF(T125="",0,IFERROR(IF(VLOOKUP(T125,T$73:T124,1,0)&gt;0,0,0),1))</f>
        <v>0</v>
      </c>
      <c r="T125" s="98">
        <f>IF(DATOS!J53=P$74,DATOS!C53,"")</f>
        <v>0</v>
      </c>
    </row>
    <row r="126" spans="15:20" hidden="1" x14ac:dyDescent="0.25">
      <c r="O126" s="86">
        <v>51</v>
      </c>
      <c r="P126" s="98" t="str">
        <f t="shared" si="2"/>
        <v/>
      </c>
      <c r="R126" s="86">
        <f t="shared" si="0"/>
        <v>1</v>
      </c>
      <c r="S126" s="86">
        <f>IF(T126="",0,IFERROR(IF(VLOOKUP(T126,T$73:T125,1,0)&gt;0,0,0),1))</f>
        <v>0</v>
      </c>
      <c r="T126" s="98">
        <f>IF(DATOS!J54=P$74,DATOS!C54,"")</f>
        <v>0</v>
      </c>
    </row>
    <row r="127" spans="15:20" hidden="1" x14ac:dyDescent="0.25">
      <c r="O127" s="86">
        <v>52</v>
      </c>
      <c r="P127" s="98" t="str">
        <f t="shared" si="2"/>
        <v/>
      </c>
      <c r="R127" s="86">
        <f t="shared" si="0"/>
        <v>1</v>
      </c>
      <c r="S127" s="86">
        <f>IF(T127="",0,IFERROR(IF(VLOOKUP(T127,T$73:T126,1,0)&gt;0,0,0),1))</f>
        <v>0</v>
      </c>
      <c r="T127" s="98">
        <f>IF(DATOS!J55=P$74,DATOS!C55,"")</f>
        <v>0</v>
      </c>
    </row>
    <row r="128" spans="15:20" hidden="1" x14ac:dyDescent="0.25">
      <c r="O128" s="86">
        <v>53</v>
      </c>
      <c r="P128" s="98" t="str">
        <f t="shared" si="2"/>
        <v/>
      </c>
      <c r="R128" s="86">
        <f t="shared" si="0"/>
        <v>1</v>
      </c>
      <c r="S128" s="86">
        <f>IF(T128="",0,IFERROR(IF(VLOOKUP(T128,T$73:T127,1,0)&gt;0,0,0),1))</f>
        <v>0</v>
      </c>
      <c r="T128" s="98">
        <f>IF(DATOS!J56=P$74,DATOS!C56,"")</f>
        <v>0</v>
      </c>
    </row>
    <row r="129" spans="15:20" hidden="1" x14ac:dyDescent="0.25">
      <c r="O129" s="86">
        <v>54</v>
      </c>
      <c r="P129" s="98" t="str">
        <f t="shared" si="2"/>
        <v/>
      </c>
      <c r="R129" s="86">
        <f t="shared" si="0"/>
        <v>1</v>
      </c>
      <c r="S129" s="86">
        <f>IF(T129="",0,IFERROR(IF(VLOOKUP(T129,T$73:T128,1,0)&gt;0,0,0),1))</f>
        <v>0</v>
      </c>
      <c r="T129" s="98">
        <f>IF(DATOS!J57=P$74,DATOS!C57,"")</f>
        <v>0</v>
      </c>
    </row>
    <row r="130" spans="15:20" hidden="1" x14ac:dyDescent="0.25">
      <c r="O130" s="86">
        <v>55</v>
      </c>
      <c r="P130" s="98" t="str">
        <f t="shared" si="2"/>
        <v/>
      </c>
      <c r="R130" s="86">
        <f t="shared" si="0"/>
        <v>1</v>
      </c>
      <c r="S130" s="86">
        <f>IF(T130="",0,IFERROR(IF(VLOOKUP(T130,T$73:T129,1,0)&gt;0,0,0),1))</f>
        <v>0</v>
      </c>
      <c r="T130" s="98">
        <f>IF(DATOS!J58=P$74,DATOS!C58,"")</f>
        <v>0</v>
      </c>
    </row>
    <row r="131" spans="15:20" hidden="1" x14ac:dyDescent="0.25">
      <c r="O131" s="86">
        <v>56</v>
      </c>
      <c r="P131" s="98" t="str">
        <f t="shared" si="2"/>
        <v/>
      </c>
      <c r="R131" s="86">
        <f t="shared" si="0"/>
        <v>1</v>
      </c>
      <c r="S131" s="86">
        <f>IF(T131="",0,IFERROR(IF(VLOOKUP(T131,T$73:T130,1,0)&gt;0,0,0),1))</f>
        <v>0</v>
      </c>
      <c r="T131" s="98">
        <f>IF(DATOS!J59=P$74,DATOS!C59,"")</f>
        <v>0</v>
      </c>
    </row>
    <row r="132" spans="15:20" hidden="1" x14ac:dyDescent="0.25">
      <c r="O132" s="86">
        <v>57</v>
      </c>
      <c r="P132" s="98" t="str">
        <f t="shared" si="2"/>
        <v/>
      </c>
      <c r="R132" s="86">
        <f t="shared" si="0"/>
        <v>1</v>
      </c>
      <c r="S132" s="86">
        <f>IF(T132="",0,IFERROR(IF(VLOOKUP(T132,T$73:T131,1,0)&gt;0,0,0),1))</f>
        <v>0</v>
      </c>
      <c r="T132" s="98">
        <f>IF(DATOS!J60=P$74,DATOS!C60,"")</f>
        <v>0</v>
      </c>
    </row>
    <row r="133" spans="15:20" hidden="1" x14ac:dyDescent="0.25">
      <c r="O133" s="86">
        <v>58</v>
      </c>
      <c r="P133" s="98" t="str">
        <f t="shared" si="2"/>
        <v/>
      </c>
      <c r="R133" s="86">
        <f t="shared" si="0"/>
        <v>1</v>
      </c>
      <c r="S133" s="86">
        <f>IF(T133="",0,IFERROR(IF(VLOOKUP(T133,T$73:T132,1,0)&gt;0,0,0),1))</f>
        <v>0</v>
      </c>
      <c r="T133" s="98">
        <f>IF(DATOS!J61=P$74,DATOS!C61,"")</f>
        <v>0</v>
      </c>
    </row>
    <row r="134" spans="15:20" hidden="1" x14ac:dyDescent="0.25">
      <c r="O134" s="86">
        <v>59</v>
      </c>
      <c r="P134" s="98" t="str">
        <f t="shared" si="2"/>
        <v/>
      </c>
      <c r="R134" s="86">
        <f t="shared" si="0"/>
        <v>1</v>
      </c>
      <c r="S134" s="86">
        <f>IF(T134="",0,IFERROR(IF(VLOOKUP(T134,T$73:T133,1,0)&gt;0,0,0),1))</f>
        <v>0</v>
      </c>
      <c r="T134" s="98">
        <f>IF(DATOS!J62=P$74,DATOS!C62,"")</f>
        <v>0</v>
      </c>
    </row>
    <row r="135" spans="15:20" hidden="1" x14ac:dyDescent="0.25">
      <c r="O135" s="86">
        <v>60</v>
      </c>
      <c r="P135" s="98" t="str">
        <f t="shared" si="2"/>
        <v/>
      </c>
      <c r="R135" s="86">
        <f t="shared" si="0"/>
        <v>1</v>
      </c>
      <c r="S135" s="86">
        <f>IF(T135="",0,IFERROR(IF(VLOOKUP(T135,T$73:T134,1,0)&gt;0,0,0),1))</f>
        <v>0</v>
      </c>
      <c r="T135" s="98">
        <f>IF(DATOS!J63=P$74,DATOS!C63,"")</f>
        <v>0</v>
      </c>
    </row>
    <row r="136" spans="15:20" hidden="1" x14ac:dyDescent="0.25">
      <c r="O136" s="86">
        <v>61</v>
      </c>
      <c r="P136" s="98" t="str">
        <f t="shared" si="2"/>
        <v/>
      </c>
      <c r="R136" s="86">
        <f t="shared" si="0"/>
        <v>1</v>
      </c>
      <c r="S136" s="86">
        <f>IF(T136="",0,IFERROR(IF(VLOOKUP(T136,T$73:T135,1,0)&gt;0,0,0),1))</f>
        <v>0</v>
      </c>
      <c r="T136" s="98">
        <f>IF(DATOS!J64=P$74,DATOS!C64,"")</f>
        <v>0</v>
      </c>
    </row>
    <row r="137" spans="15:20" hidden="1" x14ac:dyDescent="0.25">
      <c r="O137" s="86">
        <v>62</v>
      </c>
      <c r="P137" s="98" t="str">
        <f t="shared" si="2"/>
        <v/>
      </c>
      <c r="R137" s="86">
        <f t="shared" si="0"/>
        <v>1</v>
      </c>
      <c r="S137" s="86">
        <f>IF(T137="",0,IFERROR(IF(VLOOKUP(T137,T$73:T136,1,0)&gt;0,0,0),1))</f>
        <v>0</v>
      </c>
      <c r="T137" s="98">
        <f>IF(DATOS!J65=P$74,DATOS!C65,"")</f>
        <v>0</v>
      </c>
    </row>
    <row r="138" spans="15:20" hidden="1" x14ac:dyDescent="0.25">
      <c r="O138" s="86">
        <v>63</v>
      </c>
      <c r="P138" s="98" t="str">
        <f t="shared" si="2"/>
        <v/>
      </c>
      <c r="R138" s="86">
        <f t="shared" ref="R138:R201" si="3">R137+S138</f>
        <v>1</v>
      </c>
      <c r="S138" s="86">
        <f>IF(T138="",0,IFERROR(IF(VLOOKUP(T138,T$73:T137,1,0)&gt;0,0,0),1))</f>
        <v>0</v>
      </c>
      <c r="T138" s="98">
        <f>IF(DATOS!J66=P$74,DATOS!C66,"")</f>
        <v>0</v>
      </c>
    </row>
    <row r="139" spans="15:20" hidden="1" x14ac:dyDescent="0.25">
      <c r="O139" s="86">
        <v>64</v>
      </c>
      <c r="P139" s="98" t="str">
        <f t="shared" si="2"/>
        <v/>
      </c>
      <c r="R139" s="86">
        <f t="shared" si="3"/>
        <v>1</v>
      </c>
      <c r="S139" s="86">
        <f>IF(T139="",0,IFERROR(IF(VLOOKUP(T139,T$73:T138,1,0)&gt;0,0,0),1))</f>
        <v>0</v>
      </c>
      <c r="T139" s="98">
        <f>IF(DATOS!J67=P$74,DATOS!C67,"")</f>
        <v>0</v>
      </c>
    </row>
    <row r="140" spans="15:20" hidden="1" x14ac:dyDescent="0.25">
      <c r="O140" s="86">
        <v>65</v>
      </c>
      <c r="P140" s="98" t="str">
        <f t="shared" ref="P140:P160" si="4">IFERROR(VLOOKUP(O140,R$73:T$3406,3,0),"")</f>
        <v/>
      </c>
      <c r="R140" s="86">
        <f t="shared" si="3"/>
        <v>1</v>
      </c>
      <c r="S140" s="86">
        <f>IF(T140="",0,IFERROR(IF(VLOOKUP(T140,T$73:T139,1,0)&gt;0,0,0),1))</f>
        <v>0</v>
      </c>
      <c r="T140" s="98">
        <f>IF(DATOS!J68=P$74,DATOS!C68,"")</f>
        <v>0</v>
      </c>
    </row>
    <row r="141" spans="15:20" hidden="1" x14ac:dyDescent="0.25">
      <c r="O141" s="86">
        <v>66</v>
      </c>
      <c r="P141" s="98" t="str">
        <f t="shared" si="4"/>
        <v/>
      </c>
      <c r="R141" s="86">
        <f t="shared" si="3"/>
        <v>1</v>
      </c>
      <c r="S141" s="86">
        <f>IF(T141="",0,IFERROR(IF(VLOOKUP(T141,T$73:T140,1,0)&gt;0,0,0),1))</f>
        <v>0</v>
      </c>
      <c r="T141" s="98">
        <f>IF(DATOS!J69=P$74,DATOS!C69,"")</f>
        <v>0</v>
      </c>
    </row>
    <row r="142" spans="15:20" hidden="1" x14ac:dyDescent="0.25">
      <c r="O142" s="86">
        <v>67</v>
      </c>
      <c r="P142" s="98" t="str">
        <f t="shared" si="4"/>
        <v/>
      </c>
      <c r="R142" s="86">
        <f t="shared" si="3"/>
        <v>1</v>
      </c>
      <c r="S142" s="86">
        <f>IF(T142="",0,IFERROR(IF(VLOOKUP(T142,T$73:T141,1,0)&gt;0,0,0),1))</f>
        <v>0</v>
      </c>
      <c r="T142" s="98">
        <f>IF(DATOS!J70=P$74,DATOS!C70,"")</f>
        <v>0</v>
      </c>
    </row>
    <row r="143" spans="15:20" hidden="1" x14ac:dyDescent="0.25">
      <c r="O143" s="86">
        <v>68</v>
      </c>
      <c r="P143" s="98" t="str">
        <f t="shared" si="4"/>
        <v/>
      </c>
      <c r="R143" s="86">
        <f t="shared" si="3"/>
        <v>1</v>
      </c>
      <c r="S143" s="86">
        <f>IF(T143="",0,IFERROR(IF(VLOOKUP(T143,T$73:T142,1,0)&gt;0,0,0),1))</f>
        <v>0</v>
      </c>
      <c r="T143" s="98">
        <f>IF(DATOS!J71=P$74,DATOS!C71,"")</f>
        <v>0</v>
      </c>
    </row>
    <row r="144" spans="15:20" hidden="1" x14ac:dyDescent="0.25">
      <c r="O144" s="86">
        <v>69</v>
      </c>
      <c r="P144" s="98" t="str">
        <f t="shared" si="4"/>
        <v/>
      </c>
      <c r="R144" s="86">
        <f t="shared" si="3"/>
        <v>1</v>
      </c>
      <c r="S144" s="86">
        <f>IF(T144="",0,IFERROR(IF(VLOOKUP(T144,T$73:T143,1,0)&gt;0,0,0),1))</f>
        <v>0</v>
      </c>
      <c r="T144" s="98">
        <f>IF(DATOS!J72=P$74,DATOS!C72,"")</f>
        <v>0</v>
      </c>
    </row>
    <row r="145" spans="15:20" hidden="1" x14ac:dyDescent="0.25">
      <c r="O145" s="86">
        <v>70</v>
      </c>
      <c r="P145" s="98" t="str">
        <f t="shared" si="4"/>
        <v/>
      </c>
      <c r="R145" s="86">
        <f t="shared" si="3"/>
        <v>1</v>
      </c>
      <c r="S145" s="86">
        <f>IF(T145="",0,IFERROR(IF(VLOOKUP(T145,T$73:T144,1,0)&gt;0,0,0),1))</f>
        <v>0</v>
      </c>
      <c r="T145" s="98">
        <f>IF(DATOS!J73=P$74,DATOS!C73,"")</f>
        <v>0</v>
      </c>
    </row>
    <row r="146" spans="15:20" hidden="1" x14ac:dyDescent="0.25">
      <c r="O146" s="86">
        <v>71</v>
      </c>
      <c r="P146" s="98" t="str">
        <f t="shared" si="4"/>
        <v/>
      </c>
      <c r="R146" s="86">
        <f t="shared" si="3"/>
        <v>1</v>
      </c>
      <c r="S146" s="86">
        <f>IF(T146="",0,IFERROR(IF(VLOOKUP(T146,T$73:T145,1,0)&gt;0,0,0),1))</f>
        <v>0</v>
      </c>
      <c r="T146" s="98">
        <f>IF(DATOS!J74=P$74,DATOS!C74,"")</f>
        <v>0</v>
      </c>
    </row>
    <row r="147" spans="15:20" hidden="1" x14ac:dyDescent="0.25">
      <c r="O147" s="86">
        <v>72</v>
      </c>
      <c r="P147" s="98" t="str">
        <f t="shared" si="4"/>
        <v/>
      </c>
      <c r="R147" s="86">
        <f t="shared" si="3"/>
        <v>1</v>
      </c>
      <c r="S147" s="86">
        <f>IF(T147="",0,IFERROR(IF(VLOOKUP(T147,T$73:T146,1,0)&gt;0,0,0),1))</f>
        <v>0</v>
      </c>
      <c r="T147" s="98">
        <f>IF(DATOS!J75=P$74,DATOS!C75,"")</f>
        <v>0</v>
      </c>
    </row>
    <row r="148" spans="15:20" hidden="1" x14ac:dyDescent="0.25">
      <c r="O148" s="86">
        <v>73</v>
      </c>
      <c r="P148" s="98" t="str">
        <f t="shared" si="4"/>
        <v/>
      </c>
      <c r="R148" s="86">
        <f t="shared" si="3"/>
        <v>1</v>
      </c>
      <c r="S148" s="86">
        <f>IF(T148="",0,IFERROR(IF(VLOOKUP(T148,T$73:T147,1,0)&gt;0,0,0),1))</f>
        <v>0</v>
      </c>
      <c r="T148" s="98">
        <f>IF(DATOS!J76=P$74,DATOS!C76,"")</f>
        <v>0</v>
      </c>
    </row>
    <row r="149" spans="15:20" hidden="1" x14ac:dyDescent="0.25">
      <c r="O149" s="86">
        <v>74</v>
      </c>
      <c r="P149" s="98" t="str">
        <f t="shared" si="4"/>
        <v/>
      </c>
      <c r="R149" s="86">
        <f t="shared" si="3"/>
        <v>1</v>
      </c>
      <c r="S149" s="86">
        <f>IF(T149="",0,IFERROR(IF(VLOOKUP(T149,T$73:T148,1,0)&gt;0,0,0),1))</f>
        <v>0</v>
      </c>
      <c r="T149" s="98">
        <f>IF(DATOS!J77=P$74,DATOS!C77,"")</f>
        <v>0</v>
      </c>
    </row>
    <row r="150" spans="15:20" hidden="1" x14ac:dyDescent="0.25">
      <c r="O150" s="86">
        <v>75</v>
      </c>
      <c r="P150" s="98" t="str">
        <f t="shared" si="4"/>
        <v/>
      </c>
      <c r="R150" s="86">
        <f t="shared" si="3"/>
        <v>1</v>
      </c>
      <c r="S150" s="86">
        <f>IF(T150="",0,IFERROR(IF(VLOOKUP(T150,T$73:T149,1,0)&gt;0,0,0),1))</f>
        <v>0</v>
      </c>
      <c r="T150" s="98">
        <f>IF(DATOS!J78=P$74,DATOS!C78,"")</f>
        <v>0</v>
      </c>
    </row>
    <row r="151" spans="15:20" hidden="1" x14ac:dyDescent="0.25">
      <c r="O151" s="86">
        <v>76</v>
      </c>
      <c r="P151" s="98" t="str">
        <f t="shared" si="4"/>
        <v/>
      </c>
      <c r="R151" s="86">
        <f t="shared" si="3"/>
        <v>1</v>
      </c>
      <c r="S151" s="86">
        <f>IF(T151="",0,IFERROR(IF(VLOOKUP(T151,T$73:T150,1,0)&gt;0,0,0),1))</f>
        <v>0</v>
      </c>
      <c r="T151" s="98">
        <f>IF(DATOS!J79=P$74,DATOS!C79,"")</f>
        <v>0</v>
      </c>
    </row>
    <row r="152" spans="15:20" hidden="1" x14ac:dyDescent="0.25">
      <c r="O152" s="86">
        <v>77</v>
      </c>
      <c r="P152" s="98" t="str">
        <f t="shared" si="4"/>
        <v/>
      </c>
      <c r="R152" s="86">
        <f t="shared" si="3"/>
        <v>1</v>
      </c>
      <c r="S152" s="86">
        <f>IF(T152="",0,IFERROR(IF(VLOOKUP(T152,T$73:T151,1,0)&gt;0,0,0),1))</f>
        <v>0</v>
      </c>
      <c r="T152" s="98">
        <f>IF(DATOS!J80=P$74,DATOS!C80,"")</f>
        <v>0</v>
      </c>
    </row>
    <row r="153" spans="15:20" hidden="1" x14ac:dyDescent="0.25">
      <c r="O153" s="86">
        <v>78</v>
      </c>
      <c r="P153" s="98" t="str">
        <f t="shared" si="4"/>
        <v/>
      </c>
      <c r="R153" s="86">
        <f t="shared" si="3"/>
        <v>1</v>
      </c>
      <c r="S153" s="86">
        <f>IF(T153="",0,IFERROR(IF(VLOOKUP(T153,T$73:T152,1,0)&gt;0,0,0),1))</f>
        <v>0</v>
      </c>
      <c r="T153" s="98">
        <f>IF(DATOS!J81=P$74,DATOS!C81,"")</f>
        <v>0</v>
      </c>
    </row>
    <row r="154" spans="15:20" hidden="1" x14ac:dyDescent="0.25">
      <c r="O154" s="86">
        <v>79</v>
      </c>
      <c r="P154" s="98" t="str">
        <f t="shared" si="4"/>
        <v/>
      </c>
      <c r="R154" s="86">
        <f t="shared" si="3"/>
        <v>1</v>
      </c>
      <c r="S154" s="86">
        <f>IF(T154="",0,IFERROR(IF(VLOOKUP(T154,T$73:T153,1,0)&gt;0,0,0),1))</f>
        <v>0</v>
      </c>
      <c r="T154" s="98">
        <f>IF(DATOS!J82=P$74,DATOS!C82,"")</f>
        <v>0</v>
      </c>
    </row>
    <row r="155" spans="15:20" hidden="1" x14ac:dyDescent="0.25">
      <c r="O155" s="86">
        <v>80</v>
      </c>
      <c r="P155" s="98" t="str">
        <f t="shared" si="4"/>
        <v/>
      </c>
      <c r="R155" s="86">
        <f t="shared" si="3"/>
        <v>1</v>
      </c>
      <c r="S155" s="86">
        <f>IF(T155="",0,IFERROR(IF(VLOOKUP(T155,T$73:T154,1,0)&gt;0,0,0),1))</f>
        <v>0</v>
      </c>
      <c r="T155" s="98">
        <f>IF(DATOS!J83=P$74,DATOS!C83,"")</f>
        <v>0</v>
      </c>
    </row>
    <row r="156" spans="15:20" hidden="1" x14ac:dyDescent="0.25">
      <c r="O156" s="86">
        <v>81</v>
      </c>
      <c r="P156" s="98" t="str">
        <f t="shared" si="4"/>
        <v/>
      </c>
      <c r="R156" s="86">
        <f t="shared" si="3"/>
        <v>1</v>
      </c>
      <c r="S156" s="86">
        <f>IF(T156="",0,IFERROR(IF(VLOOKUP(T156,T$73:T155,1,0)&gt;0,0,0),1))</f>
        <v>0</v>
      </c>
      <c r="T156" s="98">
        <f>IF(DATOS!J84=P$74,DATOS!C84,"")</f>
        <v>0</v>
      </c>
    </row>
    <row r="157" spans="15:20" hidden="1" x14ac:dyDescent="0.25">
      <c r="O157" s="86">
        <v>82</v>
      </c>
      <c r="P157" s="98" t="str">
        <f t="shared" si="4"/>
        <v/>
      </c>
      <c r="R157" s="86">
        <f t="shared" si="3"/>
        <v>1</v>
      </c>
      <c r="S157" s="86">
        <f>IF(T157="",0,IFERROR(IF(VLOOKUP(T157,T$73:T156,1,0)&gt;0,0,0),1))</f>
        <v>0</v>
      </c>
      <c r="T157" s="98">
        <f>IF(DATOS!J85=P$74,DATOS!C85,"")</f>
        <v>0</v>
      </c>
    </row>
    <row r="158" spans="15:20" hidden="1"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9">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C24:F24"/>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2"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V36" sqref="AV36"/>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10556</v>
      </c>
    </row>
    <row r="3" spans="1:43" ht="57.6" customHeight="1" x14ac:dyDescent="0.3">
      <c r="D3" s="263" t="s">
        <v>10592</v>
      </c>
      <c r="E3" s="263"/>
      <c r="F3" s="263"/>
      <c r="G3" s="263"/>
      <c r="H3" s="263"/>
      <c r="I3" s="263"/>
      <c r="J3" s="263"/>
      <c r="K3" s="263"/>
      <c r="L3" s="263"/>
      <c r="M3" s="263"/>
      <c r="N3" s="263"/>
      <c r="O3" s="263"/>
      <c r="P3" s="263"/>
      <c r="Q3" s="263"/>
      <c r="R3" s="263"/>
      <c r="S3" s="263"/>
      <c r="T3" s="263"/>
      <c r="U3" s="155"/>
      <c r="V3" s="155"/>
      <c r="W3" s="155"/>
      <c r="X3" s="155"/>
    </row>
    <row r="4" spans="1:43" ht="16.149999999999999" customHeight="1" x14ac:dyDescent="0.25">
      <c r="C4" s="156"/>
      <c r="D4" s="151"/>
      <c r="E4" s="151"/>
      <c r="G4" s="151"/>
      <c r="P4" s="264" t="str">
        <f>"Representación Estatal en "&amp; PROPER(ESTADO)</f>
        <v>Representación Estatal en Nuevo León</v>
      </c>
      <c r="Q4" s="264"/>
      <c r="R4" s="264"/>
      <c r="S4" s="264"/>
      <c r="T4" s="264"/>
      <c r="U4" s="155"/>
      <c r="V4" s="155"/>
      <c r="W4" s="155"/>
      <c r="X4" s="155"/>
    </row>
    <row r="5" spans="1:43" ht="15" customHeight="1" x14ac:dyDescent="0.25">
      <c r="C5" s="156"/>
      <c r="D5" s="198"/>
      <c r="E5" s="198"/>
      <c r="G5" s="198"/>
      <c r="H5" s="264" t="s">
        <v>10549</v>
      </c>
      <c r="I5" s="264"/>
      <c r="J5" s="264"/>
      <c r="K5" s="264"/>
      <c r="L5" s="264"/>
      <c r="M5" s="264"/>
      <c r="N5" s="264"/>
      <c r="O5" s="264"/>
      <c r="P5" s="264"/>
      <c r="Q5" s="264"/>
      <c r="R5" s="264"/>
      <c r="S5" s="264"/>
      <c r="T5" s="264"/>
      <c r="U5" s="155"/>
      <c r="V5" s="155"/>
      <c r="W5" s="155"/>
      <c r="X5" s="155"/>
    </row>
    <row r="6" spans="1:43" ht="15" customHeight="1" x14ac:dyDescent="0.25">
      <c r="C6" s="156"/>
      <c r="D6" s="267" t="s">
        <v>10438</v>
      </c>
      <c r="E6" s="267"/>
      <c r="F6" s="267"/>
      <c r="G6" s="267"/>
      <c r="H6" s="267"/>
      <c r="I6" s="267"/>
      <c r="J6" s="267"/>
      <c r="K6" s="267"/>
      <c r="L6" s="267"/>
      <c r="M6" s="267"/>
      <c r="N6" s="267"/>
      <c r="O6" s="267"/>
      <c r="P6" s="267"/>
      <c r="Q6" s="267"/>
      <c r="R6" s="267"/>
      <c r="S6" s="267"/>
      <c r="T6" s="267"/>
      <c r="U6" s="155"/>
      <c r="V6" s="155"/>
      <c r="W6" s="155"/>
      <c r="X6" s="155"/>
    </row>
    <row r="7" spans="1:43" ht="15" customHeight="1" x14ac:dyDescent="0.25">
      <c r="C7" s="156"/>
      <c r="D7" s="268" t="str">
        <f ca="1">PROPER(CADER)&amp;", Estado de "&amp;PROPER(ESTADO)&amp;" a "&amp;AL13&amp;" de "&amp;AL14&amp;" de "&amp;AL15</f>
        <v>Linares, Estado de Nuevo León a 27 de noviembre de 2024</v>
      </c>
      <c r="E7" s="268"/>
      <c r="F7" s="268"/>
      <c r="G7" s="268"/>
      <c r="H7" s="268"/>
      <c r="I7" s="268"/>
      <c r="J7" s="268"/>
      <c r="K7" s="268"/>
      <c r="L7" s="268"/>
      <c r="M7" s="268"/>
      <c r="N7" s="268"/>
      <c r="O7" s="268"/>
      <c r="P7" s="268"/>
      <c r="Q7" s="268"/>
      <c r="R7" s="268"/>
      <c r="S7" s="268"/>
      <c r="T7" s="268"/>
      <c r="U7" s="155"/>
      <c r="V7" s="155"/>
      <c r="W7" s="155"/>
      <c r="X7" s="155"/>
    </row>
    <row r="8" spans="1:43" ht="26.45" customHeight="1" x14ac:dyDescent="0.25">
      <c r="C8" s="156"/>
      <c r="D8" s="157" t="str">
        <f>UPPER(ENCARGADO_DE_LA_VENTANILLA)</f>
        <v>C ABIEL FERNANDO PERALES MARIN</v>
      </c>
      <c r="E8" s="151"/>
      <c r="G8" s="151"/>
      <c r="R8" s="151" t="s">
        <v>10484</v>
      </c>
      <c r="U8" s="156"/>
      <c r="V8" s="158"/>
      <c r="W8" s="158" t="s">
        <v>157</v>
      </c>
      <c r="X8" s="158"/>
      <c r="AQ8" s="151" t="str">
        <f>IFERROR(IF(VLOOKUP(VALUE(#REF!),AC:AC,1,0)=0,"si","si"),"no")</f>
        <v>no</v>
      </c>
    </row>
    <row r="9" spans="1:43" ht="15" customHeight="1" x14ac:dyDescent="0.25">
      <c r="C9" s="156"/>
      <c r="D9" s="157" t="s">
        <v>10439</v>
      </c>
      <c r="E9" s="151"/>
      <c r="G9" s="151"/>
      <c r="U9" s="159"/>
      <c r="V9" s="156"/>
    </row>
    <row r="10" spans="1:43" ht="15" customHeight="1" x14ac:dyDescent="0.25">
      <c r="C10" s="156"/>
      <c r="D10" s="157" t="s">
        <v>10440</v>
      </c>
      <c r="E10" s="151"/>
      <c r="G10" s="160"/>
      <c r="H10" s="160"/>
      <c r="I10" s="160"/>
      <c r="J10" s="153"/>
      <c r="K10" s="153"/>
      <c r="L10" s="153"/>
      <c r="S10" s="161"/>
      <c r="T10" s="153"/>
      <c r="U10" s="162"/>
    </row>
    <row r="11" spans="1:43" ht="15" customHeight="1" x14ac:dyDescent="0.25">
      <c r="C11" s="163"/>
      <c r="D11" s="265" t="s">
        <v>10482</v>
      </c>
      <c r="E11" s="265"/>
      <c r="F11" s="265"/>
      <c r="G11" s="265"/>
      <c r="H11" s="265"/>
      <c r="I11" s="164"/>
    </row>
    <row r="12" spans="1:43" ht="7.5" customHeight="1" x14ac:dyDescent="0.25">
      <c r="D12" s="151"/>
      <c r="E12" s="151"/>
      <c r="G12" s="151"/>
      <c r="AK12" s="165"/>
      <c r="AL12" s="166"/>
      <c r="AM12" s="165"/>
    </row>
    <row r="13" spans="1:43" x14ac:dyDescent="0.25">
      <c r="D13" s="269" t="s">
        <v>10563</v>
      </c>
      <c r="E13" s="269"/>
      <c r="F13" s="269"/>
      <c r="G13" s="269"/>
      <c r="H13" s="269"/>
      <c r="I13" s="269"/>
      <c r="J13" s="269"/>
      <c r="K13" s="269"/>
      <c r="L13" s="269"/>
      <c r="M13" s="269"/>
      <c r="N13" s="269"/>
      <c r="O13" s="269"/>
      <c r="P13" s="269"/>
      <c r="Q13" s="269"/>
      <c r="R13" s="269"/>
      <c r="S13" s="269"/>
      <c r="T13" s="269"/>
      <c r="AK13" s="165"/>
      <c r="AL13" s="167">
        <f ca="1">DAY(TODAY())</f>
        <v>27</v>
      </c>
      <c r="AM13" s="165"/>
    </row>
    <row r="14" spans="1:43" ht="79.5" customHeight="1" x14ac:dyDescent="0.25">
      <c r="D14" s="269"/>
      <c r="E14" s="269"/>
      <c r="F14" s="269"/>
      <c r="G14" s="269"/>
      <c r="H14" s="269"/>
      <c r="I14" s="269"/>
      <c r="J14" s="269"/>
      <c r="K14" s="269"/>
      <c r="L14" s="269"/>
      <c r="M14" s="269"/>
      <c r="N14" s="269"/>
      <c r="O14" s="269"/>
      <c r="P14" s="269"/>
      <c r="Q14" s="269"/>
      <c r="R14" s="269"/>
      <c r="S14" s="269"/>
      <c r="T14" s="269"/>
      <c r="U14" s="161"/>
      <c r="AK14" s="165"/>
      <c r="AL14" s="167" t="str">
        <f ca="1">VLOOKUP(MONTH(TODAY()),AK17:AL28,2,0)</f>
        <v>noviembre</v>
      </c>
      <c r="AM14" s="165"/>
    </row>
    <row r="15" spans="1:43" ht="11.45" customHeight="1" x14ac:dyDescent="0.25">
      <c r="D15" s="155"/>
      <c r="E15" s="155"/>
      <c r="G15" s="151"/>
      <c r="P15" s="160"/>
      <c r="Q15" s="160"/>
      <c r="R15" s="160"/>
      <c r="S15" s="160"/>
      <c r="V15" s="152"/>
      <c r="AK15" s="165"/>
      <c r="AL15" s="165">
        <f ca="1">YEAR(TODAY())</f>
        <v>2024</v>
      </c>
      <c r="AM15" s="165"/>
    </row>
    <row r="16" spans="1:43" ht="15.75" customHeight="1" x14ac:dyDescent="0.25">
      <c r="D16" s="270" t="s">
        <v>10441</v>
      </c>
      <c r="E16" s="270"/>
      <c r="F16" s="270"/>
      <c r="G16" s="270"/>
      <c r="H16" s="270"/>
      <c r="I16" s="270"/>
      <c r="J16" s="270"/>
      <c r="K16" s="270"/>
      <c r="L16" s="270"/>
      <c r="M16" s="270"/>
      <c r="N16" s="270"/>
      <c r="O16" s="270"/>
      <c r="P16" s="270"/>
      <c r="Q16" s="270"/>
      <c r="R16" s="270"/>
      <c r="S16" s="270"/>
      <c r="T16" s="270"/>
      <c r="U16" s="152"/>
      <c r="V16" s="152"/>
      <c r="AJ16" s="165"/>
      <c r="AK16" s="165"/>
      <c r="AL16" s="165"/>
      <c r="AM16" s="165"/>
    </row>
    <row r="17" spans="4:58" x14ac:dyDescent="0.25">
      <c r="D17" s="168"/>
      <c r="E17" s="168"/>
      <c r="F17" s="165"/>
      <c r="G17" s="169"/>
      <c r="H17" s="165"/>
      <c r="I17" s="165"/>
      <c r="J17" s="165"/>
      <c r="K17" s="165"/>
      <c r="L17" s="165"/>
      <c r="M17" s="170"/>
      <c r="N17" s="170"/>
      <c r="O17" s="165"/>
      <c r="P17" s="165"/>
      <c r="Q17" s="165"/>
      <c r="R17" s="165"/>
      <c r="S17" s="165"/>
      <c r="T17" s="165"/>
      <c r="U17" s="165"/>
      <c r="V17" s="165"/>
      <c r="W17" s="165"/>
      <c r="X17" s="165"/>
      <c r="AJ17" s="165"/>
      <c r="AK17" s="165">
        <v>1</v>
      </c>
      <c r="AL17" s="165" t="s">
        <v>182</v>
      </c>
      <c r="AM17" s="165"/>
    </row>
    <row r="18" spans="4:58" x14ac:dyDescent="0.25">
      <c r="D18" s="290" t="s">
        <v>10458</v>
      </c>
      <c r="E18" s="290"/>
      <c r="F18" s="290"/>
      <c r="G18" s="290"/>
      <c r="H18" s="272" t="s">
        <v>157</v>
      </c>
      <c r="I18" s="272"/>
      <c r="J18" s="272"/>
      <c r="K18" s="272"/>
      <c r="L18" s="272"/>
      <c r="M18" s="272"/>
      <c r="N18" s="272"/>
      <c r="O18" s="171">
        <f>IFERROR(IF(VLOOKUP(VALUE(H18),Y40:Y82,1,0)=1,"",""),1)</f>
        <v>1</v>
      </c>
      <c r="P18" s="290" t="e">
        <f>HYPERLINK("#"&amp;"DATOS!C"&amp;MATCH(VALUE(carp),DATOS!B:B,0),"PEUA:")</f>
        <v>#VALUE!</v>
      </c>
      <c r="Q18" s="290"/>
      <c r="R18" s="272" t="str">
        <f>AL31</f>
        <v/>
      </c>
      <c r="S18" s="272"/>
      <c r="T18" s="272"/>
      <c r="U18" s="172"/>
      <c r="V18" s="172"/>
      <c r="AJ18" s="165"/>
      <c r="AK18" s="165">
        <v>2</v>
      </c>
      <c r="AL18" s="165" t="s">
        <v>183</v>
      </c>
      <c r="AM18" s="165"/>
    </row>
    <row r="19" spans="4:58" x14ac:dyDescent="0.25">
      <c r="D19" s="283" t="s">
        <v>10459</v>
      </c>
      <c r="E19" s="283"/>
      <c r="F19" s="283"/>
      <c r="G19" s="283"/>
      <c r="H19" s="271" t="str">
        <f>AL29</f>
        <v/>
      </c>
      <c r="I19" s="271"/>
      <c r="J19" s="271"/>
      <c r="K19" s="271"/>
      <c r="L19" s="271"/>
      <c r="M19" s="271"/>
      <c r="N19" s="271"/>
      <c r="O19" s="165"/>
      <c r="P19" s="290" t="str">
        <f>"RUTA/CUENTA:"</f>
        <v>RUTA/CUENTA:</v>
      </c>
      <c r="Q19" s="290"/>
      <c r="R19" s="271" t="str">
        <f>AL33</f>
        <v/>
      </c>
      <c r="S19" s="271"/>
      <c r="T19" s="271"/>
      <c r="AJ19" s="165"/>
      <c r="AK19" s="165">
        <v>3</v>
      </c>
      <c r="AL19" s="165" t="s">
        <v>184</v>
      </c>
      <c r="AM19" s="165"/>
    </row>
    <row r="20" spans="4:58" x14ac:dyDescent="0.25">
      <c r="D20" s="169"/>
      <c r="E20" s="169"/>
      <c r="F20" s="165"/>
      <c r="G20" s="169"/>
      <c r="H20" s="165"/>
      <c r="I20" s="165"/>
      <c r="J20" s="165"/>
      <c r="K20" s="165"/>
      <c r="L20" s="165"/>
      <c r="M20" s="165"/>
      <c r="N20" s="165"/>
      <c r="O20" s="165"/>
      <c r="P20" s="165"/>
      <c r="Q20" s="165"/>
      <c r="R20" s="165"/>
      <c r="S20" s="165"/>
      <c r="T20" s="165"/>
      <c r="U20" s="152"/>
      <c r="V20" s="152"/>
      <c r="AJ20" s="165"/>
      <c r="AK20" s="165">
        <v>4</v>
      </c>
      <c r="AL20" s="165" t="s">
        <v>185</v>
      </c>
      <c r="AM20" s="165"/>
    </row>
    <row r="21" spans="4:58" ht="15" customHeight="1" x14ac:dyDescent="0.25">
      <c r="D21" s="283" t="s">
        <v>10460</v>
      </c>
      <c r="E21" s="283"/>
      <c r="F21" s="283"/>
      <c r="G21" s="283"/>
      <c r="H21" s="283"/>
      <c r="I21" s="283"/>
      <c r="J21" s="283"/>
      <c r="K21" s="283"/>
      <c r="L21" s="283"/>
      <c r="M21" s="272" t="str">
        <f>V21</f>
        <v/>
      </c>
      <c r="N21" s="273"/>
      <c r="O21" s="273"/>
      <c r="P21" s="273"/>
      <c r="Q21" s="273"/>
      <c r="R21" s="273"/>
      <c r="S21" s="273"/>
      <c r="T21" s="273"/>
      <c r="U21" s="152"/>
      <c r="V21" s="152" t="str">
        <f>PROPER(AL35)</f>
        <v/>
      </c>
      <c r="AJ21" s="165"/>
      <c r="AK21" s="165">
        <v>5</v>
      </c>
      <c r="AL21" s="165" t="s">
        <v>186</v>
      </c>
      <c r="AM21" s="165"/>
    </row>
    <row r="22" spans="4:58" x14ac:dyDescent="0.25">
      <c r="D22" s="283" t="s">
        <v>10461</v>
      </c>
      <c r="E22" s="283"/>
      <c r="F22" s="283"/>
      <c r="G22" s="283"/>
      <c r="H22" s="283"/>
      <c r="I22" s="283"/>
      <c r="J22" s="283"/>
      <c r="K22" s="283"/>
      <c r="L22" s="283"/>
      <c r="M22" s="283"/>
      <c r="N22" s="289" t="str">
        <f>V22</f>
        <v/>
      </c>
      <c r="O22" s="271"/>
      <c r="P22" s="271"/>
      <c r="Q22" s="271"/>
      <c r="R22" s="271"/>
      <c r="S22" s="271"/>
      <c r="T22" s="271"/>
      <c r="U22" s="152"/>
      <c r="V22" s="152" t="str">
        <f>IF(AL46=0,"",PROPER(AL46))</f>
        <v/>
      </c>
      <c r="AJ22" s="165"/>
      <c r="AK22" s="165">
        <v>6</v>
      </c>
      <c r="AL22" s="165" t="s">
        <v>187</v>
      </c>
      <c r="AM22" s="165"/>
    </row>
    <row r="23" spans="4:58" x14ac:dyDescent="0.25">
      <c r="D23" s="173" t="s">
        <v>10462</v>
      </c>
      <c r="E23" s="173"/>
      <c r="F23" s="173"/>
      <c r="G23" s="173"/>
      <c r="H23" s="174"/>
      <c r="I23" s="272" t="str">
        <f>V23</f>
        <v/>
      </c>
      <c r="J23" s="272"/>
      <c r="K23" s="272"/>
      <c r="L23" s="272"/>
      <c r="M23" s="272"/>
      <c r="N23" s="272"/>
      <c r="O23" s="272"/>
      <c r="P23" s="272"/>
      <c r="Q23" s="272"/>
      <c r="R23" s="272"/>
      <c r="S23" s="272"/>
      <c r="T23" s="272"/>
      <c r="V23" s="152" t="str">
        <f>PROPER(AL36)</f>
        <v/>
      </c>
      <c r="AJ23" s="165"/>
      <c r="AK23" s="165">
        <v>7</v>
      </c>
      <c r="AL23" s="165" t="s">
        <v>188</v>
      </c>
      <c r="AM23" s="165"/>
    </row>
    <row r="24" spans="4:58" x14ac:dyDescent="0.25">
      <c r="D24" s="283" t="s">
        <v>10463</v>
      </c>
      <c r="E24" s="283"/>
      <c r="F24" s="272" t="str">
        <f>V24</f>
        <v/>
      </c>
      <c r="G24" s="273"/>
      <c r="H24" s="273"/>
      <c r="I24" s="273"/>
      <c r="J24" s="273"/>
      <c r="K24" s="273"/>
      <c r="L24" s="273"/>
      <c r="M24" s="273"/>
      <c r="N24" s="273"/>
      <c r="O24" s="165"/>
      <c r="P24" s="175" t="s">
        <v>10468</v>
      </c>
      <c r="Q24" s="289" t="str">
        <f>V25</f>
        <v/>
      </c>
      <c r="R24" s="271"/>
      <c r="S24" s="271"/>
      <c r="T24" s="271"/>
      <c r="U24" s="152"/>
      <c r="V24" s="152" t="str">
        <f>PROPER(AL38)</f>
        <v/>
      </c>
      <c r="AJ24" s="165"/>
      <c r="AK24" s="165">
        <v>8</v>
      </c>
      <c r="AL24" s="165" t="s">
        <v>189</v>
      </c>
      <c r="AM24" s="165"/>
    </row>
    <row r="25" spans="4:58" ht="15" customHeight="1" x14ac:dyDescent="0.25">
      <c r="D25" s="283" t="s">
        <v>10464</v>
      </c>
      <c r="E25" s="283"/>
      <c r="F25" s="283"/>
      <c r="G25" s="283"/>
      <c r="H25" s="283"/>
      <c r="I25" s="283"/>
      <c r="J25" s="271" t="str">
        <f>AL39</f>
        <v/>
      </c>
      <c r="K25" s="271"/>
      <c r="L25" s="271"/>
      <c r="M25" s="271"/>
      <c r="N25" s="271"/>
      <c r="O25" s="165"/>
      <c r="P25" s="176" t="s">
        <v>10469</v>
      </c>
      <c r="Q25" s="278" t="str">
        <f>IF(AL40=0,"",AL40)</f>
        <v/>
      </c>
      <c r="R25" s="278"/>
      <c r="S25" s="278"/>
      <c r="T25" s="278"/>
      <c r="U25" s="152"/>
      <c r="V25" s="152" t="str">
        <f>PROPER(AL37)</f>
        <v/>
      </c>
      <c r="AJ25" s="165"/>
      <c r="AK25" s="165">
        <v>9</v>
      </c>
      <c r="AL25" s="165" t="s">
        <v>191</v>
      </c>
      <c r="AM25" s="165"/>
    </row>
    <row r="26" spans="4:58" ht="15" customHeight="1" x14ac:dyDescent="0.25">
      <c r="D26" s="282" t="s">
        <v>10465</v>
      </c>
      <c r="E26" s="282"/>
      <c r="F26" s="282"/>
      <c r="G26" s="282"/>
      <c r="H26" s="282"/>
      <c r="I26" s="282"/>
      <c r="J26" s="282"/>
      <c r="K26" s="271" t="str">
        <f>AL44</f>
        <v/>
      </c>
      <c r="L26" s="271"/>
      <c r="M26" s="271"/>
      <c r="N26" s="271"/>
      <c r="O26" s="165"/>
      <c r="P26" s="291" t="s">
        <v>10470</v>
      </c>
      <c r="Q26" s="291"/>
      <c r="R26" s="291"/>
      <c r="S26" s="291"/>
      <c r="T26" s="191" t="str">
        <f>V26</f>
        <v/>
      </c>
      <c r="V26" s="152" t="str">
        <f>IF(AL45=0,"",AL45)</f>
        <v/>
      </c>
      <c r="AJ26" s="165"/>
      <c r="AK26" s="165">
        <v>10</v>
      </c>
      <c r="AL26" s="165" t="s">
        <v>190</v>
      </c>
      <c r="AM26" s="165"/>
      <c r="BE26" s="151">
        <v>1</v>
      </c>
      <c r="BF26" s="151" t="s">
        <v>182</v>
      </c>
    </row>
    <row r="27" spans="4:58" x14ac:dyDescent="0.25">
      <c r="D27" s="177" t="s">
        <v>10466</v>
      </c>
      <c r="E27" s="285" t="str">
        <f>AL41</f>
        <v/>
      </c>
      <c r="F27" s="285"/>
      <c r="G27" s="285"/>
      <c r="H27" s="285"/>
      <c r="I27" s="285"/>
      <c r="J27" s="291" t="s">
        <v>10467</v>
      </c>
      <c r="K27" s="291"/>
      <c r="L27" s="276" t="str">
        <f>AL42</f>
        <v/>
      </c>
      <c r="M27" s="276"/>
      <c r="N27" s="276"/>
      <c r="O27" s="170"/>
      <c r="P27" s="292" t="s">
        <v>10551</v>
      </c>
      <c r="Q27" s="292"/>
      <c r="R27" s="292"/>
      <c r="S27" s="277" t="str">
        <f>AL43</f>
        <v/>
      </c>
      <c r="T27" s="278"/>
      <c r="U27" s="152"/>
      <c r="V27" s="152" t="str">
        <f>IF(AL32=0,"",AL32&amp;" HP")</f>
        <v xml:space="preserve"> HP</v>
      </c>
      <c r="AJ27" s="165"/>
      <c r="AK27" s="165">
        <v>11</v>
      </c>
      <c r="AL27" s="165" t="s">
        <v>192</v>
      </c>
      <c r="AM27" s="165"/>
      <c r="BE27" s="151">
        <v>2</v>
      </c>
      <c r="BF27" s="151" t="s">
        <v>183</v>
      </c>
    </row>
    <row r="28" spans="4:58" ht="15" customHeight="1" x14ac:dyDescent="0.25">
      <c r="D28" s="151"/>
      <c r="E28" s="151"/>
      <c r="G28" s="151"/>
      <c r="J28" s="170"/>
      <c r="K28" s="170"/>
      <c r="L28" s="170"/>
      <c r="V28" s="152" t="e">
        <f>INDEX(DATOS!B:B,MATCH(VALUE(H18),DATOS!C:C,0),1)</f>
        <v>#VALUE!</v>
      </c>
      <c r="W28" s="151" t="str">
        <f>IFERROR(ROW(INDEX(DATOS!B:B, MATCH(carp, DATOS!B:B, 0))),"")</f>
        <v/>
      </c>
      <c r="AJ28" s="165"/>
      <c r="AK28" s="165">
        <v>12</v>
      </c>
      <c r="AL28" s="165" t="s">
        <v>193</v>
      </c>
      <c r="AM28" s="165"/>
      <c r="BE28" s="151">
        <v>3</v>
      </c>
      <c r="BF28" s="151" t="s">
        <v>184</v>
      </c>
    </row>
    <row r="29" spans="4:58" x14ac:dyDescent="0.25">
      <c r="D29" s="270" t="s">
        <v>10442</v>
      </c>
      <c r="E29" s="270"/>
      <c r="F29" s="270"/>
      <c r="G29" s="270"/>
      <c r="H29" s="270"/>
      <c r="I29" s="270"/>
      <c r="J29" s="270"/>
      <c r="K29" s="270"/>
      <c r="L29" s="270"/>
      <c r="M29" s="270"/>
      <c r="N29" s="270"/>
      <c r="O29" s="270"/>
      <c r="P29" s="270"/>
      <c r="Q29" s="270"/>
      <c r="R29" s="270"/>
      <c r="S29" s="270"/>
      <c r="T29" s="270"/>
      <c r="U29" s="152"/>
      <c r="V29" s="152"/>
      <c r="AJ29" s="165"/>
      <c r="AK29" s="165"/>
      <c r="AL29" s="165" t="str">
        <f>IFERROR(IF(INDEX(DATOS!E:E,MATCH(VALUE(REINSCRIPCION!H18),DATOS!C:C,0),1)=0,"",INDEX(DATOS!E:E,MATCH(VALUE(REINSCRIPCION!H18),DATOS!C:C,0),1)),"")</f>
        <v/>
      </c>
      <c r="AM29" s="165"/>
      <c r="BE29" s="151">
        <v>4</v>
      </c>
      <c r="BF29" s="151" t="s">
        <v>185</v>
      </c>
    </row>
    <row r="30" spans="4:58" ht="15" hidden="1" customHeight="1" x14ac:dyDescent="0.25">
      <c r="D30" s="151"/>
      <c r="E30" s="151"/>
      <c r="G30" s="151"/>
      <c r="M30" s="153"/>
      <c r="N30" s="153"/>
      <c r="O30" s="178"/>
      <c r="P30" s="178"/>
      <c r="Q30" s="178"/>
      <c r="R30" s="178"/>
      <c r="S30" s="178"/>
      <c r="T30" s="178"/>
      <c r="U30" s="152"/>
      <c r="V30" s="152"/>
      <c r="AJ30" s="165"/>
      <c r="AK30" s="165"/>
      <c r="AL30" s="165" t="str">
        <f>IFERROR(IF(INDEX(DATOS!D:D,MATCH(VALUE(REINSCRIPCION!H18),DATOS!C:C,0),1)=0,"",INDEX(DATOS!D:D,MATCH(VALUE(REINSCRIPCION!H18),DATOS!C:C,0),1)),"")</f>
        <v/>
      </c>
      <c r="AM30" s="165"/>
      <c r="BE30" s="151">
        <v>5</v>
      </c>
      <c r="BF30" s="151" t="s">
        <v>186</v>
      </c>
    </row>
    <row r="31" spans="4:58" ht="15" customHeight="1" x14ac:dyDescent="0.25">
      <c r="D31" s="179" t="s">
        <v>10552</v>
      </c>
      <c r="E31" s="179"/>
      <c r="F31" s="179"/>
      <c r="G31" s="179"/>
      <c r="H31" s="174"/>
      <c r="I31" s="167" t="str">
        <f>AK35</f>
        <v/>
      </c>
      <c r="O31" s="178"/>
      <c r="P31" s="178"/>
      <c r="Q31" s="178"/>
      <c r="R31" s="178"/>
      <c r="S31" s="178"/>
      <c r="T31" s="178"/>
      <c r="U31" s="152"/>
      <c r="V31" s="152"/>
      <c r="AJ31" s="165"/>
      <c r="AK31" s="165"/>
      <c r="AL31" s="165" t="str">
        <f>IFERROR(IF(INDEX(DATOS!H:H,MATCH(VALUE(REINSCRIPCION!H18),DATOS!C:C,0),1)=0,"",INDEX(DATOS!H:H,MATCH(VALUE(REINSCRIPCION!H18),DATOS!C:C,0),1)),"")</f>
        <v/>
      </c>
      <c r="AM31" s="165"/>
      <c r="BE31" s="151">
        <v>6</v>
      </c>
      <c r="BF31" s="151" t="s">
        <v>187</v>
      </c>
    </row>
    <row r="32" spans="4:58" x14ac:dyDescent="0.25">
      <c r="D32" s="165"/>
      <c r="E32" s="165"/>
      <c r="F32" s="165"/>
      <c r="G32" s="165"/>
      <c r="O32" s="178"/>
      <c r="P32" s="178"/>
      <c r="Q32" s="178"/>
      <c r="R32" s="178"/>
      <c r="S32" s="178"/>
      <c r="T32" s="178"/>
      <c r="U32" s="180"/>
      <c r="V32" s="180"/>
      <c r="W32" s="180"/>
      <c r="X32" s="180"/>
      <c r="AJ32" s="165"/>
      <c r="AK32" s="165"/>
      <c r="AL32" s="165" t="str">
        <f>IFERROR(INDEX(DATOS!Y:Y,MATCH(VALUE(REINSCRIPCION!H18),DATOS!C:C,0),1),"")</f>
        <v/>
      </c>
      <c r="AM32" s="181" t="str">
        <f>IF(AL32="","",(AL32*0.746*365*24)*0.75+438)</f>
        <v/>
      </c>
      <c r="BE32" s="151">
        <v>7</v>
      </c>
      <c r="BF32" s="151" t="s">
        <v>188</v>
      </c>
    </row>
    <row r="33" spans="4:58" x14ac:dyDescent="0.25">
      <c r="D33" s="288" t="str">
        <f>AK34</f>
        <v/>
      </c>
      <c r="E33" s="288"/>
      <c r="F33" s="288"/>
      <c r="G33" s="288"/>
      <c r="H33" s="288"/>
      <c r="I33" s="288"/>
      <c r="J33" s="288"/>
      <c r="K33" s="288"/>
      <c r="L33" s="288"/>
      <c r="M33" s="288"/>
      <c r="N33" s="288"/>
      <c r="O33" s="288"/>
      <c r="P33" s="288"/>
      <c r="Q33" s="288"/>
      <c r="R33" s="288"/>
      <c r="S33" s="288"/>
      <c r="T33" s="288"/>
      <c r="AJ33" s="165"/>
      <c r="AK33" s="165"/>
      <c r="AL33" s="165" t="str">
        <f>IFERROR(IF(INDEX(DATOS!D:D,MATCH(VALUE(REINSCRIPCION!H18),DATOS!C:C,0),1)=0,"",INDEX(DATOS!D:D,MATCH(VALUE(REINSCRIPCION!H18),DATOS!C:C,0),1)),"")</f>
        <v/>
      </c>
      <c r="AM33" s="165"/>
      <c r="BE33" s="151">
        <v>8</v>
      </c>
      <c r="BF33" s="151" t="s">
        <v>189</v>
      </c>
    </row>
    <row r="34" spans="4:58" x14ac:dyDescent="0.25">
      <c r="D34" s="288"/>
      <c r="E34" s="288"/>
      <c r="F34" s="288"/>
      <c r="G34" s="288"/>
      <c r="H34" s="288"/>
      <c r="I34" s="288"/>
      <c r="J34" s="288"/>
      <c r="K34" s="288"/>
      <c r="L34" s="288"/>
      <c r="M34" s="288"/>
      <c r="N34" s="288"/>
      <c r="O34" s="288"/>
      <c r="P34" s="288"/>
      <c r="Q34" s="288"/>
      <c r="R34" s="288"/>
      <c r="S34" s="288"/>
      <c r="T34" s="288"/>
      <c r="U34" s="152"/>
      <c r="V34" s="152"/>
      <c r="AJ34" s="152"/>
      <c r="AK34" s="151" t="str">
        <f>IFERROR(IF(INDEX(DATOS!AU:AU,MATCH(VALUE(REINSCRIPCION!H18),DATOS!C:C,0),1)="","",INDEX(DATOS!AU:AU,MATCH(VALUE(REINSCRIPCION!H18),DATOS!C:C,0),1)),"")</f>
        <v/>
      </c>
      <c r="AL34" s="165" t="str">
        <f>IFERROR(INDEX(DATOS!U:U,MATCH(VALUE(REINSCRIPCION!H18),DATOS!C:C,0),1)&amp; " Has.","")</f>
        <v/>
      </c>
      <c r="BE34" s="151">
        <v>9</v>
      </c>
      <c r="BF34" s="151" t="s">
        <v>191</v>
      </c>
    </row>
    <row r="35" spans="4:58" ht="15" customHeight="1" x14ac:dyDescent="0.25">
      <c r="D35" s="288"/>
      <c r="E35" s="288"/>
      <c r="F35" s="288"/>
      <c r="G35" s="288"/>
      <c r="H35" s="288"/>
      <c r="I35" s="288"/>
      <c r="J35" s="288"/>
      <c r="K35" s="288"/>
      <c r="L35" s="288"/>
      <c r="M35" s="288"/>
      <c r="N35" s="288"/>
      <c r="O35" s="288"/>
      <c r="P35" s="288"/>
      <c r="Q35" s="288"/>
      <c r="R35" s="288"/>
      <c r="S35" s="288"/>
      <c r="T35" s="288"/>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49.5" customHeight="1" x14ac:dyDescent="0.25">
      <c r="D36" s="288"/>
      <c r="E36" s="288"/>
      <c r="F36" s="288"/>
      <c r="G36" s="288"/>
      <c r="H36" s="288"/>
      <c r="I36" s="288"/>
      <c r="J36" s="288"/>
      <c r="K36" s="288"/>
      <c r="L36" s="288"/>
      <c r="M36" s="288"/>
      <c r="N36" s="288"/>
      <c r="O36" s="288"/>
      <c r="P36" s="288"/>
      <c r="Q36" s="288"/>
      <c r="R36" s="288"/>
      <c r="S36" s="288"/>
      <c r="T36" s="288"/>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4" t="s">
        <v>10553</v>
      </c>
      <c r="E38" s="284"/>
      <c r="F38" s="284"/>
      <c r="G38" s="272" t="str">
        <f>V27</f>
        <v xml:space="preserve"> HP</v>
      </c>
      <c r="H38" s="272"/>
      <c r="I38" s="272"/>
      <c r="J38" s="165"/>
      <c r="K38" s="165"/>
      <c r="L38" s="165"/>
      <c r="M38" s="165"/>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2" t="str">
        <f>"Cuota energética calculada:  "&amp;IF(G38="","",AM32&amp;" Kw/h")</f>
        <v>Cuota energética calculada:   Kw/h</v>
      </c>
      <c r="E39" s="182"/>
      <c r="F39" s="182"/>
      <c r="G39" s="182"/>
      <c r="H39" s="182"/>
      <c r="I39" s="182"/>
      <c r="J39" s="183"/>
      <c r="K39" s="183"/>
      <c r="L39" s="183"/>
      <c r="M39" s="183"/>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5"/>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4" t="s">
        <v>10471</v>
      </c>
      <c r="E42" s="185"/>
      <c r="F42" s="185"/>
      <c r="G42" s="185"/>
      <c r="H42" s="185"/>
      <c r="I42" s="185"/>
      <c r="J42" s="185"/>
      <c r="K42" s="165"/>
      <c r="L42" s="165"/>
      <c r="M42" s="165"/>
      <c r="N42" s="165"/>
      <c r="O42" s="165"/>
      <c r="P42" s="184" t="s">
        <v>10472</v>
      </c>
      <c r="Q42" s="185"/>
      <c r="R42" s="185"/>
      <c r="S42" s="185"/>
      <c r="T42" s="185"/>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79" t="str">
        <f>AK36</f>
        <v/>
      </c>
      <c r="E43" s="280"/>
      <c r="F43" s="280"/>
      <c r="G43" s="280"/>
      <c r="H43" s="280"/>
      <c r="I43" s="280"/>
      <c r="J43" s="281"/>
      <c r="P43" s="279" t="str">
        <f>AK37</f>
        <v/>
      </c>
      <c r="Q43" s="280"/>
      <c r="R43" s="280"/>
      <c r="S43" s="280"/>
      <c r="T43" s="281"/>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4" t="s">
        <v>10444</v>
      </c>
      <c r="E44" s="174"/>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x14ac:dyDescent="0.25">
      <c r="D45" s="151"/>
      <c r="E45" s="151"/>
      <c r="F45" s="178"/>
      <c r="G45" s="178"/>
      <c r="H45" s="178"/>
      <c r="I45" s="178"/>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65" t="s">
        <v>10445</v>
      </c>
      <c r="E46" s="265"/>
      <c r="F46" s="265"/>
      <c r="G46" s="265"/>
      <c r="H46" s="265"/>
      <c r="I46" s="265"/>
      <c r="J46" s="265"/>
      <c r="K46" s="174"/>
      <c r="L46" s="174"/>
      <c r="P46" s="286" t="s">
        <v>10589</v>
      </c>
      <c r="Q46" s="286"/>
      <c r="R46" s="286"/>
      <c r="S46" s="286"/>
      <c r="T46" s="286"/>
      <c r="U46" s="192"/>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4"/>
      <c r="I47" s="274"/>
      <c r="J47" s="274"/>
      <c r="K47" s="274"/>
      <c r="L47" s="274"/>
      <c r="M47" s="274"/>
      <c r="V47" s="152"/>
      <c r="X47" s="151">
        <v>8</v>
      </c>
      <c r="Y47" s="152" t="str">
        <f t="shared" si="1"/>
        <v/>
      </c>
      <c r="AA47" s="151">
        <f t="shared" si="0"/>
        <v>1</v>
      </c>
      <c r="AB47" s="151">
        <f>IF(AC47="",0,IFERROR(IF(VLOOKUP(AC47,AC$38:AC46,1,0)&gt;0,0,0),1))</f>
        <v>0</v>
      </c>
      <c r="AC47" s="152">
        <f>IF(DATOS!J11=Y$39,DATOS!C11,"")</f>
        <v>0</v>
      </c>
    </row>
    <row r="48" spans="4:58" ht="20.100000000000001" customHeight="1" x14ac:dyDescent="0.25">
      <c r="D48" s="186"/>
      <c r="E48" s="186"/>
      <c r="F48" s="187"/>
      <c r="G48" s="186"/>
      <c r="H48" s="187"/>
      <c r="I48" s="187"/>
      <c r="J48" s="187"/>
      <c r="K48" s="187"/>
      <c r="L48" s="187"/>
      <c r="M48" s="187"/>
      <c r="N48" s="187"/>
      <c r="P48" s="187"/>
      <c r="Q48" s="187"/>
      <c r="R48" s="187"/>
      <c r="S48" s="187"/>
      <c r="T48" s="187"/>
      <c r="U48" s="152"/>
      <c r="V48" s="152"/>
      <c r="X48" s="151">
        <v>9</v>
      </c>
      <c r="Y48" s="152" t="str">
        <f t="shared" si="1"/>
        <v/>
      </c>
      <c r="AA48" s="151">
        <f t="shared" si="0"/>
        <v>1</v>
      </c>
      <c r="AB48" s="151">
        <f>IF(AC48="",0,IFERROR(IF(VLOOKUP(AC48,AC$38:AC47,1,0)&gt;0,0,0),1))</f>
        <v>0</v>
      </c>
      <c r="AC48" s="152">
        <f>IF(DATOS!J12=Y$39,DATOS!C12,"")</f>
        <v>0</v>
      </c>
      <c r="AM48" s="178"/>
      <c r="AN48" s="287"/>
      <c r="AO48" s="287"/>
      <c r="AP48" s="287"/>
      <c r="AS48" s="171" t="str">
        <f>IFERROR(IF(INDEX(DATOS!AF:AF,MATCH(#REF!,DATOS!J:J,0),1)=0,"",INDEX(DATOS!AF:AF,MATCH(#REF!,DATOS!J:J,0),1)),"")</f>
        <v/>
      </c>
    </row>
    <row r="49" spans="1:48" ht="15" customHeight="1" x14ac:dyDescent="0.25">
      <c r="D49" s="275" t="s">
        <v>157</v>
      </c>
      <c r="E49" s="275"/>
      <c r="F49" s="275"/>
      <c r="G49" s="275"/>
      <c r="H49" s="275"/>
      <c r="I49" s="275"/>
      <c r="J49" s="275"/>
      <c r="K49" s="275"/>
      <c r="L49" s="275"/>
      <c r="M49" s="275"/>
      <c r="N49" s="275"/>
      <c r="O49" s="157"/>
      <c r="P49" s="286" t="str">
        <f>UPPER(TRABAJADOR)</f>
        <v>ING. JUAN CARLOS FLORES VILLARREAL</v>
      </c>
      <c r="Q49" s="286"/>
      <c r="R49" s="286"/>
      <c r="S49" s="286"/>
      <c r="T49" s="286"/>
      <c r="U49" s="266"/>
      <c r="V49" s="266"/>
      <c r="X49" s="151">
        <v>10</v>
      </c>
      <c r="Y49" s="152" t="str">
        <f t="shared" si="1"/>
        <v/>
      </c>
      <c r="AA49" s="151">
        <f t="shared" si="0"/>
        <v>1</v>
      </c>
      <c r="AB49" s="151">
        <f>IF(AC49="",0,IFERROR(IF(VLOOKUP(AC49,AC$38:AC48,1,0)&gt;0,0,0),1))</f>
        <v>0</v>
      </c>
      <c r="AC49" s="152">
        <f>IF(DATOS!J13=Y$39,DATOS!C13,"")</f>
        <v>0</v>
      </c>
      <c r="AM49" s="178"/>
      <c r="AN49" s="287"/>
      <c r="AO49" s="287"/>
      <c r="AP49" s="287"/>
      <c r="AS49" s="171" t="str">
        <f>IFERROR(IF(INDEX(DATOS!AD:AD,MATCH(#REF!,DATOS!J:J,0),1)=0,"",INDEX(DATOS!AD:AD,MATCH(#REF!,DATOS!J:J,0),1)),"")</f>
        <v/>
      </c>
    </row>
    <row r="50" spans="1:48" ht="25.7" customHeight="1" x14ac:dyDescent="0.25">
      <c r="X50" s="151">
        <v>11</v>
      </c>
      <c r="Y50" s="152" t="str">
        <f t="shared" si="1"/>
        <v/>
      </c>
      <c r="AA50" s="151">
        <f t="shared" si="0"/>
        <v>1</v>
      </c>
      <c r="AB50" s="151">
        <f>IF(AC50="",0,IFERROR(IF(VLOOKUP(AC50,AC$38:AC49,1,0)&gt;0,0,0),1))</f>
        <v>0</v>
      </c>
      <c r="AC50" s="152">
        <f>IF(DATOS!J14=Y$39,DATOS!C14,"")</f>
        <v>0</v>
      </c>
      <c r="AM50" s="287"/>
      <c r="AN50" s="287"/>
      <c r="AO50" s="287"/>
      <c r="AP50" s="287"/>
      <c r="AS50" s="171" t="str">
        <f>IFERROR(IF(LEN(INDEX(DATOS!M:M,MATCH(VALUE(H18),DATOS!C:C,0),1))&gt;6,INDEX(DATOS!M:M,MATCH(VALUE(H18),DATOS!C:C,0),1),""),"")</f>
        <v/>
      </c>
    </row>
    <row r="51" spans="1:48" x14ac:dyDescent="0.25">
      <c r="A51" s="165"/>
      <c r="B51" s="165"/>
      <c r="C51" s="165"/>
      <c r="D51" s="169"/>
      <c r="E51" s="169"/>
      <c r="F51" s="165"/>
      <c r="G51" s="169"/>
      <c r="H51" s="165"/>
      <c r="I51" s="165"/>
      <c r="J51" s="165"/>
      <c r="K51" s="165"/>
      <c r="L51" s="165"/>
      <c r="M51" s="165"/>
      <c r="N51" s="165"/>
      <c r="O51" s="165"/>
      <c r="P51" s="165"/>
      <c r="Q51" s="165"/>
      <c r="R51" s="165"/>
      <c r="S51" s="165"/>
      <c r="T51" s="165"/>
      <c r="X51" s="165">
        <v>12</v>
      </c>
      <c r="Y51" s="170" t="str">
        <f t="shared" si="1"/>
        <v/>
      </c>
      <c r="Z51" s="165"/>
      <c r="AA51" s="165">
        <f t="shared" si="0"/>
        <v>1</v>
      </c>
      <c r="AB51" s="165">
        <f>IF(AC51="",0,IFERROR(IF(VLOOKUP(AC51,AC$38:AC50,1,0)&gt;0,0,0),1))</f>
        <v>0</v>
      </c>
      <c r="AC51" s="170">
        <f>IF(DATOS!J15=Y$39,DATOS!C15,"")</f>
        <v>0</v>
      </c>
      <c r="AD51" s="165"/>
      <c r="AE51" s="165"/>
      <c r="AF51" s="165"/>
    </row>
    <row r="52" spans="1:48" x14ac:dyDescent="0.25">
      <c r="A52" s="165"/>
      <c r="B52" s="165"/>
      <c r="C52" s="165"/>
      <c r="D52" s="165"/>
      <c r="E52" s="165"/>
      <c r="F52" s="165"/>
      <c r="G52" s="165"/>
      <c r="H52" s="165"/>
      <c r="I52" s="165"/>
      <c r="J52" s="165"/>
      <c r="K52" s="165"/>
      <c r="L52" s="165"/>
      <c r="M52" s="165"/>
      <c r="N52" s="165"/>
      <c r="O52" s="165"/>
      <c r="P52" s="165"/>
      <c r="Q52" s="165"/>
      <c r="R52" s="165"/>
      <c r="S52" s="165"/>
      <c r="T52" s="165"/>
      <c r="U52" s="171" t="s">
        <v>10451</v>
      </c>
      <c r="V52" s="171" t="s">
        <v>10455</v>
      </c>
      <c r="W52" s="171"/>
      <c r="X52" s="165">
        <v>13</v>
      </c>
      <c r="Y52" s="170" t="str">
        <f t="shared" si="1"/>
        <v/>
      </c>
      <c r="Z52" s="165"/>
      <c r="AA52" s="165">
        <f t="shared" si="0"/>
        <v>1</v>
      </c>
      <c r="AB52" s="165">
        <f>IF(AC52="",0,IFERROR(IF(VLOOKUP(AC52,AC$38:AC51,1,0)&gt;0,0,0),1))</f>
        <v>0</v>
      </c>
      <c r="AC52" s="170">
        <f>IF(DATOS!J16=Y$39,DATOS!C16,"")</f>
        <v>0</v>
      </c>
      <c r="AD52" s="165"/>
      <c r="AE52" s="165"/>
      <c r="AF52" s="165"/>
      <c r="AG52" s="171"/>
      <c r="AH52" s="171"/>
      <c r="AI52" s="171"/>
      <c r="AJ52" s="171"/>
    </row>
    <row r="53" spans="1:48" x14ac:dyDescent="0.25">
      <c r="A53" s="165"/>
      <c r="B53" s="165"/>
      <c r="C53" s="165"/>
      <c r="D53" s="170"/>
      <c r="E53" s="165"/>
      <c r="F53" s="165"/>
      <c r="G53" s="165"/>
      <c r="H53" s="165"/>
      <c r="I53" s="165"/>
      <c r="J53" s="165"/>
      <c r="K53" s="165"/>
      <c r="L53" s="165"/>
      <c r="M53" s="165"/>
      <c r="N53" s="165"/>
      <c r="O53" s="165"/>
      <c r="P53" s="165"/>
      <c r="Q53" s="165"/>
      <c r="R53" s="165"/>
      <c r="S53" s="165"/>
      <c r="T53" s="165"/>
      <c r="U53" s="171" t="str">
        <f>D43</f>
        <v/>
      </c>
      <c r="V53" s="171" t="str">
        <f>P43</f>
        <v/>
      </c>
      <c r="W53" s="171"/>
      <c r="X53" s="165">
        <v>14</v>
      </c>
      <c r="Y53" s="170" t="str">
        <f t="shared" si="1"/>
        <v/>
      </c>
      <c r="Z53" s="165"/>
      <c r="AA53" s="165">
        <f t="shared" si="0"/>
        <v>1</v>
      </c>
      <c r="AB53" s="165">
        <f>IF(AC53="",0,IFERROR(IF(VLOOKUP(AC53,AC$38:AC52,1,0)&gt;0,0,0),1))</f>
        <v>0</v>
      </c>
      <c r="AC53" s="170">
        <f>IF(DATOS!J17=Y$39,DATOS!C17,"")</f>
        <v>0</v>
      </c>
      <c r="AD53" s="165"/>
      <c r="AE53" s="165"/>
      <c r="AF53" s="165"/>
      <c r="AG53" s="171"/>
      <c r="AH53" s="171"/>
      <c r="AI53" s="171"/>
      <c r="AJ53" s="171"/>
    </row>
    <row r="54" spans="1:48" x14ac:dyDescent="0.25">
      <c r="A54" s="165"/>
      <c r="B54" s="165"/>
      <c r="C54" s="165"/>
      <c r="M54" s="165"/>
      <c r="N54" s="165"/>
      <c r="O54" s="165"/>
      <c r="P54" s="165"/>
      <c r="Q54" s="165"/>
      <c r="R54" s="165"/>
      <c r="S54" s="165"/>
      <c r="T54" s="165"/>
      <c r="U54" s="165"/>
      <c r="V54" s="165"/>
      <c r="W54" s="165"/>
      <c r="X54" s="165">
        <v>15</v>
      </c>
      <c r="Y54" s="170" t="str">
        <f t="shared" si="1"/>
        <v/>
      </c>
      <c r="Z54" s="165"/>
      <c r="AA54" s="165">
        <f t="shared" si="0"/>
        <v>1</v>
      </c>
      <c r="AB54" s="165">
        <f>IF(AC54="",0,IFERROR(IF(VLOOKUP(AC54,AC$38:AC53,1,0)&gt;0,0,0),1))</f>
        <v>0</v>
      </c>
      <c r="AC54" s="170">
        <f>IF(DATOS!J18=Y$39,DATOS!C18,"")</f>
        <v>0</v>
      </c>
      <c r="AD54" s="165"/>
      <c r="AE54" s="165"/>
      <c r="AF54" s="165"/>
      <c r="AG54" s="171"/>
      <c r="AH54" s="171"/>
      <c r="AI54" s="171"/>
      <c r="AJ54" s="171"/>
      <c r="AL54" s="169"/>
      <c r="AM54" s="165"/>
      <c r="AN54" s="169"/>
      <c r="AO54" s="165"/>
      <c r="AP54" s="165"/>
      <c r="AQ54" s="165"/>
      <c r="AR54" s="165"/>
      <c r="AS54" s="165"/>
      <c r="AT54" s="165"/>
      <c r="AU54" s="165"/>
      <c r="AV54" s="165"/>
    </row>
    <row r="55" spans="1:48" x14ac:dyDescent="0.25">
      <c r="A55" s="188"/>
      <c r="B55" s="165"/>
      <c r="C55" s="165"/>
      <c r="M55" s="165"/>
      <c r="N55" s="165"/>
      <c r="O55" s="165"/>
      <c r="P55" s="165"/>
      <c r="Q55" s="165"/>
      <c r="R55" s="165"/>
      <c r="S55" s="165"/>
      <c r="T55" s="165"/>
      <c r="U55" s="165"/>
      <c r="V55" s="165"/>
      <c r="W55" s="165"/>
      <c r="X55" s="165">
        <v>16</v>
      </c>
      <c r="Y55" s="170" t="str">
        <f t="shared" si="1"/>
        <v/>
      </c>
      <c r="Z55" s="165"/>
      <c r="AA55" s="165">
        <f t="shared" si="0"/>
        <v>1</v>
      </c>
      <c r="AB55" s="165">
        <f>IF(AC55="",0,IFERROR(IF(VLOOKUP(AC55,AC$38:AC54,1,0)&gt;0,0,0),1))</f>
        <v>0</v>
      </c>
      <c r="AC55" s="170">
        <f>IF(DATOS!J19=Y$39,DATOS!C19,"")</f>
        <v>0</v>
      </c>
      <c r="AD55" s="165"/>
      <c r="AE55" s="165"/>
      <c r="AF55" s="165"/>
      <c r="AG55" s="171"/>
      <c r="AH55" s="171"/>
      <c r="AI55" s="171"/>
      <c r="AJ55" s="171"/>
      <c r="AL55" s="169"/>
      <c r="AM55" s="165"/>
      <c r="AN55" s="169"/>
      <c r="AO55" s="165"/>
      <c r="AP55" s="165"/>
      <c r="AQ55" s="165"/>
      <c r="AR55" s="165"/>
      <c r="AS55" s="165"/>
      <c r="AT55" s="165"/>
      <c r="AU55" s="165"/>
      <c r="AV55" s="165"/>
    </row>
    <row r="56" spans="1:48" x14ac:dyDescent="0.25">
      <c r="M56" s="165"/>
      <c r="N56" s="165"/>
      <c r="O56" s="165"/>
      <c r="P56" s="165"/>
      <c r="Q56" s="165"/>
      <c r="R56" s="165"/>
      <c r="S56" s="165"/>
      <c r="T56" s="165"/>
      <c r="U56" s="165"/>
      <c r="V56" s="165"/>
      <c r="W56" s="165"/>
      <c r="X56" s="165">
        <v>17</v>
      </c>
      <c r="Y56" s="170" t="str">
        <f t="shared" si="1"/>
        <v/>
      </c>
      <c r="Z56" s="165"/>
      <c r="AA56" s="165">
        <f t="shared" si="0"/>
        <v>1</v>
      </c>
      <c r="AB56" s="165">
        <f>IF(AC56="",0,IFERROR(IF(VLOOKUP(AC56,AC$38:AC55,1,0)&gt;0,0,0),1))</f>
        <v>0</v>
      </c>
      <c r="AC56" s="170">
        <f>IF(DATOS!J20=Y$39,DATOS!C20,"")</f>
        <v>0</v>
      </c>
      <c r="AD56" s="165"/>
      <c r="AE56" s="165"/>
      <c r="AF56" s="165"/>
      <c r="AG56" s="171"/>
      <c r="AH56" s="171"/>
      <c r="AI56" s="171"/>
      <c r="AJ56" s="171"/>
    </row>
    <row r="57" spans="1:48" x14ac:dyDescent="0.25">
      <c r="D57" s="169"/>
      <c r="E57" s="169"/>
      <c r="F57" s="165"/>
      <c r="G57" s="169"/>
      <c r="H57" s="165"/>
      <c r="I57" s="165"/>
      <c r="J57" s="165"/>
      <c r="K57" s="165"/>
      <c r="L57" s="165"/>
      <c r="M57" s="165"/>
      <c r="N57" s="165"/>
      <c r="O57" s="165"/>
      <c r="P57" s="165"/>
      <c r="Q57" s="165"/>
      <c r="R57" s="165"/>
      <c r="S57" s="165"/>
      <c r="T57" s="165"/>
      <c r="U57" s="165"/>
      <c r="V57" s="165"/>
      <c r="W57" s="165"/>
      <c r="X57" s="165">
        <v>18</v>
      </c>
      <c r="Y57" s="170" t="str">
        <f t="shared" si="1"/>
        <v/>
      </c>
      <c r="Z57" s="165"/>
      <c r="AA57" s="165">
        <f t="shared" si="0"/>
        <v>1</v>
      </c>
      <c r="AB57" s="165">
        <f>IF(AC57="",0,IFERROR(IF(VLOOKUP(AC57,AC$38:AC56,1,0)&gt;0,0,0),1))</f>
        <v>0</v>
      </c>
      <c r="AC57" s="170">
        <f>IF(DATOS!J21=Y$39,DATOS!C21,"")</f>
        <v>0</v>
      </c>
      <c r="AD57" s="165"/>
      <c r="AE57" s="165"/>
      <c r="AF57" s="165"/>
      <c r="AG57" s="171"/>
      <c r="AH57" s="171"/>
      <c r="AI57" s="171"/>
      <c r="AJ57" s="171"/>
    </row>
    <row r="58" spans="1:48" x14ac:dyDescent="0.25">
      <c r="D58" s="169"/>
      <c r="E58" s="169"/>
      <c r="F58" s="165"/>
      <c r="G58" s="169"/>
      <c r="H58" s="169"/>
      <c r="I58" s="169"/>
      <c r="J58" s="165"/>
      <c r="K58" s="165"/>
      <c r="L58" s="165"/>
      <c r="M58" s="165"/>
      <c r="N58" s="165"/>
      <c r="O58" s="165"/>
      <c r="P58" s="165"/>
      <c r="Q58" s="165"/>
      <c r="R58" s="165"/>
      <c r="S58" s="165"/>
      <c r="T58" s="165"/>
      <c r="U58" s="165"/>
      <c r="V58" s="165"/>
      <c r="W58" s="165"/>
      <c r="X58" s="165">
        <v>19</v>
      </c>
      <c r="Y58" s="170" t="str">
        <f t="shared" si="1"/>
        <v/>
      </c>
      <c r="Z58" s="165"/>
      <c r="AA58" s="165">
        <f t="shared" si="0"/>
        <v>1</v>
      </c>
      <c r="AB58" s="165">
        <f>IF(AC58="",0,IFERROR(IF(VLOOKUP(AC58,AC$38:AC57,1,0)&gt;0,0,0),1))</f>
        <v>0</v>
      </c>
      <c r="AC58" s="170">
        <f>IF(DATOS!J22=Y$39,DATOS!C22,"")</f>
        <v>0</v>
      </c>
      <c r="AD58" s="165"/>
      <c r="AE58" s="165"/>
      <c r="AF58" s="165"/>
      <c r="AS58" s="165"/>
      <c r="AT58" s="165"/>
    </row>
    <row r="59" spans="1:48" x14ac:dyDescent="0.25">
      <c r="D59" s="189"/>
      <c r="E59" s="293"/>
      <c r="F59" s="293"/>
      <c r="G59" s="293"/>
      <c r="H59" s="169"/>
      <c r="I59" s="169"/>
      <c r="J59" s="165"/>
      <c r="K59" s="293"/>
      <c r="L59" s="293"/>
      <c r="M59" s="293"/>
      <c r="N59" s="293"/>
      <c r="O59" s="190"/>
      <c r="P59" s="294"/>
      <c r="Q59" s="294"/>
      <c r="R59" s="294"/>
      <c r="S59" s="165"/>
      <c r="T59" s="165" t="str">
        <f t="shared" ref="T59:T88" si="2">IF(H59="","","S/n")</f>
        <v/>
      </c>
      <c r="U59" s="165"/>
      <c r="V59" s="165"/>
      <c r="W59" s="165"/>
      <c r="X59" s="165">
        <v>20</v>
      </c>
      <c r="Y59" s="170" t="str">
        <f t="shared" si="1"/>
        <v/>
      </c>
      <c r="Z59" s="165"/>
      <c r="AA59" s="165">
        <f t="shared" si="0"/>
        <v>1</v>
      </c>
      <c r="AB59" s="165">
        <f>IF(AC59="",0,IFERROR(IF(VLOOKUP(AC59,AC$38:AC58,1,0)&gt;0,0,0),1))</f>
        <v>0</v>
      </c>
      <c r="AC59" s="170">
        <f>IF(DATOS!J23=Y$39,DATOS!C23,"")</f>
        <v>0</v>
      </c>
      <c r="AD59" s="165"/>
      <c r="AE59" s="165"/>
      <c r="AF59" s="165"/>
      <c r="AS59" s="165"/>
      <c r="AT59" s="165"/>
    </row>
    <row r="60" spans="1:48" x14ac:dyDescent="0.25">
      <c r="D60" s="189"/>
      <c r="E60" s="293"/>
      <c r="F60" s="293"/>
      <c r="G60" s="293"/>
      <c r="H60" s="169"/>
      <c r="I60" s="169"/>
      <c r="J60" s="165"/>
      <c r="K60" s="293"/>
      <c r="L60" s="293"/>
      <c r="M60" s="293"/>
      <c r="N60" s="293"/>
      <c r="O60" s="190"/>
      <c r="P60" s="294"/>
      <c r="Q60" s="294"/>
      <c r="R60" s="294"/>
      <c r="S60" s="165"/>
      <c r="T60" s="165" t="str">
        <f t="shared" si="2"/>
        <v/>
      </c>
      <c r="U60" s="165"/>
      <c r="V60" s="165"/>
      <c r="W60" s="165"/>
      <c r="X60" s="165">
        <v>21</v>
      </c>
      <c r="Y60" s="170" t="str">
        <f t="shared" si="1"/>
        <v/>
      </c>
      <c r="Z60" s="165"/>
      <c r="AA60" s="165">
        <f t="shared" si="0"/>
        <v>1</v>
      </c>
      <c r="AB60" s="165">
        <f>IF(AC60="",0,IFERROR(IF(VLOOKUP(AC60,AC$38:AC59,1,0)&gt;0,0,0),1))</f>
        <v>0</v>
      </c>
      <c r="AC60" s="170">
        <f>IF(DATOS!J24=Y$39,DATOS!C24,"")</f>
        <v>0</v>
      </c>
      <c r="AD60" s="165"/>
      <c r="AE60" s="165"/>
      <c r="AF60" s="165"/>
      <c r="AS60" s="165"/>
      <c r="AT60" s="165"/>
    </row>
    <row r="61" spans="1:48" x14ac:dyDescent="0.25">
      <c r="D61" s="189"/>
      <c r="E61" s="293"/>
      <c r="F61" s="293"/>
      <c r="G61" s="293"/>
      <c r="H61" s="169"/>
      <c r="I61" s="169"/>
      <c r="J61" s="165"/>
      <c r="K61" s="293"/>
      <c r="L61" s="293"/>
      <c r="M61" s="293"/>
      <c r="N61" s="293"/>
      <c r="O61" s="190"/>
      <c r="P61" s="294"/>
      <c r="Q61" s="294"/>
      <c r="R61" s="294"/>
      <c r="S61" s="165"/>
      <c r="T61" s="165" t="str">
        <f t="shared" si="2"/>
        <v/>
      </c>
      <c r="U61" s="165"/>
      <c r="V61" s="165"/>
      <c r="W61" s="165"/>
      <c r="X61" s="165">
        <v>22</v>
      </c>
      <c r="Y61" s="152" t="str">
        <f t="shared" si="1"/>
        <v/>
      </c>
      <c r="AA61" s="151">
        <f t="shared" si="0"/>
        <v>1</v>
      </c>
      <c r="AB61" s="151">
        <f>IF(AC61="",0,IFERROR(IF(VLOOKUP(AC61,AC$38:AC60,1,0)&gt;0,0,0),1))</f>
        <v>0</v>
      </c>
      <c r="AC61" s="152">
        <f>IF(DATOS!J25=Y$39,DATOS!C25,"")</f>
        <v>0</v>
      </c>
      <c r="AS61" s="165"/>
      <c r="AT61" s="165"/>
    </row>
    <row r="62" spans="1:48" x14ac:dyDescent="0.25">
      <c r="D62" s="189"/>
      <c r="E62" s="293"/>
      <c r="F62" s="293"/>
      <c r="G62" s="293"/>
      <c r="H62" s="169"/>
      <c r="I62" s="169"/>
      <c r="J62" s="165"/>
      <c r="K62" s="293"/>
      <c r="L62" s="293"/>
      <c r="M62" s="293"/>
      <c r="N62" s="293"/>
      <c r="O62" s="190"/>
      <c r="P62" s="294"/>
      <c r="Q62" s="294"/>
      <c r="R62" s="294"/>
      <c r="S62" s="165"/>
      <c r="T62" s="165" t="str">
        <f t="shared" si="2"/>
        <v/>
      </c>
      <c r="X62" s="151">
        <v>23</v>
      </c>
      <c r="Y62" s="152" t="str">
        <f t="shared" si="1"/>
        <v/>
      </c>
      <c r="AA62" s="151">
        <f t="shared" si="0"/>
        <v>1</v>
      </c>
      <c r="AB62" s="151">
        <f>IF(AC62="",0,IFERROR(IF(VLOOKUP(AC62,AC$38:AC61,1,0)&gt;0,0,0),1))</f>
        <v>0</v>
      </c>
      <c r="AC62" s="152">
        <f>IF(DATOS!J26=Y$39,DATOS!C26,"")</f>
        <v>0</v>
      </c>
      <c r="AS62" s="165"/>
      <c r="AT62" s="165"/>
    </row>
    <row r="63" spans="1:48" x14ac:dyDescent="0.25">
      <c r="D63" s="189"/>
      <c r="E63" s="293"/>
      <c r="F63" s="293"/>
      <c r="G63" s="293"/>
      <c r="H63" s="169"/>
      <c r="I63" s="169"/>
      <c r="J63" s="165"/>
      <c r="K63" s="293"/>
      <c r="L63" s="293"/>
      <c r="M63" s="293"/>
      <c r="N63" s="293"/>
      <c r="O63" s="190"/>
      <c r="P63" s="294"/>
      <c r="Q63" s="294"/>
      <c r="R63" s="294"/>
      <c r="S63" s="165"/>
      <c r="T63" s="165" t="str">
        <f t="shared" si="2"/>
        <v/>
      </c>
      <c r="X63" s="151">
        <v>24</v>
      </c>
      <c r="Y63" s="152" t="str">
        <f t="shared" si="1"/>
        <v/>
      </c>
      <c r="AA63" s="151">
        <f t="shared" si="0"/>
        <v>1</v>
      </c>
      <c r="AB63" s="151">
        <f>IF(AC63="",0,IFERROR(IF(VLOOKUP(AC63,AC$38:AC62,1,0)&gt;0,0,0),1))</f>
        <v>0</v>
      </c>
      <c r="AC63" s="152">
        <f>IF(DATOS!J27=Y$39,DATOS!C27,"")</f>
        <v>0</v>
      </c>
      <c r="AS63" s="165"/>
      <c r="AT63" s="165"/>
    </row>
    <row r="64" spans="1:48" x14ac:dyDescent="0.25">
      <c r="D64" s="189"/>
      <c r="E64" s="293"/>
      <c r="F64" s="293"/>
      <c r="G64" s="293"/>
      <c r="H64" s="169"/>
      <c r="I64" s="169"/>
      <c r="J64" s="165"/>
      <c r="K64" s="293"/>
      <c r="L64" s="293"/>
      <c r="M64" s="293"/>
      <c r="N64" s="293"/>
      <c r="O64" s="190"/>
      <c r="P64" s="294"/>
      <c r="Q64" s="294"/>
      <c r="R64" s="294"/>
      <c r="S64" s="165"/>
      <c r="T64" s="165" t="str">
        <f t="shared" si="2"/>
        <v/>
      </c>
      <c r="X64" s="151">
        <v>25</v>
      </c>
      <c r="Y64" s="152" t="str">
        <f t="shared" si="1"/>
        <v/>
      </c>
      <c r="AA64" s="151">
        <f t="shared" si="0"/>
        <v>1</v>
      </c>
      <c r="AB64" s="151">
        <f>IF(AC64="",0,IFERROR(IF(VLOOKUP(AC64,AC$38:AC63,1,0)&gt;0,0,0),1))</f>
        <v>0</v>
      </c>
      <c r="AC64" s="152">
        <f>IF(DATOS!J28=Y$39,DATOS!C28,"")</f>
        <v>0</v>
      </c>
      <c r="AS64" s="165"/>
      <c r="AT64" s="165"/>
    </row>
    <row r="65" spans="4:73" x14ac:dyDescent="0.25">
      <c r="D65" s="189"/>
      <c r="E65" s="293"/>
      <c r="F65" s="293"/>
      <c r="G65" s="293"/>
      <c r="H65" s="169"/>
      <c r="I65" s="169"/>
      <c r="J65" s="165"/>
      <c r="K65" s="293"/>
      <c r="L65" s="293"/>
      <c r="M65" s="293"/>
      <c r="N65" s="293"/>
      <c r="O65" s="190"/>
      <c r="P65" s="294"/>
      <c r="Q65" s="294"/>
      <c r="R65" s="294"/>
      <c r="S65" s="165"/>
      <c r="T65" s="165" t="str">
        <f t="shared" si="2"/>
        <v/>
      </c>
      <c r="U65" s="165"/>
      <c r="V65" s="165"/>
      <c r="W65" s="165"/>
      <c r="X65" s="165">
        <v>26</v>
      </c>
      <c r="Y65" s="152" t="str">
        <f t="shared" si="1"/>
        <v/>
      </c>
      <c r="AA65" s="151">
        <f t="shared" si="0"/>
        <v>1</v>
      </c>
      <c r="AB65" s="151">
        <f>IF(AC65="",0,IFERROR(IF(VLOOKUP(AC65,AC$38:AC64,1,0)&gt;0,0,0),1))</f>
        <v>0</v>
      </c>
      <c r="AC65" s="152">
        <f>IF(DATOS!J29=Y$39,DATOS!C29,"")</f>
        <v>0</v>
      </c>
      <c r="AS65" s="165"/>
      <c r="AT65" s="165"/>
    </row>
    <row r="66" spans="4:73" x14ac:dyDescent="0.25">
      <c r="D66" s="189"/>
      <c r="E66" s="293"/>
      <c r="F66" s="293"/>
      <c r="G66" s="293"/>
      <c r="H66" s="169"/>
      <c r="I66" s="169"/>
      <c r="J66" s="165"/>
      <c r="K66" s="293"/>
      <c r="L66" s="293"/>
      <c r="M66" s="293"/>
      <c r="N66" s="293"/>
      <c r="O66" s="190"/>
      <c r="P66" s="294"/>
      <c r="Q66" s="294"/>
      <c r="R66" s="294"/>
      <c r="S66" s="165"/>
      <c r="T66" s="165" t="str">
        <f t="shared" si="2"/>
        <v/>
      </c>
      <c r="U66" s="165"/>
      <c r="V66" s="165"/>
      <c r="W66" s="165"/>
      <c r="X66" s="165">
        <v>27</v>
      </c>
      <c r="Y66" s="152" t="str">
        <f t="shared" si="1"/>
        <v/>
      </c>
      <c r="AA66" s="151">
        <f t="shared" si="0"/>
        <v>1</v>
      </c>
      <c r="AB66" s="151">
        <f>IF(AC66="",0,IFERROR(IF(VLOOKUP(AC66,AC$38:AC65,1,0)&gt;0,0,0),1))</f>
        <v>0</v>
      </c>
      <c r="AC66" s="152">
        <f>IF(DATOS!J30=Y$39,DATOS!C30,"")</f>
        <v>0</v>
      </c>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row>
    <row r="67" spans="4:73" x14ac:dyDescent="0.25">
      <c r="D67" s="189"/>
      <c r="E67" s="293"/>
      <c r="F67" s="293"/>
      <c r="G67" s="293"/>
      <c r="H67" s="169"/>
      <c r="I67" s="169"/>
      <c r="J67" s="165"/>
      <c r="K67" s="293"/>
      <c r="L67" s="293"/>
      <c r="M67" s="293"/>
      <c r="N67" s="293"/>
      <c r="O67" s="190"/>
      <c r="P67" s="294"/>
      <c r="Q67" s="294"/>
      <c r="R67" s="294"/>
      <c r="S67" s="165"/>
      <c r="T67" s="165" t="str">
        <f t="shared" si="2"/>
        <v/>
      </c>
      <c r="U67" s="165"/>
      <c r="V67" s="165"/>
      <c r="W67" s="165"/>
      <c r="X67" s="165">
        <v>28</v>
      </c>
      <c r="Y67" s="152" t="str">
        <f t="shared" si="1"/>
        <v/>
      </c>
      <c r="AA67" s="151">
        <f t="shared" si="0"/>
        <v>1</v>
      </c>
      <c r="AB67" s="151">
        <f>IF(AC67="",0,IFERROR(IF(VLOOKUP(AC67,AC$38:AC66,1,0)&gt;0,0,0),1))</f>
        <v>0</v>
      </c>
      <c r="AC67" s="152">
        <f>IF(DATOS!J31=Y$39,DATOS!C31,"")</f>
        <v>0</v>
      </c>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row>
    <row r="68" spans="4:73" x14ac:dyDescent="0.25">
      <c r="D68" s="189"/>
      <c r="E68" s="293"/>
      <c r="F68" s="293"/>
      <c r="G68" s="293"/>
      <c r="H68" s="169"/>
      <c r="I68" s="169"/>
      <c r="J68" s="165"/>
      <c r="K68" s="293"/>
      <c r="L68" s="293"/>
      <c r="M68" s="293"/>
      <c r="N68" s="293"/>
      <c r="O68" s="190"/>
      <c r="P68" s="294"/>
      <c r="Q68" s="294"/>
      <c r="R68" s="294"/>
      <c r="S68" s="165"/>
      <c r="T68" s="165" t="str">
        <f t="shared" si="2"/>
        <v/>
      </c>
      <c r="U68" s="165"/>
      <c r="V68" s="165"/>
      <c r="W68" s="165"/>
      <c r="X68" s="165">
        <v>29</v>
      </c>
      <c r="Y68" s="152" t="str">
        <f t="shared" si="1"/>
        <v/>
      </c>
      <c r="AA68" s="151">
        <f t="shared" si="0"/>
        <v>1</v>
      </c>
      <c r="AB68" s="151">
        <f>IF(AC68="",0,IFERROR(IF(VLOOKUP(AC68,AC$38:AC67,1,0)&gt;0,0,0),1))</f>
        <v>0</v>
      </c>
      <c r="AC68" s="152">
        <f>IF(DATOS!J32=Y$39,DATOS!C32,"")</f>
        <v>0</v>
      </c>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row>
    <row r="69" spans="4:73" x14ac:dyDescent="0.25">
      <c r="D69" s="189"/>
      <c r="E69" s="293"/>
      <c r="F69" s="293"/>
      <c r="G69" s="293"/>
      <c r="H69" s="169"/>
      <c r="I69" s="169"/>
      <c r="J69" s="165"/>
      <c r="K69" s="293"/>
      <c r="L69" s="293"/>
      <c r="M69" s="293"/>
      <c r="N69" s="293"/>
      <c r="O69" s="190"/>
      <c r="P69" s="294"/>
      <c r="Q69" s="294"/>
      <c r="R69" s="294"/>
      <c r="S69" s="165"/>
      <c r="T69" s="165" t="str">
        <f t="shared" si="2"/>
        <v/>
      </c>
      <c r="U69" s="165"/>
      <c r="V69" s="165"/>
      <c r="W69" s="165"/>
      <c r="X69" s="165">
        <v>30</v>
      </c>
      <c r="Y69" s="152" t="str">
        <f t="shared" si="1"/>
        <v/>
      </c>
      <c r="AA69" s="151">
        <f t="shared" si="0"/>
        <v>1</v>
      </c>
      <c r="AB69" s="151">
        <f>IF(AC69="",0,IFERROR(IF(VLOOKUP(AC69,AC$38:AC68,1,0)&gt;0,0,0),1))</f>
        <v>0</v>
      </c>
      <c r="AC69" s="152">
        <f>IF(DATOS!J33=Y$39,DATOS!C33,"")</f>
        <v>0</v>
      </c>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row>
    <row r="70" spans="4:73" x14ac:dyDescent="0.25">
      <c r="D70" s="189"/>
      <c r="E70" s="293"/>
      <c r="F70" s="293"/>
      <c r="G70" s="293"/>
      <c r="H70" s="169"/>
      <c r="I70" s="169"/>
      <c r="J70" s="165"/>
      <c r="K70" s="293"/>
      <c r="L70" s="293"/>
      <c r="M70" s="293"/>
      <c r="N70" s="293"/>
      <c r="O70" s="190"/>
      <c r="P70" s="294"/>
      <c r="Q70" s="294"/>
      <c r="R70" s="294"/>
      <c r="S70" s="165"/>
      <c r="T70" s="165" t="str">
        <f t="shared" si="2"/>
        <v/>
      </c>
      <c r="U70" s="165"/>
      <c r="V70" s="165"/>
      <c r="W70" s="165"/>
      <c r="X70" s="165">
        <v>31</v>
      </c>
      <c r="Y70" s="152" t="str">
        <f t="shared" si="1"/>
        <v/>
      </c>
      <c r="AA70" s="151">
        <f t="shared" si="0"/>
        <v>1</v>
      </c>
      <c r="AB70" s="151">
        <f>IF(AC70="",0,IFERROR(IF(VLOOKUP(AC70,AC$38:AC69,1,0)&gt;0,0,0),1))</f>
        <v>0</v>
      </c>
      <c r="AC70" s="152">
        <f>IF(DATOS!J34=Y$39,DATOS!C34,"")</f>
        <v>0</v>
      </c>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row>
    <row r="71" spans="4:73" x14ac:dyDescent="0.25">
      <c r="D71" s="189"/>
      <c r="E71" s="293"/>
      <c r="F71" s="293"/>
      <c r="G71" s="293"/>
      <c r="H71" s="169"/>
      <c r="I71" s="169"/>
      <c r="J71" s="165"/>
      <c r="K71" s="293"/>
      <c r="L71" s="293"/>
      <c r="M71" s="293"/>
      <c r="N71" s="293"/>
      <c r="O71" s="190"/>
      <c r="P71" s="294"/>
      <c r="Q71" s="294"/>
      <c r="R71" s="294"/>
      <c r="S71" s="165"/>
      <c r="T71" s="165" t="str">
        <f t="shared" si="2"/>
        <v/>
      </c>
      <c r="U71" s="165"/>
      <c r="V71" s="165"/>
      <c r="W71" s="165"/>
      <c r="X71" s="165">
        <v>32</v>
      </c>
      <c r="Y71" s="152" t="str">
        <f t="shared" si="1"/>
        <v/>
      </c>
      <c r="AA71" s="151">
        <f t="shared" si="0"/>
        <v>1</v>
      </c>
      <c r="AB71" s="151">
        <f>IF(AC71="",0,IFERROR(IF(VLOOKUP(AC71,AC$38:AC70,1,0)&gt;0,0,0),1))</f>
        <v>0</v>
      </c>
      <c r="AC71" s="152">
        <f>IF(DATOS!J35=Y$39,DATOS!C35,"")</f>
        <v>0</v>
      </c>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row>
    <row r="72" spans="4:73" x14ac:dyDescent="0.25">
      <c r="D72" s="189"/>
      <c r="E72" s="293"/>
      <c r="F72" s="293"/>
      <c r="G72" s="293"/>
      <c r="H72" s="169"/>
      <c r="I72" s="169"/>
      <c r="J72" s="165"/>
      <c r="K72" s="293"/>
      <c r="L72" s="293"/>
      <c r="M72" s="293"/>
      <c r="N72" s="293"/>
      <c r="O72" s="190"/>
      <c r="P72" s="294"/>
      <c r="Q72" s="294"/>
      <c r="R72" s="294"/>
      <c r="S72" s="165"/>
      <c r="T72" s="165" t="str">
        <f t="shared" si="2"/>
        <v/>
      </c>
      <c r="U72" s="165"/>
      <c r="V72" s="165"/>
      <c r="W72" s="165"/>
      <c r="X72" s="165">
        <v>33</v>
      </c>
      <c r="Y72" s="152" t="str">
        <f t="shared" si="1"/>
        <v/>
      </c>
      <c r="AA72" s="151">
        <f t="shared" si="0"/>
        <v>1</v>
      </c>
      <c r="AB72" s="151">
        <f>IF(AC72="",0,IFERROR(IF(VLOOKUP(AC72,AC$38:AC71,1,0)&gt;0,0,0),1))</f>
        <v>0</v>
      </c>
      <c r="AC72" s="152">
        <f>IF(DATOS!J36=Y$39,DATOS!C36,"")</f>
        <v>0</v>
      </c>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row>
    <row r="73" spans="4:73" x14ac:dyDescent="0.25">
      <c r="D73" s="189"/>
      <c r="E73" s="293"/>
      <c r="F73" s="293"/>
      <c r="G73" s="293"/>
      <c r="H73" s="169"/>
      <c r="I73" s="169"/>
      <c r="J73" s="165"/>
      <c r="K73" s="293"/>
      <c r="L73" s="293"/>
      <c r="M73" s="293"/>
      <c r="N73" s="293"/>
      <c r="O73" s="190"/>
      <c r="P73" s="294"/>
      <c r="Q73" s="294"/>
      <c r="R73" s="294"/>
      <c r="S73" s="165"/>
      <c r="T73" s="165" t="str">
        <f t="shared" si="2"/>
        <v/>
      </c>
      <c r="U73" s="165"/>
      <c r="V73" s="165"/>
      <c r="W73" s="165"/>
      <c r="X73" s="165">
        <v>34</v>
      </c>
      <c r="Y73" s="152" t="str">
        <f t="shared" si="1"/>
        <v/>
      </c>
      <c r="AA73" s="151">
        <f t="shared" si="0"/>
        <v>1</v>
      </c>
      <c r="AB73" s="151">
        <f>IF(AC73="",0,IFERROR(IF(VLOOKUP(AC73,AC$38:AC72,1,0)&gt;0,0,0),1))</f>
        <v>0</v>
      </c>
      <c r="AC73" s="152">
        <f>IF(DATOS!J37=Y$39,DATOS!C37,"")</f>
        <v>0</v>
      </c>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row>
    <row r="74" spans="4:73" x14ac:dyDescent="0.25">
      <c r="D74" s="189"/>
      <c r="E74" s="293"/>
      <c r="F74" s="293"/>
      <c r="G74" s="293"/>
      <c r="H74" s="169"/>
      <c r="I74" s="169"/>
      <c r="J74" s="165"/>
      <c r="K74" s="293"/>
      <c r="L74" s="293"/>
      <c r="M74" s="293"/>
      <c r="N74" s="293"/>
      <c r="O74" s="190"/>
      <c r="P74" s="294"/>
      <c r="Q74" s="294"/>
      <c r="R74" s="294"/>
      <c r="S74" s="165"/>
      <c r="T74" s="165" t="str">
        <f t="shared" si="2"/>
        <v/>
      </c>
      <c r="U74" s="165"/>
      <c r="V74" s="165"/>
      <c r="W74" s="165"/>
      <c r="X74" s="165">
        <v>35</v>
      </c>
      <c r="Y74" s="152" t="str">
        <f t="shared" si="1"/>
        <v/>
      </c>
      <c r="AA74" s="151">
        <f t="shared" si="0"/>
        <v>1</v>
      </c>
      <c r="AB74" s="151">
        <f>IF(AC74="",0,IFERROR(IF(VLOOKUP(AC74,AC$38:AC73,1,0)&gt;0,0,0),1))</f>
        <v>0</v>
      </c>
      <c r="AC74" s="152">
        <f>IF(DATOS!J38=Y$39,DATOS!C38,"")</f>
        <v>0</v>
      </c>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row>
    <row r="75" spans="4:73" x14ac:dyDescent="0.25">
      <c r="D75" s="189"/>
      <c r="E75" s="293"/>
      <c r="F75" s="293"/>
      <c r="G75" s="293"/>
      <c r="H75" s="169"/>
      <c r="I75" s="169"/>
      <c r="J75" s="165"/>
      <c r="K75" s="293"/>
      <c r="L75" s="293"/>
      <c r="M75" s="293"/>
      <c r="N75" s="293"/>
      <c r="O75" s="190"/>
      <c r="P75" s="294"/>
      <c r="Q75" s="294"/>
      <c r="R75" s="294"/>
      <c r="S75" s="165"/>
      <c r="T75" s="165" t="str">
        <f t="shared" si="2"/>
        <v/>
      </c>
      <c r="U75" s="165"/>
      <c r="V75" s="165"/>
      <c r="W75" s="165"/>
      <c r="X75" s="165">
        <v>36</v>
      </c>
      <c r="Y75" s="152" t="str">
        <f t="shared" si="1"/>
        <v/>
      </c>
      <c r="AA75" s="151">
        <f t="shared" si="0"/>
        <v>1</v>
      </c>
      <c r="AB75" s="151">
        <f>IF(AC75="",0,IFERROR(IF(VLOOKUP(AC75,AC$38:AC74,1,0)&gt;0,0,0),1))</f>
        <v>0</v>
      </c>
      <c r="AC75" s="152">
        <f>IF(DATOS!J39=Y$39,DATOS!C39,"")</f>
        <v>0</v>
      </c>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row>
    <row r="76" spans="4:73" x14ac:dyDescent="0.25">
      <c r="D76" s="189"/>
      <c r="E76" s="293"/>
      <c r="F76" s="293"/>
      <c r="G76" s="293"/>
      <c r="H76" s="169"/>
      <c r="I76" s="169"/>
      <c r="J76" s="165"/>
      <c r="K76" s="293"/>
      <c r="L76" s="293"/>
      <c r="M76" s="293"/>
      <c r="N76" s="293"/>
      <c r="O76" s="190"/>
      <c r="P76" s="294"/>
      <c r="Q76" s="294"/>
      <c r="R76" s="294"/>
      <c r="S76" s="165"/>
      <c r="T76" s="165" t="str">
        <f t="shared" si="2"/>
        <v/>
      </c>
      <c r="U76" s="165"/>
      <c r="V76" s="165"/>
      <c r="W76" s="165"/>
      <c r="X76" s="165">
        <v>37</v>
      </c>
      <c r="Y76" s="152" t="str">
        <f t="shared" si="1"/>
        <v/>
      </c>
      <c r="AA76" s="151">
        <f t="shared" si="0"/>
        <v>1</v>
      </c>
      <c r="AB76" s="151">
        <f>IF(AC76="",0,IFERROR(IF(VLOOKUP(AC76,AC$38:AC75,1,0)&gt;0,0,0),1))</f>
        <v>0</v>
      </c>
      <c r="AC76" s="152">
        <f>IF(DATOS!J40=Y$39,DATOS!C40,"")</f>
        <v>0</v>
      </c>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row>
    <row r="77" spans="4:73" x14ac:dyDescent="0.25">
      <c r="D77" s="189"/>
      <c r="E77" s="293"/>
      <c r="F77" s="293"/>
      <c r="G77" s="293"/>
      <c r="H77" s="169"/>
      <c r="I77" s="169"/>
      <c r="J77" s="165"/>
      <c r="K77" s="293"/>
      <c r="L77" s="293"/>
      <c r="M77" s="293"/>
      <c r="N77" s="293"/>
      <c r="O77" s="190"/>
      <c r="P77" s="294"/>
      <c r="Q77" s="294"/>
      <c r="R77" s="294"/>
      <c r="S77" s="165"/>
      <c r="T77" s="165" t="str">
        <f t="shared" si="2"/>
        <v/>
      </c>
      <c r="U77" s="165"/>
      <c r="V77" s="165"/>
      <c r="W77" s="165"/>
      <c r="X77" s="165">
        <v>38</v>
      </c>
      <c r="Y77" s="152" t="str">
        <f t="shared" si="1"/>
        <v/>
      </c>
      <c r="AA77" s="151">
        <f t="shared" si="0"/>
        <v>1</v>
      </c>
      <c r="AB77" s="151">
        <f>IF(AC77="",0,IFERROR(IF(VLOOKUP(AC77,AC$38:AC76,1,0)&gt;0,0,0),1))</f>
        <v>0</v>
      </c>
      <c r="AC77" s="152">
        <f>IF(DATOS!J41=Y$39,DATOS!C41,"")</f>
        <v>0</v>
      </c>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row>
    <row r="78" spans="4:73" x14ac:dyDescent="0.25">
      <c r="D78" s="189"/>
      <c r="E78" s="293"/>
      <c r="F78" s="293"/>
      <c r="G78" s="293"/>
      <c r="H78" s="169"/>
      <c r="I78" s="169"/>
      <c r="J78" s="165"/>
      <c r="K78" s="293"/>
      <c r="L78" s="293"/>
      <c r="M78" s="293"/>
      <c r="N78" s="293"/>
      <c r="O78" s="190"/>
      <c r="P78" s="294"/>
      <c r="Q78" s="294"/>
      <c r="R78" s="294"/>
      <c r="S78" s="165"/>
      <c r="T78" s="165" t="str">
        <f t="shared" si="2"/>
        <v/>
      </c>
      <c r="U78" s="165"/>
      <c r="V78" s="165"/>
      <c r="W78" s="165"/>
      <c r="X78" s="165">
        <v>39</v>
      </c>
      <c r="Y78" s="152" t="str">
        <f t="shared" si="1"/>
        <v/>
      </c>
      <c r="AA78" s="151">
        <f t="shared" si="0"/>
        <v>1</v>
      </c>
      <c r="AB78" s="151">
        <f>IF(AC78="",0,IFERROR(IF(VLOOKUP(AC78,AC$38:AC77,1,0)&gt;0,0,0),1))</f>
        <v>0</v>
      </c>
      <c r="AC78" s="152">
        <f>IF(DATOS!J42=Y$39,DATOS!C42,"")</f>
        <v>0</v>
      </c>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row>
    <row r="79" spans="4:73" x14ac:dyDescent="0.25">
      <c r="D79" s="189"/>
      <c r="E79" s="293"/>
      <c r="F79" s="293"/>
      <c r="G79" s="293"/>
      <c r="H79" s="169"/>
      <c r="I79" s="169"/>
      <c r="J79" s="165"/>
      <c r="K79" s="293"/>
      <c r="L79" s="293"/>
      <c r="M79" s="293"/>
      <c r="N79" s="293"/>
      <c r="O79" s="190"/>
      <c r="P79" s="294"/>
      <c r="Q79" s="294"/>
      <c r="R79" s="294"/>
      <c r="S79" s="165"/>
      <c r="T79" s="165" t="str">
        <f t="shared" si="2"/>
        <v/>
      </c>
      <c r="U79" s="165"/>
      <c r="V79" s="165"/>
      <c r="W79" s="165"/>
      <c r="X79" s="165">
        <v>40</v>
      </c>
      <c r="Y79" s="152" t="str">
        <f t="shared" si="1"/>
        <v/>
      </c>
      <c r="AA79" s="151">
        <f t="shared" si="0"/>
        <v>1</v>
      </c>
      <c r="AB79" s="151">
        <f>IF(AC79="",0,IFERROR(IF(VLOOKUP(AC79,AC$38:AC78,1,0)&gt;0,0,0),1))</f>
        <v>0</v>
      </c>
      <c r="AC79" s="152">
        <f>IF(DATOS!J43=Y$39,DATOS!C43,"")</f>
        <v>0</v>
      </c>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row>
    <row r="80" spans="4:73" x14ac:dyDescent="0.25">
      <c r="D80" s="169"/>
      <c r="E80" s="293"/>
      <c r="F80" s="293"/>
      <c r="G80" s="293"/>
      <c r="H80" s="169"/>
      <c r="I80" s="169"/>
      <c r="J80" s="165"/>
      <c r="K80" s="293"/>
      <c r="L80" s="293"/>
      <c r="M80" s="293"/>
      <c r="N80" s="293"/>
      <c r="O80" s="190"/>
      <c r="P80" s="294"/>
      <c r="Q80" s="294"/>
      <c r="R80" s="294"/>
      <c r="S80" s="165"/>
      <c r="T80" s="165" t="str">
        <f t="shared" si="2"/>
        <v/>
      </c>
      <c r="U80" s="165"/>
      <c r="V80" s="165"/>
      <c r="W80" s="165"/>
      <c r="X80" s="165">
        <v>41</v>
      </c>
      <c r="Y80" s="152" t="str">
        <f t="shared" ref="Y80:Y85" si="3">IFERROR(VLOOKUP(X80,AA$38:AC$3370,3,0),"")</f>
        <v/>
      </c>
      <c r="AA80" s="151">
        <f t="shared" ref="AA80:AA85" si="4">AA79+AB80</f>
        <v>1</v>
      </c>
      <c r="AB80" s="151">
        <f>IF(AC80="",0,IFERROR(IF(VLOOKUP(AC80,AC$38:AC79,1,0)&gt;0,0,0),1))</f>
        <v>0</v>
      </c>
      <c r="AC80" s="152">
        <f>IF(DATOS!J44=Y$39,DATOS!C44,"")</f>
        <v>0</v>
      </c>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row>
    <row r="81" spans="4:73" x14ac:dyDescent="0.25">
      <c r="D81" s="169"/>
      <c r="E81" s="293"/>
      <c r="F81" s="293"/>
      <c r="G81" s="293"/>
      <c r="H81" s="169"/>
      <c r="I81" s="169"/>
      <c r="J81" s="165"/>
      <c r="K81" s="293"/>
      <c r="L81" s="293"/>
      <c r="M81" s="293"/>
      <c r="N81" s="293"/>
      <c r="O81" s="190"/>
      <c r="P81" s="294"/>
      <c r="Q81" s="294"/>
      <c r="R81" s="294"/>
      <c r="S81" s="165"/>
      <c r="T81" s="165" t="str">
        <f t="shared" si="2"/>
        <v/>
      </c>
      <c r="U81" s="165"/>
      <c r="V81" s="165"/>
      <c r="W81" s="165"/>
      <c r="X81" s="165">
        <v>42</v>
      </c>
      <c r="Y81" s="152" t="str">
        <f t="shared" si="3"/>
        <v/>
      </c>
      <c r="AA81" s="151">
        <f t="shared" si="4"/>
        <v>1</v>
      </c>
      <c r="AB81" s="151">
        <f>IF(AC81="",0,IFERROR(IF(VLOOKUP(AC81,AC$38:AC80,1,0)&gt;0,0,0),1))</f>
        <v>0</v>
      </c>
      <c r="AC81" s="152">
        <f>IF(DATOS!J45=Y$39,DATOS!C45,"")</f>
        <v>0</v>
      </c>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row>
    <row r="82" spans="4:73" x14ac:dyDescent="0.25">
      <c r="D82" s="169"/>
      <c r="E82" s="293"/>
      <c r="F82" s="293"/>
      <c r="G82" s="293"/>
      <c r="H82" s="169"/>
      <c r="I82" s="169"/>
      <c r="J82" s="165"/>
      <c r="K82" s="293"/>
      <c r="L82" s="293"/>
      <c r="M82" s="293"/>
      <c r="N82" s="293"/>
      <c r="O82" s="190"/>
      <c r="P82" s="294"/>
      <c r="Q82" s="294"/>
      <c r="R82" s="294"/>
      <c r="S82" s="165"/>
      <c r="T82" s="165" t="str">
        <f t="shared" si="2"/>
        <v/>
      </c>
      <c r="U82" s="165"/>
      <c r="V82" s="165"/>
      <c r="W82" s="165"/>
      <c r="X82" s="165">
        <v>43</v>
      </c>
      <c r="Y82" s="152" t="str">
        <f t="shared" si="3"/>
        <v/>
      </c>
      <c r="AA82" s="151">
        <f t="shared" si="4"/>
        <v>1</v>
      </c>
      <c r="AB82" s="151">
        <f>IF(AC82="",0,IFERROR(IF(VLOOKUP(AC82,AC$38:AC81,1,0)&gt;0,0,0),1))</f>
        <v>0</v>
      </c>
      <c r="AC82" s="152">
        <f>IF(DATOS!J46=Y$39,DATOS!C46,"")</f>
        <v>0</v>
      </c>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row>
    <row r="83" spans="4:73" x14ac:dyDescent="0.25">
      <c r="D83" s="169"/>
      <c r="E83" s="293"/>
      <c r="F83" s="293"/>
      <c r="G83" s="293"/>
      <c r="H83" s="169"/>
      <c r="I83" s="169"/>
      <c r="J83" s="165"/>
      <c r="K83" s="293"/>
      <c r="L83" s="293"/>
      <c r="M83" s="293"/>
      <c r="N83" s="293"/>
      <c r="O83" s="190"/>
      <c r="P83" s="294"/>
      <c r="Q83" s="294"/>
      <c r="R83" s="294"/>
      <c r="S83" s="165"/>
      <c r="T83" s="165" t="str">
        <f t="shared" si="2"/>
        <v/>
      </c>
      <c r="U83" s="165"/>
      <c r="V83" s="165"/>
      <c r="W83" s="165"/>
      <c r="X83" s="165">
        <v>44</v>
      </c>
      <c r="Y83" s="152" t="str">
        <f t="shared" si="3"/>
        <v/>
      </c>
      <c r="AA83" s="151">
        <f t="shared" si="4"/>
        <v>1</v>
      </c>
      <c r="AB83" s="151">
        <f>IF(AC83="",0,IFERROR(IF(VLOOKUP(AC83,AC$38:AC82,1,0)&gt;0,0,0),1))</f>
        <v>0</v>
      </c>
      <c r="AC83" s="152">
        <f>IF(DATOS!J47=Y$39,DATOS!C47,"")</f>
        <v>0</v>
      </c>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row>
    <row r="84" spans="4:73" x14ac:dyDescent="0.25">
      <c r="D84" s="169"/>
      <c r="E84" s="293"/>
      <c r="F84" s="293"/>
      <c r="G84" s="293"/>
      <c r="H84" s="169"/>
      <c r="I84" s="169"/>
      <c r="J84" s="165"/>
      <c r="K84" s="293"/>
      <c r="L84" s="293"/>
      <c r="M84" s="293"/>
      <c r="N84" s="293"/>
      <c r="O84" s="190"/>
      <c r="P84" s="294"/>
      <c r="Q84" s="294"/>
      <c r="R84" s="294"/>
      <c r="S84" s="165"/>
      <c r="T84" s="165" t="str">
        <f t="shared" si="2"/>
        <v/>
      </c>
      <c r="U84" s="165"/>
      <c r="V84" s="165"/>
      <c r="W84" s="165"/>
      <c r="X84" s="165">
        <v>45</v>
      </c>
      <c r="Y84" s="152" t="str">
        <f t="shared" si="3"/>
        <v/>
      </c>
      <c r="AA84" s="151">
        <f t="shared" si="4"/>
        <v>1</v>
      </c>
      <c r="AB84" s="151">
        <f>IF(AC84="",0,IFERROR(IF(VLOOKUP(AC84,AC$38:AC83,1,0)&gt;0,0,0),1))</f>
        <v>0</v>
      </c>
      <c r="AC84" s="152">
        <f>IF(DATOS!J48=Y$39,DATOS!C48,"")</f>
        <v>0</v>
      </c>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row>
    <row r="85" spans="4:73" x14ac:dyDescent="0.25">
      <c r="D85" s="169"/>
      <c r="E85" s="293"/>
      <c r="F85" s="293"/>
      <c r="G85" s="293"/>
      <c r="H85" s="169"/>
      <c r="I85" s="169"/>
      <c r="J85" s="165"/>
      <c r="K85" s="293"/>
      <c r="L85" s="293"/>
      <c r="M85" s="293"/>
      <c r="N85" s="293"/>
      <c r="O85" s="190"/>
      <c r="P85" s="294"/>
      <c r="Q85" s="294"/>
      <c r="R85" s="294"/>
      <c r="S85" s="165"/>
      <c r="T85" s="165" t="str">
        <f t="shared" si="2"/>
        <v/>
      </c>
      <c r="U85" s="165"/>
      <c r="V85" s="165"/>
      <c r="W85" s="165"/>
      <c r="X85" s="165">
        <v>46</v>
      </c>
      <c r="Y85" s="152" t="str">
        <f t="shared" si="3"/>
        <v/>
      </c>
      <c r="AA85" s="151">
        <f t="shared" si="4"/>
        <v>1</v>
      </c>
      <c r="AB85" s="151">
        <f>IF(AC85="",0,IFERROR(IF(VLOOKUP(AC85,AC$38:AC84,1,0)&gt;0,0,0),1))</f>
        <v>0</v>
      </c>
      <c r="AC85" s="152">
        <f>IF(DATOS!J49=Y$39,DATOS!C49,"")</f>
        <v>0</v>
      </c>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row>
    <row r="86" spans="4:73" x14ac:dyDescent="0.25">
      <c r="D86" s="169"/>
      <c r="E86" s="293"/>
      <c r="F86" s="293"/>
      <c r="G86" s="293"/>
      <c r="H86" s="169"/>
      <c r="I86" s="169"/>
      <c r="J86" s="165"/>
      <c r="K86" s="293"/>
      <c r="L86" s="293"/>
      <c r="M86" s="293"/>
      <c r="N86" s="293"/>
      <c r="O86" s="190"/>
      <c r="P86" s="294"/>
      <c r="Q86" s="294"/>
      <c r="R86" s="294"/>
      <c r="S86" s="165"/>
      <c r="T86" s="165" t="str">
        <f t="shared" si="2"/>
        <v/>
      </c>
      <c r="U86" s="165"/>
      <c r="V86" s="165"/>
      <c r="W86" s="165"/>
      <c r="X86" s="165">
        <v>47</v>
      </c>
      <c r="Y86" s="152" t="str">
        <f>IFERROR(VLOOKUP(X86,AA$38:AC$3370,3,0),"")</f>
        <v/>
      </c>
      <c r="AA86" s="151">
        <f>AA85+AB86</f>
        <v>1</v>
      </c>
      <c r="AB86" s="151">
        <f>IF(AC86="",0,IFERROR(IF(VLOOKUP(AC86,AC$38:AC85,1,0)&gt;0,0,0),1))</f>
        <v>0</v>
      </c>
      <c r="AC86" s="152">
        <f>IF(DATOS!J50=Y$39,DATOS!C50,"")</f>
        <v>0</v>
      </c>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row>
    <row r="87" spans="4:73" x14ac:dyDescent="0.25">
      <c r="D87" s="169"/>
      <c r="E87" s="293"/>
      <c r="F87" s="293"/>
      <c r="G87" s="293"/>
      <c r="H87" s="169"/>
      <c r="I87" s="169"/>
      <c r="J87" s="165"/>
      <c r="K87" s="293"/>
      <c r="L87" s="293"/>
      <c r="M87" s="293"/>
      <c r="N87" s="293"/>
      <c r="O87" s="190"/>
      <c r="P87" s="294"/>
      <c r="Q87" s="294"/>
      <c r="R87" s="294"/>
      <c r="S87" s="165"/>
      <c r="T87" s="165" t="str">
        <f t="shared" si="2"/>
        <v/>
      </c>
      <c r="U87" s="165"/>
      <c r="V87" s="165"/>
      <c r="W87" s="165"/>
      <c r="X87" s="165">
        <v>48</v>
      </c>
      <c r="Y87" s="152" t="str">
        <f>IFERROR(VLOOKUP(X87,AA$38:AC$3370,3,0),"")</f>
        <v/>
      </c>
      <c r="AA87" s="151">
        <f>AA86+AB87</f>
        <v>1</v>
      </c>
      <c r="AB87" s="151">
        <f>IF(AC87="",0,IFERROR(IF(VLOOKUP(AC87,AC$38:AC86,1,0)&gt;0,0,0),1))</f>
        <v>0</v>
      </c>
      <c r="AC87" s="152">
        <f>IF(DATOS!J51=Y$39,DATOS!C51,"")</f>
        <v>0</v>
      </c>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row>
    <row r="88" spans="4:73" x14ac:dyDescent="0.25">
      <c r="D88" s="169"/>
      <c r="E88" s="293"/>
      <c r="F88" s="293"/>
      <c r="G88" s="293"/>
      <c r="H88" s="169"/>
      <c r="I88" s="169"/>
      <c r="J88" s="165"/>
      <c r="K88" s="293"/>
      <c r="L88" s="293"/>
      <c r="M88" s="293"/>
      <c r="N88" s="293"/>
      <c r="O88" s="190"/>
      <c r="P88" s="294"/>
      <c r="Q88" s="294"/>
      <c r="R88" s="294"/>
      <c r="S88" s="165"/>
      <c r="T88" s="165" t="str">
        <f t="shared" si="2"/>
        <v/>
      </c>
      <c r="U88" s="165"/>
      <c r="V88" s="165"/>
      <c r="W88" s="165"/>
      <c r="X88" s="165">
        <v>49</v>
      </c>
      <c r="Y88" s="152" t="str">
        <f>IFERROR(VLOOKUP(X88,AA$38:AC$3370,3,0),"")</f>
        <v/>
      </c>
      <c r="AA88" s="151">
        <f>AA87+AB88</f>
        <v>1</v>
      </c>
      <c r="AB88" s="151">
        <f>IF(AC88="",0,IFERROR(IF(VLOOKUP(AC88,AC$38:AC87,1,0)&gt;0,0,0),1))</f>
        <v>0</v>
      </c>
      <c r="AC88" s="152">
        <f>IF(DATOS!J52=Y$39,DATOS!C52,"")</f>
        <v>0</v>
      </c>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row>
    <row r="89" spans="4:73" x14ac:dyDescent="0.25">
      <c r="D89" s="169"/>
      <c r="E89" s="293"/>
      <c r="F89" s="293"/>
      <c r="G89" s="293"/>
      <c r="H89" s="169"/>
      <c r="I89" s="169"/>
      <c r="J89" s="165"/>
      <c r="K89" s="293"/>
      <c r="L89" s="293"/>
      <c r="M89" s="293"/>
      <c r="N89" s="293"/>
      <c r="O89" s="190"/>
      <c r="P89" s="294"/>
      <c r="Q89" s="294"/>
      <c r="R89" s="294"/>
      <c r="S89" s="165"/>
      <c r="T89" s="165" t="str">
        <f>IF(H89="","","S/n")</f>
        <v/>
      </c>
      <c r="U89" s="165"/>
      <c r="V89" s="165"/>
      <c r="W89" s="165"/>
      <c r="X89" s="165">
        <v>50</v>
      </c>
      <c r="Y89" s="152" t="str">
        <f>IFERROR(VLOOKUP(X89,AA$38:AC$3370,3,0),"")</f>
        <v/>
      </c>
      <c r="AA89" s="151">
        <f>AA88+AB89</f>
        <v>1</v>
      </c>
      <c r="AB89" s="151">
        <f>IF(AC89="",0,IFERROR(IF(VLOOKUP(AC89,AC$38:AC88,1,0)&gt;0,0,0),1))</f>
        <v>0</v>
      </c>
      <c r="AC89" s="152">
        <f>IF(DATOS!J53=Y$39,DATOS!C53,"")</f>
        <v>0</v>
      </c>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row>
    <row r="90" spans="4:73" x14ac:dyDescent="0.25">
      <c r="D90" s="169"/>
      <c r="E90" s="169"/>
      <c r="F90" s="165"/>
      <c r="G90" s="169"/>
      <c r="H90" s="165"/>
      <c r="I90" s="165"/>
      <c r="J90" s="165"/>
      <c r="K90" s="165"/>
      <c r="L90" s="165"/>
      <c r="M90" s="165"/>
      <c r="N90" s="165"/>
      <c r="O90" s="165"/>
      <c r="P90" s="165"/>
      <c r="Q90" s="165"/>
      <c r="R90" s="165"/>
      <c r="S90" s="165"/>
      <c r="T90" s="165"/>
      <c r="U90" s="165"/>
      <c r="V90" s="165"/>
      <c r="W90" s="165"/>
      <c r="X90" s="165">
        <v>51</v>
      </c>
      <c r="Y90" s="152" t="str">
        <f t="shared" si="1"/>
        <v/>
      </c>
      <c r="AA90" s="151">
        <f t="shared" si="0"/>
        <v>1</v>
      </c>
      <c r="AB90" s="151">
        <f>IF(AC90="",0,IFERROR(IF(VLOOKUP(AC90,AC$38:AC89,1,0)&gt;0,0,0),1))</f>
        <v>0</v>
      </c>
      <c r="AC90" s="152">
        <f>IF(DATOS!J54=Y$39,DATOS!C54,"")</f>
        <v>0</v>
      </c>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row>
    <row r="91" spans="4:73" x14ac:dyDescent="0.25">
      <c r="D91" s="169"/>
      <c r="E91" s="169"/>
      <c r="F91" s="165"/>
      <c r="G91" s="169"/>
      <c r="H91" s="165"/>
      <c r="I91" s="165"/>
      <c r="J91" s="165"/>
      <c r="K91" s="165"/>
      <c r="L91" s="165"/>
      <c r="M91" s="165"/>
      <c r="N91" s="165"/>
      <c r="O91" s="165"/>
      <c r="P91" s="165"/>
      <c r="Q91" s="165"/>
      <c r="R91" s="165"/>
      <c r="S91" s="165"/>
      <c r="T91" s="165"/>
      <c r="U91" s="165"/>
      <c r="V91" s="165"/>
      <c r="W91" s="165"/>
      <c r="X91" s="165">
        <v>52</v>
      </c>
      <c r="Y91" s="152" t="str">
        <f t="shared" si="1"/>
        <v/>
      </c>
      <c r="AA91" s="151">
        <f t="shared" si="0"/>
        <v>1</v>
      </c>
      <c r="AB91" s="151">
        <f>IF(AC91="",0,IFERROR(IF(VLOOKUP(AC91,AC$38:AC90,1,0)&gt;0,0,0),1))</f>
        <v>0</v>
      </c>
      <c r="AC91" s="152">
        <f>IF(DATOS!J55=Y$39,DATOS!C55,"")</f>
        <v>0</v>
      </c>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row>
    <row r="92" spans="4:73" x14ac:dyDescent="0.25">
      <c r="D92" s="169"/>
      <c r="E92" s="169"/>
      <c r="F92" s="165"/>
      <c r="G92" s="169"/>
      <c r="H92" s="165"/>
      <c r="I92" s="165"/>
      <c r="J92" s="165"/>
      <c r="K92" s="165"/>
      <c r="L92" s="165"/>
      <c r="M92" s="165"/>
      <c r="N92" s="165"/>
      <c r="O92" s="165"/>
      <c r="P92" s="165"/>
      <c r="Q92" s="165"/>
      <c r="R92" s="165"/>
      <c r="S92" s="165"/>
      <c r="T92" s="165"/>
      <c r="U92" s="165"/>
      <c r="V92" s="165"/>
      <c r="W92" s="165"/>
      <c r="X92" s="165">
        <v>53</v>
      </c>
      <c r="Y92" s="152" t="str">
        <f t="shared" si="1"/>
        <v/>
      </c>
      <c r="AA92" s="151">
        <f t="shared" si="0"/>
        <v>1</v>
      </c>
      <c r="AB92" s="151">
        <f>IF(AC92="",0,IFERROR(IF(VLOOKUP(AC92,AC$38:AC91,1,0)&gt;0,0,0),1))</f>
        <v>0</v>
      </c>
      <c r="AC92" s="152">
        <f>IF(DATOS!J56=Y$39,DATOS!C56,"")</f>
        <v>0</v>
      </c>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row>
    <row r="93" spans="4:73" x14ac:dyDescent="0.25">
      <c r="D93" s="169"/>
      <c r="E93" s="169"/>
      <c r="F93" s="165"/>
      <c r="G93" s="169"/>
      <c r="H93" s="165"/>
      <c r="I93" s="165"/>
      <c r="J93" s="165"/>
      <c r="K93" s="165"/>
      <c r="L93" s="165"/>
      <c r="M93" s="165"/>
      <c r="N93" s="165"/>
      <c r="O93" s="165"/>
      <c r="P93" s="165"/>
      <c r="Q93" s="165"/>
      <c r="R93" s="165"/>
      <c r="S93" s="165"/>
      <c r="T93" s="165"/>
      <c r="U93" s="165"/>
      <c r="V93" s="165"/>
      <c r="W93" s="165"/>
      <c r="X93" s="165">
        <v>54</v>
      </c>
      <c r="Y93" s="152" t="str">
        <f t="shared" si="1"/>
        <v/>
      </c>
      <c r="AA93" s="151">
        <f t="shared" si="0"/>
        <v>1</v>
      </c>
      <c r="AB93" s="151">
        <f>IF(AC93="",0,IFERROR(IF(VLOOKUP(AC93,AC$38:AC92,1,0)&gt;0,0,0),1))</f>
        <v>0</v>
      </c>
      <c r="AC93" s="152">
        <f>IF(DATOS!J57=Y$39,DATOS!C57,"")</f>
        <v>0</v>
      </c>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row>
    <row r="94" spans="4:73" x14ac:dyDescent="0.25">
      <c r="D94" s="169"/>
      <c r="E94" s="169"/>
      <c r="F94" s="165"/>
      <c r="G94" s="169"/>
      <c r="H94" s="165"/>
      <c r="I94" s="165"/>
      <c r="J94" s="165"/>
      <c r="K94" s="165"/>
      <c r="L94" s="165"/>
      <c r="M94" s="165"/>
      <c r="N94" s="165"/>
      <c r="O94" s="165"/>
      <c r="P94" s="165"/>
      <c r="Q94" s="165"/>
      <c r="R94" s="165"/>
      <c r="S94" s="165"/>
      <c r="T94" s="165"/>
      <c r="U94" s="165"/>
      <c r="V94" s="165"/>
      <c r="W94" s="165"/>
      <c r="X94" s="165">
        <v>55</v>
      </c>
      <c r="Y94" s="152" t="str">
        <f t="shared" si="1"/>
        <v/>
      </c>
      <c r="AA94" s="151">
        <f t="shared" si="0"/>
        <v>1</v>
      </c>
      <c r="AB94" s="151">
        <f>IF(AC94="",0,IFERROR(IF(VLOOKUP(AC94,AC$38:AC93,1,0)&gt;0,0,0),1))</f>
        <v>0</v>
      </c>
      <c r="AC94" s="152">
        <f>IF(DATOS!J58=Y$39,DATOS!C58,"")</f>
        <v>0</v>
      </c>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row>
    <row r="95" spans="4:73" x14ac:dyDescent="0.25">
      <c r="D95" s="169"/>
      <c r="E95" s="169"/>
      <c r="F95" s="165"/>
      <c r="G95" s="169"/>
      <c r="H95" s="165"/>
      <c r="I95" s="165"/>
      <c r="J95" s="165"/>
      <c r="K95" s="165"/>
      <c r="L95" s="165"/>
      <c r="M95" s="165"/>
      <c r="N95" s="165"/>
      <c r="O95" s="165"/>
      <c r="P95" s="165"/>
      <c r="Q95" s="165"/>
      <c r="R95" s="165"/>
      <c r="S95" s="165"/>
      <c r="T95" s="165"/>
      <c r="U95" s="165"/>
      <c r="V95" s="165"/>
      <c r="W95" s="165"/>
      <c r="X95" s="165">
        <v>56</v>
      </c>
      <c r="Y95" s="152" t="str">
        <f t="shared" si="1"/>
        <v/>
      </c>
      <c r="AA95" s="151">
        <f t="shared" si="0"/>
        <v>1</v>
      </c>
      <c r="AB95" s="151">
        <f>IF(AC95="",0,IFERROR(IF(VLOOKUP(AC95,AC$38:AC94,1,0)&gt;0,0,0),1))</f>
        <v>0</v>
      </c>
      <c r="AC95" s="152">
        <f>IF(DATOS!J59=Y$39,DATOS!C59,"")</f>
        <v>0</v>
      </c>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row>
    <row r="96" spans="4:73" x14ac:dyDescent="0.25">
      <c r="D96" s="169"/>
      <c r="E96" s="169"/>
      <c r="F96" s="165"/>
      <c r="G96" s="169"/>
      <c r="H96" s="165"/>
      <c r="I96" s="165"/>
      <c r="J96" s="165"/>
      <c r="K96" s="165"/>
      <c r="L96" s="165"/>
      <c r="M96" s="165"/>
      <c r="N96" s="165"/>
      <c r="O96" s="165"/>
      <c r="P96" s="165"/>
      <c r="Q96" s="165"/>
      <c r="R96" s="165"/>
      <c r="S96" s="165"/>
      <c r="T96" s="165"/>
      <c r="U96" s="165"/>
      <c r="V96" s="165"/>
      <c r="W96" s="165"/>
      <c r="X96" s="165">
        <v>57</v>
      </c>
      <c r="Y96" s="152" t="str">
        <f t="shared" si="1"/>
        <v/>
      </c>
      <c r="AA96" s="151">
        <f t="shared" si="0"/>
        <v>1</v>
      </c>
      <c r="AB96" s="151">
        <f>IF(AC96="",0,IFERROR(IF(VLOOKUP(AC96,AC$38:AC95,1,0)&gt;0,0,0),1))</f>
        <v>0</v>
      </c>
      <c r="AC96" s="152">
        <f>IF(DATOS!J60=Y$39,DATOS!C60,"")</f>
        <v>0</v>
      </c>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row>
    <row r="97" spans="4:73" x14ac:dyDescent="0.25">
      <c r="D97" s="169"/>
      <c r="E97" s="169"/>
      <c r="F97" s="165"/>
      <c r="G97" s="169"/>
      <c r="H97" s="165"/>
      <c r="I97" s="165"/>
      <c r="J97" s="165"/>
      <c r="K97" s="165"/>
      <c r="L97" s="165"/>
      <c r="M97" s="165"/>
      <c r="N97" s="165"/>
      <c r="O97" s="165"/>
      <c r="P97" s="165"/>
      <c r="Q97" s="165"/>
      <c r="R97" s="165"/>
      <c r="S97" s="165"/>
      <c r="T97" s="165"/>
      <c r="U97" s="165"/>
      <c r="V97" s="165"/>
      <c r="W97" s="165"/>
      <c r="X97" s="165">
        <v>58</v>
      </c>
      <c r="Y97" s="152" t="str">
        <f t="shared" si="1"/>
        <v/>
      </c>
      <c r="AA97" s="151">
        <f t="shared" si="0"/>
        <v>1</v>
      </c>
      <c r="AB97" s="151">
        <f>IF(AC97="",0,IFERROR(IF(VLOOKUP(AC97,AC$38:AC96,1,0)&gt;0,0,0),1))</f>
        <v>0</v>
      </c>
      <c r="AC97" s="152">
        <f>IF(DATOS!J61=Y$39,DATOS!C61,"")</f>
        <v>0</v>
      </c>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row>
    <row r="98" spans="4:73" x14ac:dyDescent="0.25">
      <c r="D98" s="169"/>
      <c r="E98" s="169"/>
      <c r="F98" s="165"/>
      <c r="G98" s="169"/>
      <c r="H98" s="165"/>
      <c r="I98" s="165"/>
      <c r="J98" s="165"/>
      <c r="K98" s="165"/>
      <c r="L98" s="165"/>
      <c r="M98" s="165"/>
      <c r="N98" s="165"/>
      <c r="O98" s="165"/>
      <c r="P98" s="165"/>
      <c r="Q98" s="165"/>
      <c r="R98" s="165"/>
      <c r="S98" s="165"/>
      <c r="T98" s="165"/>
      <c r="U98" s="165"/>
      <c r="V98" s="165"/>
      <c r="W98" s="165"/>
      <c r="X98" s="165">
        <v>59</v>
      </c>
      <c r="Y98" s="152" t="str">
        <f t="shared" si="1"/>
        <v/>
      </c>
      <c r="AA98" s="151">
        <f t="shared" si="0"/>
        <v>1</v>
      </c>
      <c r="AB98" s="151">
        <f>IF(AC98="",0,IFERROR(IF(VLOOKUP(AC98,AC$38:AC97,1,0)&gt;0,0,0),1))</f>
        <v>0</v>
      </c>
      <c r="AC98" s="152">
        <f>IF(DATOS!J62=Y$39,DATOS!C62,"")</f>
        <v>0</v>
      </c>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row>
    <row r="99" spans="4:73" x14ac:dyDescent="0.25">
      <c r="D99" s="169"/>
      <c r="E99" s="169"/>
      <c r="F99" s="165"/>
      <c r="G99" s="169"/>
      <c r="H99" s="165"/>
      <c r="I99" s="165"/>
      <c r="J99" s="165"/>
      <c r="K99" s="165"/>
      <c r="L99" s="165"/>
      <c r="M99" s="165"/>
      <c r="N99" s="165"/>
      <c r="O99" s="165"/>
      <c r="P99" s="165"/>
      <c r="Q99" s="165"/>
      <c r="R99" s="165"/>
      <c r="S99" s="165"/>
      <c r="T99" s="165"/>
      <c r="U99" s="165"/>
      <c r="V99" s="165"/>
      <c r="W99" s="165"/>
      <c r="X99" s="165">
        <v>60</v>
      </c>
      <c r="Y99" s="152" t="str">
        <f t="shared" si="1"/>
        <v/>
      </c>
      <c r="AA99" s="151">
        <f t="shared" si="0"/>
        <v>1</v>
      </c>
      <c r="AB99" s="151">
        <f>IF(AC99="",0,IFERROR(IF(VLOOKUP(AC99,AC$38:AC98,1,0)&gt;0,0,0),1))</f>
        <v>0</v>
      </c>
      <c r="AC99" s="152">
        <f>IF(DATOS!J63=Y$39,DATOS!C63,"")</f>
        <v>0</v>
      </c>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row>
    <row r="100" spans="4:73" x14ac:dyDescent="0.25">
      <c r="D100" s="169"/>
      <c r="E100" s="169"/>
      <c r="F100" s="165"/>
      <c r="G100" s="169"/>
      <c r="H100" s="165"/>
      <c r="I100" s="165"/>
      <c r="J100" s="165"/>
      <c r="K100" s="165"/>
      <c r="L100" s="165"/>
      <c r="M100" s="165"/>
      <c r="N100" s="165"/>
      <c r="O100" s="165"/>
      <c r="P100" s="165"/>
      <c r="Q100" s="165"/>
      <c r="R100" s="165"/>
      <c r="S100" s="165"/>
      <c r="T100" s="165"/>
      <c r="U100" s="165"/>
      <c r="V100" s="165"/>
      <c r="W100" s="165"/>
      <c r="X100" s="165">
        <v>61</v>
      </c>
      <c r="Y100" s="152" t="str">
        <f t="shared" si="1"/>
        <v/>
      </c>
      <c r="AA100" s="151">
        <f t="shared" si="0"/>
        <v>1</v>
      </c>
      <c r="AB100" s="151">
        <f>IF(AC100="",0,IFERROR(IF(VLOOKUP(AC100,AC$38:AC99,1,0)&gt;0,0,0),1))</f>
        <v>0</v>
      </c>
      <c r="AC100" s="152">
        <f>IF(DATOS!J64=Y$39,DATOS!C64,"")</f>
        <v>0</v>
      </c>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row>
    <row r="101" spans="4:73" x14ac:dyDescent="0.25">
      <c r="D101" s="169"/>
      <c r="E101" s="169"/>
      <c r="F101" s="165"/>
      <c r="G101" s="169"/>
      <c r="H101" s="165"/>
      <c r="I101" s="165"/>
      <c r="J101" s="165"/>
      <c r="K101" s="165"/>
      <c r="L101" s="165"/>
      <c r="M101" s="165"/>
      <c r="N101" s="165"/>
      <c r="O101" s="165"/>
      <c r="P101" s="165"/>
      <c r="Q101" s="165"/>
      <c r="R101" s="165"/>
      <c r="S101" s="165"/>
      <c r="T101" s="165"/>
      <c r="U101" s="165"/>
      <c r="V101" s="165"/>
      <c r="W101" s="165"/>
      <c r="X101" s="165">
        <v>62</v>
      </c>
      <c r="Y101" s="152" t="str">
        <f t="shared" si="1"/>
        <v/>
      </c>
      <c r="AA101" s="151">
        <f t="shared" si="0"/>
        <v>1</v>
      </c>
      <c r="AB101" s="151">
        <f>IF(AC101="",0,IFERROR(IF(VLOOKUP(AC101,AC$38:AC100,1,0)&gt;0,0,0),1))</f>
        <v>0</v>
      </c>
      <c r="AC101" s="152">
        <f>IF(DATOS!J65=Y$39,DATOS!C65,"")</f>
        <v>0</v>
      </c>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row>
    <row r="102" spans="4:73" x14ac:dyDescent="0.25">
      <c r="D102" s="169"/>
      <c r="E102" s="169"/>
      <c r="F102" s="165"/>
      <c r="G102" s="169"/>
      <c r="H102" s="165"/>
      <c r="I102" s="165"/>
      <c r="J102" s="165"/>
      <c r="K102" s="165"/>
      <c r="L102" s="165"/>
      <c r="M102" s="165"/>
      <c r="N102" s="165"/>
      <c r="O102" s="165"/>
      <c r="P102" s="165"/>
      <c r="Q102" s="165"/>
      <c r="R102" s="165"/>
      <c r="S102" s="165"/>
      <c r="T102" s="165"/>
      <c r="U102" s="165"/>
      <c r="V102" s="165"/>
      <c r="W102" s="165"/>
      <c r="X102" s="165">
        <v>63</v>
      </c>
      <c r="Y102" s="152" t="str">
        <f t="shared" si="1"/>
        <v/>
      </c>
      <c r="AA102" s="151">
        <f t="shared" ref="AA102:AA165" si="5">AA101+AB102</f>
        <v>1</v>
      </c>
      <c r="AB102" s="151">
        <f>IF(AC102="",0,IFERROR(IF(VLOOKUP(AC102,AC$38:AC101,1,0)&gt;0,0,0),1))</f>
        <v>0</v>
      </c>
      <c r="AC102" s="152">
        <f>IF(DATOS!J66=Y$39,DATOS!C66,"")</f>
        <v>0</v>
      </c>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row>
    <row r="103" spans="4:73" x14ac:dyDescent="0.25">
      <c r="D103" s="169"/>
      <c r="E103" s="169"/>
      <c r="F103" s="165"/>
      <c r="G103" s="169"/>
      <c r="H103" s="165"/>
      <c r="I103" s="165"/>
      <c r="J103" s="165"/>
      <c r="K103" s="165"/>
      <c r="L103" s="165"/>
      <c r="M103" s="165"/>
      <c r="N103" s="165"/>
      <c r="O103" s="165"/>
      <c r="P103" s="165"/>
      <c r="Q103" s="165"/>
      <c r="R103" s="165"/>
      <c r="S103" s="165"/>
      <c r="T103" s="165"/>
      <c r="U103" s="165"/>
      <c r="V103" s="165"/>
      <c r="W103" s="165"/>
      <c r="X103" s="165">
        <v>64</v>
      </c>
      <c r="Y103" s="152" t="str">
        <f t="shared" si="1"/>
        <v/>
      </c>
      <c r="AA103" s="151">
        <f t="shared" si="5"/>
        <v>1</v>
      </c>
      <c r="AB103" s="151">
        <f>IF(AC103="",0,IFERROR(IF(VLOOKUP(AC103,AC$38:AC102,1,0)&gt;0,0,0),1))</f>
        <v>0</v>
      </c>
      <c r="AC103" s="152">
        <f>IF(DATOS!J67=Y$39,DATOS!C67,"")</f>
        <v>0</v>
      </c>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row>
    <row r="104" spans="4:73" x14ac:dyDescent="0.25">
      <c r="D104" s="169"/>
      <c r="E104" s="169"/>
      <c r="F104" s="165"/>
      <c r="G104" s="169"/>
      <c r="H104" s="165"/>
      <c r="I104" s="165"/>
      <c r="J104" s="165"/>
      <c r="K104" s="165"/>
      <c r="L104" s="165"/>
      <c r="M104" s="165"/>
      <c r="N104" s="165"/>
      <c r="O104" s="165"/>
      <c r="P104" s="165"/>
      <c r="Q104" s="165"/>
      <c r="R104" s="165"/>
      <c r="S104" s="165"/>
      <c r="T104" s="165"/>
      <c r="U104" s="165"/>
      <c r="V104" s="165"/>
      <c r="W104" s="165"/>
      <c r="X104" s="165">
        <v>65</v>
      </c>
      <c r="Y104" s="152" t="str">
        <f t="shared" ref="Y104:Y124" si="6">IFERROR(VLOOKUP(X104,AA$38:AC$3370,3,0),"")</f>
        <v/>
      </c>
      <c r="AA104" s="151">
        <f t="shared" si="5"/>
        <v>1</v>
      </c>
      <c r="AB104" s="151">
        <f>IF(AC104="",0,IFERROR(IF(VLOOKUP(AC104,AC$38:AC103,1,0)&gt;0,0,0),1))</f>
        <v>0</v>
      </c>
      <c r="AC104" s="152">
        <f>IF(DATOS!J68=Y$39,DATOS!C68,"")</f>
        <v>0</v>
      </c>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row>
    <row r="105" spans="4:73" x14ac:dyDescent="0.25">
      <c r="D105" s="169"/>
      <c r="E105" s="169"/>
      <c r="F105" s="165"/>
      <c r="G105" s="169"/>
      <c r="H105" s="165"/>
      <c r="I105" s="165"/>
      <c r="J105" s="165"/>
      <c r="K105" s="165"/>
      <c r="L105" s="165"/>
      <c r="M105" s="165"/>
      <c r="N105" s="165"/>
      <c r="O105" s="165"/>
      <c r="P105" s="165"/>
      <c r="Q105" s="165"/>
      <c r="R105" s="165"/>
      <c r="S105" s="165"/>
      <c r="T105" s="165"/>
      <c r="U105" s="165"/>
      <c r="V105" s="165"/>
      <c r="W105" s="165"/>
      <c r="X105" s="165">
        <v>66</v>
      </c>
      <c r="Y105" s="152" t="str">
        <f t="shared" si="6"/>
        <v/>
      </c>
      <c r="AA105" s="151">
        <f t="shared" si="5"/>
        <v>1</v>
      </c>
      <c r="AB105" s="151">
        <f>IF(AC105="",0,IFERROR(IF(VLOOKUP(AC105,AC$38:AC104,1,0)&gt;0,0,0),1))</f>
        <v>0</v>
      </c>
      <c r="AC105" s="152">
        <f>IF(DATOS!J69=Y$39,DATOS!C69,"")</f>
        <v>0</v>
      </c>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row>
    <row r="106" spans="4:73" x14ac:dyDescent="0.25">
      <c r="D106" s="169"/>
      <c r="E106" s="169"/>
      <c r="F106" s="165"/>
      <c r="G106" s="169"/>
      <c r="H106" s="165"/>
      <c r="I106" s="165"/>
      <c r="J106" s="165"/>
      <c r="K106" s="165"/>
      <c r="L106" s="165"/>
      <c r="M106" s="165"/>
      <c r="N106" s="165"/>
      <c r="O106" s="165"/>
      <c r="P106" s="165"/>
      <c r="Q106" s="165"/>
      <c r="R106" s="165"/>
      <c r="S106" s="165"/>
      <c r="T106" s="165"/>
      <c r="U106" s="165"/>
      <c r="V106" s="165"/>
      <c r="W106" s="165"/>
      <c r="X106" s="165">
        <v>67</v>
      </c>
      <c r="Y106" s="152" t="str">
        <f t="shared" si="6"/>
        <v/>
      </c>
      <c r="AA106" s="151">
        <f t="shared" si="5"/>
        <v>1</v>
      </c>
      <c r="AB106" s="151">
        <f>IF(AC106="",0,IFERROR(IF(VLOOKUP(AC106,AC$38:AC105,1,0)&gt;0,0,0),1))</f>
        <v>0</v>
      </c>
      <c r="AC106" s="152">
        <f>IF(DATOS!J70=Y$39,DATOS!C70,"")</f>
        <v>0</v>
      </c>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row>
    <row r="107" spans="4:73" x14ac:dyDescent="0.25">
      <c r="D107" s="169"/>
      <c r="E107" s="169"/>
      <c r="F107" s="165"/>
      <c r="G107" s="169"/>
      <c r="H107" s="165"/>
      <c r="I107" s="165"/>
      <c r="J107" s="165"/>
      <c r="K107" s="165"/>
      <c r="L107" s="165"/>
      <c r="M107" s="165"/>
      <c r="N107" s="165"/>
      <c r="O107" s="165"/>
      <c r="P107" s="165"/>
      <c r="Q107" s="165"/>
      <c r="R107" s="165"/>
      <c r="S107" s="165"/>
      <c r="T107" s="165"/>
      <c r="U107" s="165"/>
      <c r="V107" s="165"/>
      <c r="W107" s="165"/>
      <c r="X107" s="165">
        <v>68</v>
      </c>
      <c r="Y107" s="152" t="str">
        <f t="shared" si="6"/>
        <v/>
      </c>
      <c r="AA107" s="151">
        <f t="shared" si="5"/>
        <v>1</v>
      </c>
      <c r="AB107" s="151">
        <f>IF(AC107="",0,IFERROR(IF(VLOOKUP(AC107,AC$38:AC106,1,0)&gt;0,0,0),1))</f>
        <v>0</v>
      </c>
      <c r="AC107" s="152">
        <f>IF(DATOS!J71=Y$39,DATOS!C71,"")</f>
        <v>0</v>
      </c>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row>
    <row r="108" spans="4:73" x14ac:dyDescent="0.25">
      <c r="D108" s="169"/>
      <c r="E108" s="169"/>
      <c r="F108" s="165"/>
      <c r="G108" s="169"/>
      <c r="H108" s="165"/>
      <c r="I108" s="165"/>
      <c r="J108" s="165"/>
      <c r="K108" s="165"/>
      <c r="L108" s="165"/>
      <c r="M108" s="165"/>
      <c r="N108" s="165"/>
      <c r="O108" s="165"/>
      <c r="P108" s="165"/>
      <c r="Q108" s="165"/>
      <c r="R108" s="165"/>
      <c r="S108" s="165"/>
      <c r="T108" s="165"/>
      <c r="U108" s="165"/>
      <c r="V108" s="165"/>
      <c r="W108" s="165"/>
      <c r="X108" s="165">
        <v>69</v>
      </c>
      <c r="Y108" s="152" t="str">
        <f t="shared" si="6"/>
        <v/>
      </c>
      <c r="AA108" s="151">
        <f t="shared" si="5"/>
        <v>1</v>
      </c>
      <c r="AB108" s="151">
        <f>IF(AC108="",0,IFERROR(IF(VLOOKUP(AC108,AC$38:AC107,1,0)&gt;0,0,0),1))</f>
        <v>0</v>
      </c>
      <c r="AC108" s="152">
        <f>IF(DATOS!J72=Y$39,DATOS!C72,"")</f>
        <v>0</v>
      </c>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row>
    <row r="109" spans="4:73" x14ac:dyDescent="0.25">
      <c r="D109" s="169"/>
      <c r="E109" s="169"/>
      <c r="F109" s="165"/>
      <c r="G109" s="169"/>
      <c r="H109" s="165"/>
      <c r="I109" s="165"/>
      <c r="J109" s="165"/>
      <c r="K109" s="165"/>
      <c r="L109" s="165"/>
      <c r="M109" s="165"/>
      <c r="N109" s="165"/>
      <c r="O109" s="165"/>
      <c r="P109" s="165"/>
      <c r="Q109" s="165"/>
      <c r="R109" s="165"/>
      <c r="S109" s="165"/>
      <c r="T109" s="165"/>
      <c r="U109" s="165"/>
      <c r="V109" s="165"/>
      <c r="W109" s="165"/>
      <c r="X109" s="165">
        <v>70</v>
      </c>
      <c r="Y109" s="152" t="str">
        <f t="shared" si="6"/>
        <v/>
      </c>
      <c r="AA109" s="151">
        <f t="shared" si="5"/>
        <v>1</v>
      </c>
      <c r="AB109" s="151">
        <f>IF(AC109="",0,IFERROR(IF(VLOOKUP(AC109,AC$38:AC108,1,0)&gt;0,0,0),1))</f>
        <v>0</v>
      </c>
      <c r="AC109" s="152">
        <f>IF(DATOS!J73=Y$39,DATOS!C73,"")</f>
        <v>0</v>
      </c>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row>
    <row r="110" spans="4:73" x14ac:dyDescent="0.25">
      <c r="D110" s="169"/>
      <c r="E110" s="169"/>
      <c r="F110" s="165"/>
      <c r="G110" s="169"/>
      <c r="H110" s="165"/>
      <c r="I110" s="165"/>
      <c r="J110" s="165"/>
      <c r="K110" s="165"/>
      <c r="L110" s="165"/>
      <c r="M110" s="165"/>
      <c r="N110" s="165"/>
      <c r="O110" s="165"/>
      <c r="P110" s="165"/>
      <c r="Q110" s="165"/>
      <c r="R110" s="165"/>
      <c r="S110" s="165"/>
      <c r="T110" s="165"/>
      <c r="U110" s="165"/>
      <c r="V110" s="165"/>
      <c r="W110" s="165"/>
      <c r="X110" s="165">
        <v>71</v>
      </c>
      <c r="Y110" s="152" t="str">
        <f t="shared" si="6"/>
        <v/>
      </c>
      <c r="AA110" s="151">
        <f t="shared" si="5"/>
        <v>1</v>
      </c>
      <c r="AB110" s="151">
        <f>IF(AC110="",0,IFERROR(IF(VLOOKUP(AC110,AC$38:AC109,1,0)&gt;0,0,0),1))</f>
        <v>0</v>
      </c>
      <c r="AC110" s="152">
        <f>IF(DATOS!J74=Y$39,DATOS!C74,"")</f>
        <v>0</v>
      </c>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row>
    <row r="111" spans="4:73" x14ac:dyDescent="0.25">
      <c r="D111" s="169"/>
      <c r="E111" s="169"/>
      <c r="F111" s="165"/>
      <c r="G111" s="169"/>
      <c r="H111" s="165"/>
      <c r="I111" s="165"/>
      <c r="J111" s="165"/>
      <c r="K111" s="165"/>
      <c r="L111" s="165"/>
      <c r="M111" s="165"/>
      <c r="N111" s="165"/>
      <c r="O111" s="165"/>
      <c r="P111" s="165"/>
      <c r="Q111" s="165"/>
      <c r="R111" s="165"/>
      <c r="S111" s="165"/>
      <c r="T111" s="165"/>
      <c r="U111" s="165"/>
      <c r="V111" s="165"/>
      <c r="W111" s="165"/>
      <c r="X111" s="165">
        <v>72</v>
      </c>
      <c r="Y111" s="152" t="str">
        <f t="shared" si="6"/>
        <v/>
      </c>
      <c r="AA111" s="151">
        <f t="shared" si="5"/>
        <v>1</v>
      </c>
      <c r="AB111" s="151">
        <f>IF(AC111="",0,IFERROR(IF(VLOOKUP(AC111,AC$38:AC110,1,0)&gt;0,0,0),1))</f>
        <v>0</v>
      </c>
      <c r="AC111" s="152">
        <f>IF(DATOS!J75=Y$39,DATOS!C75,"")</f>
        <v>0</v>
      </c>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row>
    <row r="112" spans="4:73" x14ac:dyDescent="0.25">
      <c r="D112" s="169"/>
      <c r="E112" s="169"/>
      <c r="F112" s="165"/>
      <c r="G112" s="169"/>
      <c r="H112" s="165"/>
      <c r="I112" s="165"/>
      <c r="J112" s="165"/>
      <c r="K112" s="165"/>
      <c r="L112" s="165"/>
      <c r="M112" s="165"/>
      <c r="N112" s="165"/>
      <c r="O112" s="165"/>
      <c r="P112" s="165"/>
      <c r="Q112" s="165"/>
      <c r="R112" s="165"/>
      <c r="S112" s="165"/>
      <c r="T112" s="165"/>
      <c r="U112" s="165"/>
      <c r="V112" s="165"/>
      <c r="W112" s="165"/>
      <c r="X112" s="165">
        <v>73</v>
      </c>
      <c r="Y112" s="152" t="str">
        <f t="shared" si="6"/>
        <v/>
      </c>
      <c r="AA112" s="151">
        <f t="shared" si="5"/>
        <v>1</v>
      </c>
      <c r="AB112" s="151">
        <f>IF(AC112="",0,IFERROR(IF(VLOOKUP(AC112,AC$38:AC111,1,0)&gt;0,0,0),1))</f>
        <v>0</v>
      </c>
      <c r="AC112" s="152">
        <f>IF(DATOS!J76=Y$39,DATOS!C76,"")</f>
        <v>0</v>
      </c>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row>
    <row r="113" spans="4:73" x14ac:dyDescent="0.25">
      <c r="D113" s="169"/>
      <c r="E113" s="169"/>
      <c r="F113" s="165"/>
      <c r="G113" s="169"/>
      <c r="H113" s="165"/>
      <c r="I113" s="165"/>
      <c r="J113" s="165"/>
      <c r="K113" s="165"/>
      <c r="L113" s="165"/>
      <c r="M113" s="165"/>
      <c r="N113" s="165"/>
      <c r="O113" s="165"/>
      <c r="P113" s="165"/>
      <c r="Q113" s="165"/>
      <c r="R113" s="165"/>
      <c r="S113" s="165"/>
      <c r="T113" s="165"/>
      <c r="U113" s="165"/>
      <c r="V113" s="165"/>
      <c r="W113" s="165"/>
      <c r="X113" s="165">
        <v>74</v>
      </c>
      <c r="Y113" s="152" t="str">
        <f t="shared" si="6"/>
        <v/>
      </c>
      <c r="AA113" s="151">
        <f t="shared" si="5"/>
        <v>1</v>
      </c>
      <c r="AB113" s="151">
        <f>IF(AC113="",0,IFERROR(IF(VLOOKUP(AC113,AC$38:AC112,1,0)&gt;0,0,0),1))</f>
        <v>0</v>
      </c>
      <c r="AC113" s="152">
        <f>IF(DATOS!J77=Y$39,DATOS!C77,"")</f>
        <v>0</v>
      </c>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row>
    <row r="114" spans="4:73" x14ac:dyDescent="0.25">
      <c r="D114" s="169"/>
      <c r="E114" s="169"/>
      <c r="F114" s="165"/>
      <c r="G114" s="169"/>
      <c r="H114" s="165"/>
      <c r="I114" s="165"/>
      <c r="J114" s="165"/>
      <c r="K114" s="165"/>
      <c r="L114" s="165"/>
      <c r="M114" s="165"/>
      <c r="N114" s="165"/>
      <c r="O114" s="165"/>
      <c r="P114" s="165"/>
      <c r="Q114" s="165"/>
      <c r="R114" s="165"/>
      <c r="S114" s="165"/>
      <c r="T114" s="165"/>
      <c r="U114" s="165"/>
      <c r="V114" s="165"/>
      <c r="W114" s="165"/>
      <c r="X114" s="165">
        <v>75</v>
      </c>
      <c r="Y114" s="152" t="str">
        <f t="shared" si="6"/>
        <v/>
      </c>
      <c r="AA114" s="151">
        <f t="shared" si="5"/>
        <v>1</v>
      </c>
      <c r="AB114" s="151">
        <f>IF(AC114="",0,IFERROR(IF(VLOOKUP(AC114,AC$38:AC113,1,0)&gt;0,0,0),1))</f>
        <v>0</v>
      </c>
      <c r="AC114" s="152">
        <f>IF(DATOS!J78=Y$39,DATOS!C78,"")</f>
        <v>0</v>
      </c>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row>
    <row r="115" spans="4:73" x14ac:dyDescent="0.25">
      <c r="D115" s="169"/>
      <c r="E115" s="169"/>
      <c r="F115" s="165"/>
      <c r="G115" s="169"/>
      <c r="H115" s="165"/>
      <c r="I115" s="165"/>
      <c r="J115" s="165"/>
      <c r="K115" s="165"/>
      <c r="L115" s="165"/>
      <c r="M115" s="165"/>
      <c r="N115" s="165"/>
      <c r="O115" s="165"/>
      <c r="P115" s="165"/>
      <c r="Q115" s="165"/>
      <c r="R115" s="165"/>
      <c r="S115" s="165"/>
      <c r="T115" s="165"/>
      <c r="U115" s="165"/>
      <c r="V115" s="165"/>
      <c r="W115" s="165"/>
      <c r="X115" s="165">
        <v>76</v>
      </c>
      <c r="Y115" s="152" t="str">
        <f t="shared" si="6"/>
        <v/>
      </c>
      <c r="AA115" s="151">
        <f t="shared" si="5"/>
        <v>1</v>
      </c>
      <c r="AB115" s="151">
        <f>IF(AC115="",0,IFERROR(IF(VLOOKUP(AC115,AC$38:AC114,1,0)&gt;0,0,0),1))</f>
        <v>0</v>
      </c>
      <c r="AC115" s="152">
        <f>IF(DATOS!J79=Y$39,DATOS!C79,"")</f>
        <v>0</v>
      </c>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row>
    <row r="116" spans="4:73" x14ac:dyDescent="0.25">
      <c r="D116" s="169"/>
      <c r="E116" s="169"/>
      <c r="F116" s="165"/>
      <c r="G116" s="169"/>
      <c r="H116" s="165"/>
      <c r="I116" s="165"/>
      <c r="J116" s="165"/>
      <c r="K116" s="165"/>
      <c r="L116" s="165"/>
      <c r="M116" s="165"/>
      <c r="N116" s="165"/>
      <c r="O116" s="165"/>
      <c r="P116" s="165"/>
      <c r="Q116" s="165"/>
      <c r="R116" s="165"/>
      <c r="S116" s="165"/>
      <c r="T116" s="165"/>
      <c r="U116" s="165"/>
      <c r="V116" s="165"/>
      <c r="W116" s="165"/>
      <c r="X116" s="165">
        <v>77</v>
      </c>
      <c r="Y116" s="152" t="str">
        <f t="shared" si="6"/>
        <v/>
      </c>
      <c r="AA116" s="151">
        <f t="shared" si="5"/>
        <v>1</v>
      </c>
      <c r="AB116" s="151">
        <f>IF(AC116="",0,IFERROR(IF(VLOOKUP(AC116,AC$38:AC115,1,0)&gt;0,0,0),1))</f>
        <v>0</v>
      </c>
      <c r="AC116" s="152">
        <f>IF(DATOS!J80=Y$39,DATOS!C80,"")</f>
        <v>0</v>
      </c>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row>
    <row r="117" spans="4:73" x14ac:dyDescent="0.25">
      <c r="D117" s="169"/>
      <c r="E117" s="169"/>
      <c r="F117" s="165"/>
      <c r="G117" s="169"/>
      <c r="H117" s="165"/>
      <c r="I117" s="165"/>
      <c r="J117" s="165"/>
      <c r="K117" s="165"/>
      <c r="L117" s="165"/>
      <c r="M117" s="165"/>
      <c r="N117" s="165"/>
      <c r="O117" s="165"/>
      <c r="P117" s="165"/>
      <c r="Q117" s="165"/>
      <c r="R117" s="165"/>
      <c r="S117" s="165"/>
      <c r="T117" s="165"/>
      <c r="U117" s="165"/>
      <c r="V117" s="165"/>
      <c r="W117" s="165"/>
      <c r="X117" s="165">
        <v>78</v>
      </c>
      <c r="Y117" s="152" t="str">
        <f t="shared" si="6"/>
        <v/>
      </c>
      <c r="AA117" s="151">
        <f t="shared" si="5"/>
        <v>1</v>
      </c>
      <c r="AB117" s="151">
        <f>IF(AC117="",0,IFERROR(IF(VLOOKUP(AC117,AC$38:AC116,1,0)&gt;0,0,0),1))</f>
        <v>0</v>
      </c>
      <c r="AC117" s="152">
        <f>IF(DATOS!J81=Y$39,DATOS!C81,"")</f>
        <v>0</v>
      </c>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row>
    <row r="118" spans="4:73" x14ac:dyDescent="0.25">
      <c r="D118" s="169"/>
      <c r="E118" s="169"/>
      <c r="F118" s="165"/>
      <c r="G118" s="169"/>
      <c r="H118" s="165"/>
      <c r="I118" s="165"/>
      <c r="J118" s="165"/>
      <c r="K118" s="165"/>
      <c r="L118" s="165"/>
      <c r="M118" s="165"/>
      <c r="N118" s="165"/>
      <c r="O118" s="165"/>
      <c r="P118" s="165"/>
      <c r="Q118" s="165"/>
      <c r="R118" s="165"/>
      <c r="S118" s="165"/>
      <c r="T118" s="165"/>
      <c r="U118" s="165"/>
      <c r="V118" s="165"/>
      <c r="W118" s="165"/>
      <c r="X118" s="165">
        <v>79</v>
      </c>
      <c r="Y118" s="152" t="str">
        <f t="shared" si="6"/>
        <v/>
      </c>
      <c r="AA118" s="151">
        <f t="shared" si="5"/>
        <v>1</v>
      </c>
      <c r="AB118" s="151">
        <f>IF(AC118="",0,IFERROR(IF(VLOOKUP(AC118,AC$38:AC117,1,0)&gt;0,0,0),1))</f>
        <v>0</v>
      </c>
      <c r="AC118" s="152">
        <f>IF(DATOS!J82=Y$39,DATOS!C82,"")</f>
        <v>0</v>
      </c>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row>
    <row r="119" spans="4:73" x14ac:dyDescent="0.25">
      <c r="D119" s="169"/>
      <c r="E119" s="169"/>
      <c r="F119" s="165"/>
      <c r="G119" s="169"/>
      <c r="H119" s="165"/>
      <c r="I119" s="165"/>
      <c r="J119" s="165"/>
      <c r="K119" s="165"/>
      <c r="L119" s="165"/>
      <c r="M119" s="165"/>
      <c r="N119" s="165"/>
      <c r="O119" s="165"/>
      <c r="P119" s="165"/>
      <c r="Q119" s="165"/>
      <c r="R119" s="165"/>
      <c r="S119" s="165"/>
      <c r="T119" s="165"/>
      <c r="U119" s="165"/>
      <c r="V119" s="165"/>
      <c r="W119" s="165"/>
      <c r="X119" s="165">
        <v>80</v>
      </c>
      <c r="Y119" s="152" t="str">
        <f t="shared" si="6"/>
        <v/>
      </c>
      <c r="AA119" s="151">
        <f t="shared" si="5"/>
        <v>1</v>
      </c>
      <c r="AB119" s="151">
        <f>IF(AC119="",0,IFERROR(IF(VLOOKUP(AC119,AC$38:AC118,1,0)&gt;0,0,0),1))</f>
        <v>0</v>
      </c>
      <c r="AC119" s="152">
        <f>IF(DATOS!J83=Y$39,DATOS!C83,"")</f>
        <v>0</v>
      </c>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row>
    <row r="120" spans="4:73" x14ac:dyDescent="0.25">
      <c r="D120" s="169"/>
      <c r="E120" s="169"/>
      <c r="F120" s="165"/>
      <c r="G120" s="169"/>
      <c r="H120" s="165"/>
      <c r="I120" s="165"/>
      <c r="J120" s="165"/>
      <c r="K120" s="165"/>
      <c r="L120" s="165"/>
      <c r="M120" s="165"/>
      <c r="N120" s="165"/>
      <c r="O120" s="165"/>
      <c r="P120" s="165"/>
      <c r="Q120" s="165"/>
      <c r="R120" s="165"/>
      <c r="S120" s="165"/>
      <c r="T120" s="165"/>
      <c r="U120" s="165"/>
      <c r="V120" s="165"/>
      <c r="W120" s="165"/>
      <c r="X120" s="165">
        <v>81</v>
      </c>
      <c r="Y120" s="152" t="str">
        <f t="shared" si="6"/>
        <v/>
      </c>
      <c r="AA120" s="151">
        <f t="shared" si="5"/>
        <v>1</v>
      </c>
      <c r="AB120" s="151">
        <f>IF(AC120="",0,IFERROR(IF(VLOOKUP(AC120,AC$38:AC119,1,0)&gt;0,0,0),1))</f>
        <v>0</v>
      </c>
      <c r="AC120" s="152">
        <f>IF(DATOS!J84=Y$39,DATOS!C84,"")</f>
        <v>0</v>
      </c>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row>
    <row r="121" spans="4:73" x14ac:dyDescent="0.25">
      <c r="D121" s="169"/>
      <c r="E121" s="169"/>
      <c r="F121" s="165"/>
      <c r="G121" s="169"/>
      <c r="H121" s="165"/>
      <c r="I121" s="165"/>
      <c r="J121" s="165"/>
      <c r="K121" s="165"/>
      <c r="L121" s="165"/>
      <c r="M121" s="165"/>
      <c r="N121" s="165"/>
      <c r="O121" s="165"/>
      <c r="P121" s="165"/>
      <c r="Q121" s="165"/>
      <c r="R121" s="165"/>
      <c r="S121" s="165"/>
      <c r="T121" s="165"/>
      <c r="U121" s="165"/>
      <c r="V121" s="165"/>
      <c r="W121" s="165"/>
      <c r="X121" s="165">
        <v>82</v>
      </c>
      <c r="Y121" s="152" t="str">
        <f t="shared" si="6"/>
        <v/>
      </c>
      <c r="AA121" s="151">
        <f t="shared" si="5"/>
        <v>1</v>
      </c>
      <c r="AB121" s="151">
        <f>IF(AC121="",0,IFERROR(IF(VLOOKUP(AC121,AC$38:AC120,1,0)&gt;0,0,0),1))</f>
        <v>0</v>
      </c>
      <c r="AC121" s="152">
        <f>IF(DATOS!J85=Y$39,DATOS!C85,"")</f>
        <v>0</v>
      </c>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row>
    <row r="122" spans="4:73" x14ac:dyDescent="0.25">
      <c r="D122" s="169"/>
      <c r="E122" s="169"/>
      <c r="F122" s="165"/>
      <c r="G122" s="169"/>
      <c r="H122" s="165"/>
      <c r="I122" s="165"/>
      <c r="J122" s="165"/>
      <c r="K122" s="165"/>
      <c r="L122" s="165"/>
      <c r="M122" s="165"/>
      <c r="N122" s="165"/>
      <c r="O122" s="165"/>
      <c r="P122" s="165"/>
      <c r="Q122" s="165"/>
      <c r="R122" s="165"/>
      <c r="S122" s="165"/>
      <c r="T122" s="165"/>
      <c r="U122" s="165"/>
      <c r="V122" s="165"/>
      <c r="W122" s="165"/>
      <c r="X122" s="165">
        <v>83</v>
      </c>
      <c r="Y122" s="152" t="str">
        <f t="shared" si="6"/>
        <v/>
      </c>
      <c r="AA122" s="151">
        <f t="shared" si="5"/>
        <v>1</v>
      </c>
      <c r="AB122" s="151">
        <f>IF(AC122="",0,IFERROR(IF(VLOOKUP(AC122,AC$38:AC121,1,0)&gt;0,0,0),1))</f>
        <v>0</v>
      </c>
      <c r="AC122" s="152">
        <f>IF(DATOS!J86=Y$39,DATOS!C86,"")</f>
        <v>0</v>
      </c>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row>
    <row r="123" spans="4:73" x14ac:dyDescent="0.25">
      <c r="D123" s="169"/>
      <c r="E123" s="169"/>
      <c r="F123" s="165"/>
      <c r="G123" s="169"/>
      <c r="H123" s="165"/>
      <c r="I123" s="165"/>
      <c r="J123" s="165"/>
      <c r="K123" s="165"/>
      <c r="L123" s="165"/>
      <c r="M123" s="165"/>
      <c r="N123" s="165"/>
      <c r="O123" s="165"/>
      <c r="P123" s="165"/>
      <c r="Q123" s="165"/>
      <c r="R123" s="165"/>
      <c r="S123" s="165"/>
      <c r="T123" s="165"/>
      <c r="U123" s="165"/>
      <c r="V123" s="165"/>
      <c r="W123" s="165"/>
      <c r="X123" s="165">
        <v>84</v>
      </c>
      <c r="Y123" s="152" t="str">
        <f t="shared" si="6"/>
        <v/>
      </c>
      <c r="AA123" s="151">
        <f t="shared" si="5"/>
        <v>1</v>
      </c>
      <c r="AB123" s="151">
        <f>IF(AC123="",0,IFERROR(IF(VLOOKUP(AC123,AC$38:AC122,1,0)&gt;0,0,0),1))</f>
        <v>0</v>
      </c>
      <c r="AC123" s="152">
        <f>IF(DATOS!J87=Y$39,DATOS!C87,"")</f>
        <v>0</v>
      </c>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row>
    <row r="124" spans="4:73" x14ac:dyDescent="0.25">
      <c r="D124" s="169"/>
      <c r="E124" s="169"/>
      <c r="F124" s="165"/>
      <c r="G124" s="169"/>
      <c r="H124" s="165"/>
      <c r="I124" s="165"/>
      <c r="J124" s="165"/>
      <c r="K124" s="165"/>
      <c r="L124" s="165"/>
      <c r="M124" s="165"/>
      <c r="N124" s="165"/>
      <c r="O124" s="165"/>
      <c r="P124" s="165"/>
      <c r="Q124" s="165"/>
      <c r="R124" s="165"/>
      <c r="S124" s="165"/>
      <c r="T124" s="165"/>
      <c r="U124" s="165"/>
      <c r="V124" s="165"/>
      <c r="W124" s="165"/>
      <c r="X124" s="165">
        <v>85</v>
      </c>
      <c r="Y124" s="152" t="str">
        <f t="shared" si="6"/>
        <v/>
      </c>
      <c r="AA124" s="151">
        <f t="shared" si="5"/>
        <v>1</v>
      </c>
      <c r="AB124" s="151">
        <f>IF(AC124="",0,IFERROR(IF(VLOOKUP(AC124,AC$38:AC123,1,0)&gt;0,0,0),1))</f>
        <v>0</v>
      </c>
      <c r="AC124" s="152">
        <f>IF(DATOS!J88=Y$39,DATOS!C88,"")</f>
        <v>0</v>
      </c>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row>
    <row r="125" spans="4:73" x14ac:dyDescent="0.25">
      <c r="D125" s="169"/>
      <c r="E125" s="169"/>
      <c r="F125" s="165"/>
      <c r="G125" s="169"/>
      <c r="H125" s="165"/>
      <c r="I125" s="165"/>
      <c r="J125" s="165"/>
      <c r="K125" s="165"/>
      <c r="L125" s="165"/>
      <c r="M125" s="165"/>
      <c r="N125" s="165"/>
      <c r="O125" s="165"/>
      <c r="P125" s="165"/>
      <c r="Q125" s="165"/>
      <c r="R125" s="165"/>
      <c r="S125" s="165"/>
      <c r="T125" s="165"/>
      <c r="U125" s="165"/>
      <c r="V125" s="165"/>
      <c r="W125" s="165"/>
      <c r="X125" s="165"/>
      <c r="AA125" s="151">
        <f t="shared" si="5"/>
        <v>1</v>
      </c>
      <c r="AB125" s="151">
        <f>IF(AC125="",0,IFERROR(IF(VLOOKUP(AC125,AC$38:AC124,1,0)&gt;0,0,0),1))</f>
        <v>0</v>
      </c>
      <c r="AC125" s="152">
        <f>IF(DATOS!J89=Y$39,DATOS!C89,"")</f>
        <v>0</v>
      </c>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row>
    <row r="126" spans="4:73" x14ac:dyDescent="0.25">
      <c r="D126" s="169"/>
      <c r="E126" s="169"/>
      <c r="F126" s="165"/>
      <c r="G126" s="169"/>
      <c r="H126" s="165"/>
      <c r="I126" s="165"/>
      <c r="J126" s="165"/>
      <c r="K126" s="165"/>
      <c r="L126" s="165"/>
      <c r="M126" s="165"/>
      <c r="N126" s="165"/>
      <c r="O126" s="165"/>
      <c r="P126" s="165"/>
      <c r="Q126" s="165"/>
      <c r="R126" s="165"/>
      <c r="S126" s="165"/>
      <c r="T126" s="165"/>
      <c r="U126" s="165"/>
      <c r="V126" s="165"/>
      <c r="W126" s="165"/>
      <c r="X126" s="165"/>
      <c r="AA126" s="151">
        <f t="shared" si="5"/>
        <v>1</v>
      </c>
      <c r="AB126" s="151">
        <f>IF(AC126="",0,IFERROR(IF(VLOOKUP(AC126,AC$38:AC125,1,0)&gt;0,0,0),1))</f>
        <v>0</v>
      </c>
      <c r="AC126" s="152">
        <f>IF(DATOS!J90=Y$39,DATOS!C90,"")</f>
        <v>0</v>
      </c>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row>
    <row r="127" spans="4:73" x14ac:dyDescent="0.25">
      <c r="D127" s="169"/>
      <c r="E127" s="169"/>
      <c r="F127" s="165"/>
      <c r="G127" s="169"/>
      <c r="H127" s="165"/>
      <c r="I127" s="165"/>
      <c r="J127" s="165"/>
      <c r="K127" s="165"/>
      <c r="L127" s="165"/>
      <c r="M127" s="165"/>
      <c r="N127" s="165"/>
      <c r="O127" s="165"/>
      <c r="P127" s="165"/>
      <c r="Q127" s="165"/>
      <c r="R127" s="165"/>
      <c r="S127" s="165"/>
      <c r="T127" s="165"/>
      <c r="U127" s="165"/>
      <c r="V127" s="165"/>
      <c r="W127" s="165"/>
      <c r="X127" s="165"/>
      <c r="AA127" s="151">
        <f t="shared" si="5"/>
        <v>1</v>
      </c>
      <c r="AB127" s="151">
        <f>IF(AC127="",0,IFERROR(IF(VLOOKUP(AC127,AC$38:AC126,1,0)&gt;0,0,0),1))</f>
        <v>0</v>
      </c>
      <c r="AC127" s="152">
        <f>IF(DATOS!J91=Y$39,DATOS!C91,"")</f>
        <v>0</v>
      </c>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row>
    <row r="128" spans="4:73" x14ac:dyDescent="0.25">
      <c r="D128" s="169"/>
      <c r="E128" s="169"/>
      <c r="F128" s="165"/>
      <c r="G128" s="169"/>
      <c r="H128" s="165"/>
      <c r="I128" s="165"/>
      <c r="J128" s="165"/>
      <c r="K128" s="165"/>
      <c r="L128" s="165"/>
      <c r="M128" s="165"/>
      <c r="N128" s="165"/>
      <c r="O128" s="165"/>
      <c r="P128" s="165"/>
      <c r="Q128" s="165"/>
      <c r="R128" s="165"/>
      <c r="S128" s="165"/>
      <c r="T128" s="165"/>
      <c r="U128" s="165"/>
      <c r="V128" s="165"/>
      <c r="W128" s="165"/>
      <c r="X128" s="165"/>
      <c r="AA128" s="151">
        <f t="shared" si="5"/>
        <v>1</v>
      </c>
      <c r="AB128" s="151">
        <f>IF(AC128="",0,IFERROR(IF(VLOOKUP(AC128,AC$38:AC127,1,0)&gt;0,0,0),1))</f>
        <v>0</v>
      </c>
      <c r="AC128" s="152">
        <f>IF(DATOS!J92=Y$39,DATOS!C92,"")</f>
        <v>0</v>
      </c>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row>
    <row r="129" spans="4:73" x14ac:dyDescent="0.25">
      <c r="D129" s="169"/>
      <c r="E129" s="169"/>
      <c r="F129" s="165"/>
      <c r="G129" s="169"/>
      <c r="H129" s="165"/>
      <c r="I129" s="165"/>
      <c r="J129" s="165"/>
      <c r="K129" s="165"/>
      <c r="L129" s="165"/>
      <c r="M129" s="165"/>
      <c r="N129" s="165"/>
      <c r="O129" s="165"/>
      <c r="P129" s="165"/>
      <c r="Q129" s="165"/>
      <c r="R129" s="165"/>
      <c r="S129" s="165"/>
      <c r="T129" s="165"/>
      <c r="U129" s="165"/>
      <c r="V129" s="165"/>
      <c r="W129" s="165"/>
      <c r="X129" s="165"/>
      <c r="AA129" s="151">
        <f t="shared" si="5"/>
        <v>1</v>
      </c>
      <c r="AB129" s="151">
        <f>IF(AC129="",0,IFERROR(IF(VLOOKUP(AC129,AC$38:AC128,1,0)&gt;0,0,0),1))</f>
        <v>0</v>
      </c>
      <c r="AC129" s="152">
        <f>IF(DATOS!J93=Y$39,DATOS!C93,"")</f>
        <v>0</v>
      </c>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row>
    <row r="130" spans="4:73" x14ac:dyDescent="0.25">
      <c r="D130" s="169"/>
      <c r="E130" s="169"/>
      <c r="F130" s="165"/>
      <c r="G130" s="169"/>
      <c r="H130" s="165"/>
      <c r="I130" s="165"/>
      <c r="J130" s="165"/>
      <c r="K130" s="165"/>
      <c r="L130" s="165"/>
      <c r="M130" s="165"/>
      <c r="N130" s="165"/>
      <c r="O130" s="165"/>
      <c r="P130" s="165"/>
      <c r="Q130" s="165"/>
      <c r="R130" s="165"/>
      <c r="S130" s="165"/>
      <c r="T130" s="165"/>
      <c r="U130" s="165"/>
      <c r="V130" s="165"/>
      <c r="W130" s="165"/>
      <c r="X130" s="165"/>
      <c r="AA130" s="151">
        <f t="shared" si="5"/>
        <v>1</v>
      </c>
      <c r="AB130" s="151">
        <f>IF(AC130="",0,IFERROR(IF(VLOOKUP(AC130,AC$38:AC129,1,0)&gt;0,0,0),1))</f>
        <v>0</v>
      </c>
      <c r="AC130" s="152">
        <f>IF(DATOS!J94=Y$39,DATOS!C94,"")</f>
        <v>0</v>
      </c>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row>
    <row r="131" spans="4:73" x14ac:dyDescent="0.25">
      <c r="D131" s="169"/>
      <c r="E131" s="169"/>
      <c r="F131" s="165"/>
      <c r="G131" s="169"/>
      <c r="H131" s="165"/>
      <c r="I131" s="165"/>
      <c r="J131" s="165"/>
      <c r="K131" s="165"/>
      <c r="L131" s="165"/>
      <c r="M131" s="165"/>
      <c r="N131" s="165"/>
      <c r="O131" s="165"/>
      <c r="P131" s="165"/>
      <c r="Q131" s="165"/>
      <c r="R131" s="165"/>
      <c r="S131" s="165"/>
      <c r="T131" s="165"/>
      <c r="U131" s="165"/>
      <c r="V131" s="165"/>
      <c r="W131" s="165"/>
      <c r="X131" s="165"/>
      <c r="AA131" s="151">
        <f t="shared" si="5"/>
        <v>1</v>
      </c>
      <c r="AB131" s="151">
        <f>IF(AC131="",0,IFERROR(IF(VLOOKUP(AC131,AC$38:AC130,1,0)&gt;0,0,0),1))</f>
        <v>0</v>
      </c>
      <c r="AC131" s="152">
        <f>IF(DATOS!J95=Y$39,DATOS!C95,"")</f>
        <v>0</v>
      </c>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row>
    <row r="132" spans="4:73" x14ac:dyDescent="0.25">
      <c r="D132" s="169"/>
      <c r="E132" s="169"/>
      <c r="F132" s="165"/>
      <c r="G132" s="169"/>
      <c r="H132" s="165"/>
      <c r="I132" s="165"/>
      <c r="J132" s="165"/>
      <c r="K132" s="165"/>
      <c r="L132" s="165"/>
      <c r="M132" s="165"/>
      <c r="N132" s="165"/>
      <c r="O132" s="165"/>
      <c r="P132" s="165"/>
      <c r="Q132" s="165"/>
      <c r="R132" s="165"/>
      <c r="S132" s="165"/>
      <c r="T132" s="165"/>
      <c r="U132" s="165"/>
      <c r="V132" s="165"/>
      <c r="W132" s="165"/>
      <c r="X132" s="165"/>
      <c r="AA132" s="151">
        <f t="shared" si="5"/>
        <v>1</v>
      </c>
      <c r="AB132" s="151">
        <f>IF(AC132="",0,IFERROR(IF(VLOOKUP(AC132,AC$38:AC131,1,0)&gt;0,0,0),1))</f>
        <v>0</v>
      </c>
      <c r="AC132" s="152">
        <f>IF(DATOS!J96=Y$39,DATOS!C96,"")</f>
        <v>0</v>
      </c>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row>
    <row r="133" spans="4:73" x14ac:dyDescent="0.25">
      <c r="D133" s="169"/>
      <c r="E133" s="169"/>
      <c r="F133" s="165"/>
      <c r="G133" s="169"/>
      <c r="H133" s="165"/>
      <c r="I133" s="165"/>
      <c r="J133" s="165"/>
      <c r="K133" s="165"/>
      <c r="L133" s="165"/>
      <c r="M133" s="165"/>
      <c r="N133" s="165"/>
      <c r="O133" s="165"/>
      <c r="P133" s="165"/>
      <c r="Q133" s="165"/>
      <c r="R133" s="165"/>
      <c r="S133" s="165"/>
      <c r="T133" s="165"/>
      <c r="U133" s="165"/>
      <c r="V133" s="165"/>
      <c r="W133" s="165"/>
      <c r="X133" s="165"/>
      <c r="AA133" s="151">
        <f t="shared" si="5"/>
        <v>1</v>
      </c>
      <c r="AB133" s="151">
        <f>IF(AC133="",0,IFERROR(IF(VLOOKUP(AC133,AC$38:AC132,1,0)&gt;0,0,0),1))</f>
        <v>0</v>
      </c>
      <c r="AC133" s="152">
        <f>IF(DATOS!J97=Y$39,DATOS!C97,"")</f>
        <v>0</v>
      </c>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row>
    <row r="134" spans="4:73" x14ac:dyDescent="0.25">
      <c r="D134" s="169"/>
      <c r="E134" s="169"/>
      <c r="F134" s="165"/>
      <c r="G134" s="169"/>
      <c r="H134" s="165"/>
      <c r="I134" s="165"/>
      <c r="J134" s="165"/>
      <c r="K134" s="165"/>
      <c r="L134" s="165"/>
      <c r="M134" s="165"/>
      <c r="N134" s="165"/>
      <c r="O134" s="165"/>
      <c r="P134" s="165"/>
      <c r="Q134" s="165"/>
      <c r="R134" s="165"/>
      <c r="S134" s="165"/>
      <c r="T134" s="165"/>
      <c r="U134" s="165"/>
      <c r="V134" s="165"/>
      <c r="W134" s="165"/>
      <c r="X134" s="165"/>
      <c r="AA134" s="151">
        <f t="shared" si="5"/>
        <v>1</v>
      </c>
      <c r="AB134" s="151">
        <f>IF(AC134="",0,IFERROR(IF(VLOOKUP(AC134,AC$38:AC133,1,0)&gt;0,0,0),1))</f>
        <v>0</v>
      </c>
      <c r="AC134" s="152">
        <f>IF(DATOS!J98=Y$39,DATOS!C98,"")</f>
        <v>0</v>
      </c>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row>
    <row r="135" spans="4:73" x14ac:dyDescent="0.25">
      <c r="D135" s="169"/>
      <c r="E135" s="169"/>
      <c r="F135" s="165"/>
      <c r="G135" s="169"/>
      <c r="H135" s="165"/>
      <c r="I135" s="165"/>
      <c r="J135" s="165"/>
      <c r="K135" s="165"/>
      <c r="L135" s="165"/>
      <c r="M135" s="165"/>
      <c r="N135" s="165"/>
      <c r="O135" s="165"/>
      <c r="P135" s="165"/>
      <c r="Q135" s="165"/>
      <c r="R135" s="165"/>
      <c r="S135" s="165"/>
      <c r="T135" s="165"/>
      <c r="U135" s="165"/>
      <c r="V135" s="165"/>
      <c r="W135" s="165"/>
      <c r="X135" s="165"/>
      <c r="AA135" s="151">
        <f t="shared" si="5"/>
        <v>1</v>
      </c>
      <c r="AB135" s="151">
        <f>IF(AC135="",0,IFERROR(IF(VLOOKUP(AC135,AC$38:AC134,1,0)&gt;0,0,0),1))</f>
        <v>0</v>
      </c>
      <c r="AC135" s="152">
        <f>IF(DATOS!J99=Y$39,DATOS!C99,"")</f>
        <v>0</v>
      </c>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row>
    <row r="136" spans="4:73" x14ac:dyDescent="0.25">
      <c r="D136" s="169"/>
      <c r="E136" s="169"/>
      <c r="F136" s="165"/>
      <c r="G136" s="169"/>
      <c r="H136" s="165"/>
      <c r="I136" s="165"/>
      <c r="J136" s="165"/>
      <c r="K136" s="165"/>
      <c r="L136" s="165"/>
      <c r="M136" s="165"/>
      <c r="N136" s="165"/>
      <c r="O136" s="165"/>
      <c r="P136" s="165"/>
      <c r="Q136" s="165"/>
      <c r="R136" s="165"/>
      <c r="S136" s="165"/>
      <c r="T136" s="165"/>
      <c r="U136" s="165"/>
      <c r="V136" s="165"/>
      <c r="W136" s="165"/>
      <c r="X136" s="165"/>
      <c r="AA136" s="151">
        <f t="shared" si="5"/>
        <v>1</v>
      </c>
      <c r="AB136" s="151">
        <f>IF(AC136="",0,IFERROR(IF(VLOOKUP(AC136,AC$38:AC135,1,0)&gt;0,0,0),1))</f>
        <v>0</v>
      </c>
      <c r="AC136" s="152">
        <f>IF(DATOS!J100=Y$39,DATOS!C100,"")</f>
        <v>0</v>
      </c>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row>
    <row r="137" spans="4:73" x14ac:dyDescent="0.25">
      <c r="D137" s="169"/>
      <c r="E137" s="169"/>
      <c r="F137" s="165"/>
      <c r="G137" s="169"/>
      <c r="H137" s="165"/>
      <c r="I137" s="165"/>
      <c r="J137" s="165"/>
      <c r="K137" s="165"/>
      <c r="L137" s="165"/>
      <c r="M137" s="165"/>
      <c r="N137" s="165"/>
      <c r="O137" s="165"/>
      <c r="P137" s="165"/>
      <c r="Q137" s="165"/>
      <c r="R137" s="165"/>
      <c r="S137" s="165"/>
      <c r="T137" s="165"/>
      <c r="U137" s="165"/>
      <c r="V137" s="165"/>
      <c r="W137" s="165"/>
      <c r="X137" s="165"/>
      <c r="AA137" s="151">
        <f t="shared" si="5"/>
        <v>1</v>
      </c>
      <c r="AB137" s="151">
        <f>IF(AC137="",0,IFERROR(IF(VLOOKUP(AC137,AC$38:AC136,1,0)&gt;0,0,0),1))</f>
        <v>0</v>
      </c>
      <c r="AC137" s="152">
        <f>IF(DATOS!J101=Y$39,DATOS!C101,"")</f>
        <v>0</v>
      </c>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row>
    <row r="138" spans="4:73" x14ac:dyDescent="0.25">
      <c r="D138" s="169"/>
      <c r="E138" s="169"/>
      <c r="F138" s="165"/>
      <c r="G138" s="169"/>
      <c r="H138" s="165"/>
      <c r="I138" s="165"/>
      <c r="J138" s="165"/>
      <c r="K138" s="165"/>
      <c r="L138" s="165"/>
      <c r="M138" s="165"/>
      <c r="N138" s="165"/>
      <c r="O138" s="165"/>
      <c r="P138" s="165"/>
      <c r="Q138" s="165"/>
      <c r="R138" s="165"/>
      <c r="S138" s="165"/>
      <c r="T138" s="165"/>
      <c r="U138" s="165"/>
      <c r="V138" s="165"/>
      <c r="W138" s="165"/>
      <c r="X138" s="165"/>
      <c r="AA138" s="151">
        <f t="shared" si="5"/>
        <v>1</v>
      </c>
      <c r="AB138" s="151">
        <f>IF(AC138="",0,IFERROR(IF(VLOOKUP(AC138,AC$38:AC137,1,0)&gt;0,0,0),1))</f>
        <v>0</v>
      </c>
      <c r="AC138" s="152">
        <f>IF(DATOS!J102=Y$39,DATOS!C102,"")</f>
        <v>0</v>
      </c>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row>
    <row r="139" spans="4:73" x14ac:dyDescent="0.25">
      <c r="D139" s="169"/>
      <c r="E139" s="169"/>
      <c r="F139" s="165"/>
      <c r="G139" s="169"/>
      <c r="H139" s="165"/>
      <c r="I139" s="165"/>
      <c r="J139" s="165"/>
      <c r="K139" s="165"/>
      <c r="L139" s="165"/>
      <c r="M139" s="165"/>
      <c r="N139" s="165"/>
      <c r="O139" s="165"/>
      <c r="P139" s="165"/>
      <c r="Q139" s="165"/>
      <c r="R139" s="165"/>
      <c r="S139" s="165"/>
      <c r="T139" s="165"/>
      <c r="U139" s="165"/>
      <c r="V139" s="165"/>
      <c r="W139" s="165"/>
      <c r="X139" s="165"/>
      <c r="AA139" s="151">
        <f t="shared" si="5"/>
        <v>1</v>
      </c>
      <c r="AB139" s="151">
        <f>IF(AC139="",0,IFERROR(IF(VLOOKUP(AC139,AC$38:AC138,1,0)&gt;0,0,0),1))</f>
        <v>0</v>
      </c>
      <c r="AC139" s="152">
        <f>IF(DATOS!J103=Y$39,DATOS!C103,"")</f>
        <v>0</v>
      </c>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row>
    <row r="140" spans="4:73" x14ac:dyDescent="0.25">
      <c r="D140" s="169"/>
      <c r="E140" s="169"/>
      <c r="F140" s="165"/>
      <c r="G140" s="169"/>
      <c r="H140" s="165"/>
      <c r="I140" s="165"/>
      <c r="J140" s="165"/>
      <c r="K140" s="165"/>
      <c r="L140" s="165"/>
      <c r="M140" s="165"/>
      <c r="N140" s="165"/>
      <c r="O140" s="165"/>
      <c r="P140" s="165"/>
      <c r="Q140" s="165"/>
      <c r="R140" s="165"/>
      <c r="S140" s="165"/>
      <c r="T140" s="165"/>
      <c r="U140" s="165"/>
      <c r="V140" s="165"/>
      <c r="W140" s="165"/>
      <c r="X140" s="165"/>
      <c r="AA140" s="151">
        <f t="shared" si="5"/>
        <v>1</v>
      </c>
      <c r="AB140" s="151">
        <f>IF(AC140="",0,IFERROR(IF(VLOOKUP(AC140,AC$38:AC139,1,0)&gt;0,0,0),1))</f>
        <v>0</v>
      </c>
      <c r="AC140" s="152">
        <f>IF(DATOS!J104=Y$39,DATOS!C104,"")</f>
        <v>0</v>
      </c>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row>
    <row r="141" spans="4:73" x14ac:dyDescent="0.25">
      <c r="D141" s="169"/>
      <c r="E141" s="169"/>
      <c r="F141" s="165"/>
      <c r="G141" s="169"/>
      <c r="H141" s="165"/>
      <c r="I141" s="165"/>
      <c r="J141" s="165"/>
      <c r="K141" s="165"/>
      <c r="L141" s="165"/>
      <c r="M141" s="165"/>
      <c r="N141" s="165"/>
      <c r="O141" s="165"/>
      <c r="P141" s="165"/>
      <c r="Q141" s="165"/>
      <c r="R141" s="165"/>
      <c r="S141" s="165"/>
      <c r="T141" s="165"/>
      <c r="U141" s="165"/>
      <c r="V141" s="165"/>
      <c r="W141" s="165"/>
      <c r="X141" s="165"/>
      <c r="AA141" s="151">
        <f t="shared" si="5"/>
        <v>1</v>
      </c>
      <c r="AB141" s="151">
        <f>IF(AC141="",0,IFERROR(IF(VLOOKUP(AC141,AC$38:AC140,1,0)&gt;0,0,0),1))</f>
        <v>0</v>
      </c>
      <c r="AC141" s="152">
        <f>IF(DATOS!J105=Y$39,DATOS!C105,"")</f>
        <v>0</v>
      </c>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row>
    <row r="142" spans="4:73" x14ac:dyDescent="0.25">
      <c r="D142" s="169"/>
      <c r="E142" s="169"/>
      <c r="F142" s="165"/>
      <c r="G142" s="169"/>
      <c r="H142" s="165"/>
      <c r="I142" s="165"/>
      <c r="J142" s="165"/>
      <c r="K142" s="165"/>
      <c r="L142" s="165"/>
      <c r="M142" s="165"/>
      <c r="N142" s="165"/>
      <c r="O142" s="165"/>
      <c r="P142" s="165"/>
      <c r="Q142" s="165"/>
      <c r="R142" s="165"/>
      <c r="S142" s="165"/>
      <c r="T142" s="165"/>
      <c r="U142" s="165"/>
      <c r="V142" s="165"/>
      <c r="W142" s="165"/>
      <c r="X142" s="165"/>
      <c r="AA142" s="151">
        <f t="shared" si="5"/>
        <v>1</v>
      </c>
      <c r="AB142" s="151">
        <f>IF(AC142="",0,IFERROR(IF(VLOOKUP(AC142,AC$38:AC141,1,0)&gt;0,0,0),1))</f>
        <v>0</v>
      </c>
      <c r="AC142" s="152">
        <f>IF(DATOS!J106=Y$39,DATOS!C106,"")</f>
        <v>0</v>
      </c>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row>
    <row r="143" spans="4:73" x14ac:dyDescent="0.25">
      <c r="D143" s="169"/>
      <c r="E143" s="169"/>
      <c r="F143" s="165"/>
      <c r="G143" s="169"/>
      <c r="H143" s="165"/>
      <c r="I143" s="165"/>
      <c r="J143" s="165"/>
      <c r="K143" s="165"/>
      <c r="L143" s="165"/>
      <c r="M143" s="165"/>
      <c r="N143" s="165"/>
      <c r="O143" s="165"/>
      <c r="P143" s="165"/>
      <c r="Q143" s="165"/>
      <c r="R143" s="165"/>
      <c r="S143" s="165"/>
      <c r="T143" s="165"/>
      <c r="U143" s="165"/>
      <c r="V143" s="165"/>
      <c r="W143" s="165"/>
      <c r="X143" s="165"/>
      <c r="AA143" s="151">
        <f t="shared" si="5"/>
        <v>1</v>
      </c>
      <c r="AB143" s="151">
        <f>IF(AC143="",0,IFERROR(IF(VLOOKUP(AC143,AC$38:AC142,1,0)&gt;0,0,0),1))</f>
        <v>0</v>
      </c>
      <c r="AC143" s="152">
        <f>IF(DATOS!J107=Y$39,DATOS!C107,"")</f>
        <v>0</v>
      </c>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row>
    <row r="144" spans="4:73" x14ac:dyDescent="0.25">
      <c r="D144" s="169"/>
      <c r="E144" s="169"/>
      <c r="F144" s="165"/>
      <c r="G144" s="169"/>
      <c r="H144" s="165"/>
      <c r="I144" s="165"/>
      <c r="J144" s="165"/>
      <c r="K144" s="165"/>
      <c r="L144" s="165"/>
      <c r="M144" s="165"/>
      <c r="N144" s="165"/>
      <c r="O144" s="165"/>
      <c r="P144" s="165"/>
      <c r="Q144" s="165"/>
      <c r="R144" s="165"/>
      <c r="S144" s="165"/>
      <c r="T144" s="165"/>
      <c r="U144" s="165"/>
      <c r="V144" s="165"/>
      <c r="W144" s="165"/>
      <c r="X144" s="165"/>
      <c r="AA144" s="151">
        <f t="shared" si="5"/>
        <v>1</v>
      </c>
      <c r="AB144" s="151">
        <f>IF(AC144="",0,IFERROR(IF(VLOOKUP(AC144,AC$38:AC143,1,0)&gt;0,0,0),1))</f>
        <v>0</v>
      </c>
      <c r="AC144" s="152">
        <f>IF(DATOS!J108=Y$39,DATOS!C108,"")</f>
        <v>0</v>
      </c>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row>
    <row r="145" spans="4:73" x14ac:dyDescent="0.25">
      <c r="D145" s="169"/>
      <c r="E145" s="169"/>
      <c r="F145" s="165"/>
      <c r="G145" s="169"/>
      <c r="H145" s="165"/>
      <c r="I145" s="165"/>
      <c r="J145" s="165"/>
      <c r="K145" s="165"/>
      <c r="L145" s="165"/>
      <c r="M145" s="165"/>
      <c r="N145" s="165"/>
      <c r="O145" s="165"/>
      <c r="P145" s="165"/>
      <c r="Q145" s="165"/>
      <c r="R145" s="165"/>
      <c r="S145" s="165"/>
      <c r="T145" s="165"/>
      <c r="U145" s="165"/>
      <c r="V145" s="165"/>
      <c r="W145" s="165"/>
      <c r="X145" s="165"/>
      <c r="AA145" s="151">
        <f t="shared" si="5"/>
        <v>1</v>
      </c>
      <c r="AB145" s="151">
        <f>IF(AC145="",0,IFERROR(IF(VLOOKUP(AC145,AC$38:AC144,1,0)&gt;0,0,0),1))</f>
        <v>0</v>
      </c>
      <c r="AC145" s="152">
        <f>IF(DATOS!J109=Y$39,DATOS!C109,"")</f>
        <v>0</v>
      </c>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row>
    <row r="146" spans="4:73" x14ac:dyDescent="0.25">
      <c r="D146" s="169"/>
      <c r="E146" s="169"/>
      <c r="F146" s="165"/>
      <c r="G146" s="169"/>
      <c r="H146" s="165"/>
      <c r="I146" s="165"/>
      <c r="J146" s="165"/>
      <c r="K146" s="165"/>
      <c r="L146" s="165"/>
      <c r="M146" s="165"/>
      <c r="N146" s="165"/>
      <c r="O146" s="165"/>
      <c r="P146" s="165"/>
      <c r="Q146" s="165"/>
      <c r="R146" s="165"/>
      <c r="S146" s="165"/>
      <c r="T146" s="165"/>
      <c r="U146" s="165"/>
      <c r="V146" s="165"/>
      <c r="W146" s="165"/>
      <c r="X146" s="165"/>
      <c r="AA146" s="151">
        <f t="shared" si="5"/>
        <v>1</v>
      </c>
      <c r="AB146" s="151">
        <f>IF(AC146="",0,IFERROR(IF(VLOOKUP(AC146,AC$38:AC145,1,0)&gt;0,0,0),1))</f>
        <v>0</v>
      </c>
      <c r="AC146" s="152">
        <f>IF(DATOS!J110=Y$39,DATOS!C110,"")</f>
        <v>0</v>
      </c>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row>
    <row r="147" spans="4:73" x14ac:dyDescent="0.25">
      <c r="D147" s="169"/>
      <c r="E147" s="169"/>
      <c r="F147" s="165"/>
      <c r="G147" s="169"/>
      <c r="H147" s="165"/>
      <c r="I147" s="165"/>
      <c r="J147" s="165"/>
      <c r="K147" s="165"/>
      <c r="L147" s="165"/>
      <c r="M147" s="165"/>
      <c r="N147" s="165"/>
      <c r="O147" s="165"/>
      <c r="P147" s="165"/>
      <c r="Q147" s="165"/>
      <c r="R147" s="165"/>
      <c r="S147" s="165"/>
      <c r="T147" s="165"/>
      <c r="U147" s="165"/>
      <c r="V147" s="165"/>
      <c r="W147" s="165"/>
      <c r="X147" s="165"/>
      <c r="AA147" s="151">
        <f t="shared" si="5"/>
        <v>1</v>
      </c>
      <c r="AB147" s="151">
        <f>IF(AC147="",0,IFERROR(IF(VLOOKUP(AC147,AC$38:AC146,1,0)&gt;0,0,0),1))</f>
        <v>0</v>
      </c>
      <c r="AC147" s="152">
        <f>IF(DATOS!J111=Y$39,DATOS!C111,"")</f>
        <v>0</v>
      </c>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row>
    <row r="148" spans="4:73" x14ac:dyDescent="0.25">
      <c r="D148" s="169"/>
      <c r="E148" s="169"/>
      <c r="F148" s="165"/>
      <c r="G148" s="169"/>
      <c r="H148" s="165"/>
      <c r="I148" s="165"/>
      <c r="J148" s="165"/>
      <c r="K148" s="165"/>
      <c r="L148" s="165"/>
      <c r="M148" s="165"/>
      <c r="N148" s="165"/>
      <c r="O148" s="165"/>
      <c r="P148" s="165"/>
      <c r="Q148" s="165"/>
      <c r="R148" s="165"/>
      <c r="S148" s="165"/>
      <c r="T148" s="165"/>
      <c r="U148" s="165"/>
      <c r="V148" s="165"/>
      <c r="W148" s="165"/>
      <c r="X148" s="165"/>
      <c r="AA148" s="151">
        <f t="shared" si="5"/>
        <v>1</v>
      </c>
      <c r="AB148" s="151">
        <f>IF(AC148="",0,IFERROR(IF(VLOOKUP(AC148,AC$38:AC147,1,0)&gt;0,0,0),1))</f>
        <v>0</v>
      </c>
      <c r="AC148" s="152">
        <f>IF(DATOS!J112=Y$39,DATOS!C112,"")</f>
        <v>0</v>
      </c>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row>
    <row r="149" spans="4:73" x14ac:dyDescent="0.25">
      <c r="D149" s="169"/>
      <c r="E149" s="169"/>
      <c r="F149" s="165"/>
      <c r="G149" s="169"/>
      <c r="H149" s="165"/>
      <c r="I149" s="165"/>
      <c r="J149" s="165"/>
      <c r="K149" s="165"/>
      <c r="L149" s="165"/>
      <c r="M149" s="165"/>
      <c r="N149" s="165"/>
      <c r="O149" s="165"/>
      <c r="P149" s="165"/>
      <c r="Q149" s="165"/>
      <c r="R149" s="165"/>
      <c r="S149" s="165"/>
      <c r="T149" s="165"/>
      <c r="U149" s="165"/>
      <c r="V149" s="165"/>
      <c r="W149" s="165"/>
      <c r="X149" s="165"/>
      <c r="AA149" s="151">
        <f t="shared" si="5"/>
        <v>1</v>
      </c>
      <c r="AB149" s="151">
        <f>IF(AC149="",0,IFERROR(IF(VLOOKUP(AC149,AC$38:AC148,1,0)&gt;0,0,0),1))</f>
        <v>0</v>
      </c>
      <c r="AC149" s="152">
        <f>IF(DATOS!J113=Y$39,DATOS!C113,"")</f>
        <v>0</v>
      </c>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row>
    <row r="150" spans="4:73" x14ac:dyDescent="0.25">
      <c r="D150" s="169"/>
      <c r="E150" s="169"/>
      <c r="F150" s="165"/>
      <c r="G150" s="169"/>
      <c r="H150" s="165"/>
      <c r="I150" s="165"/>
      <c r="J150" s="165"/>
      <c r="K150" s="165"/>
      <c r="L150" s="165"/>
      <c r="M150" s="165"/>
      <c r="N150" s="165"/>
      <c r="O150" s="165"/>
      <c r="P150" s="165"/>
      <c r="Q150" s="165"/>
      <c r="R150" s="165"/>
      <c r="S150" s="165"/>
      <c r="T150" s="165"/>
      <c r="U150" s="165"/>
      <c r="V150" s="165"/>
      <c r="W150" s="165"/>
      <c r="X150" s="165"/>
      <c r="AA150" s="151">
        <f t="shared" si="5"/>
        <v>1</v>
      </c>
      <c r="AB150" s="151">
        <f>IF(AC150="",0,IFERROR(IF(VLOOKUP(AC150,AC$38:AC149,1,0)&gt;0,0,0),1))</f>
        <v>0</v>
      </c>
      <c r="AC150" s="152">
        <f>IF(DATOS!J114=Y$39,DATOS!C114,"")</f>
        <v>0</v>
      </c>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row>
    <row r="151" spans="4:73" x14ac:dyDescent="0.25">
      <c r="D151" s="169"/>
      <c r="E151" s="169"/>
      <c r="F151" s="165"/>
      <c r="G151" s="169"/>
      <c r="H151" s="165"/>
      <c r="I151" s="165"/>
      <c r="J151" s="165"/>
      <c r="K151" s="165"/>
      <c r="L151" s="165"/>
      <c r="M151" s="165"/>
      <c r="N151" s="165"/>
      <c r="O151" s="165"/>
      <c r="P151" s="165"/>
      <c r="Q151" s="165"/>
      <c r="R151" s="165"/>
      <c r="S151" s="165"/>
      <c r="T151" s="165"/>
      <c r="U151" s="165"/>
      <c r="V151" s="165"/>
      <c r="W151" s="165"/>
      <c r="X151" s="165"/>
      <c r="AA151" s="151">
        <f t="shared" si="5"/>
        <v>1</v>
      </c>
      <c r="AB151" s="151">
        <f>IF(AC151="",0,IFERROR(IF(VLOOKUP(AC151,AC$38:AC150,1,0)&gt;0,0,0),1))</f>
        <v>0</v>
      </c>
      <c r="AC151" s="152">
        <f>IF(DATOS!J115=Y$39,DATOS!C115,"")</f>
        <v>0</v>
      </c>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row>
    <row r="152" spans="4:73" x14ac:dyDescent="0.25">
      <c r="D152" s="169"/>
      <c r="E152" s="169"/>
      <c r="F152" s="165"/>
      <c r="G152" s="169"/>
      <c r="H152" s="165"/>
      <c r="I152" s="165"/>
      <c r="J152" s="165"/>
      <c r="K152" s="165"/>
      <c r="L152" s="165"/>
      <c r="M152" s="165"/>
      <c r="N152" s="165"/>
      <c r="O152" s="165"/>
      <c r="P152" s="165"/>
      <c r="Q152" s="165"/>
      <c r="R152" s="165"/>
      <c r="S152" s="165"/>
      <c r="T152" s="165"/>
      <c r="U152" s="165"/>
      <c r="V152" s="165"/>
      <c r="W152" s="165"/>
      <c r="X152" s="165"/>
      <c r="AA152" s="151">
        <f t="shared" si="5"/>
        <v>1</v>
      </c>
      <c r="AB152" s="151">
        <f>IF(AC152="",0,IFERROR(IF(VLOOKUP(AC152,AC$38:AC151,1,0)&gt;0,0,0),1))</f>
        <v>0</v>
      </c>
      <c r="AC152" s="152">
        <f>IF(DATOS!J116=Y$39,DATOS!C116,"")</f>
        <v>0</v>
      </c>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row>
    <row r="153" spans="4:73" x14ac:dyDescent="0.25">
      <c r="D153" s="169"/>
      <c r="E153" s="169"/>
      <c r="F153" s="165"/>
      <c r="G153" s="169"/>
      <c r="H153" s="165"/>
      <c r="I153" s="165"/>
      <c r="J153" s="165"/>
      <c r="K153" s="165"/>
      <c r="L153" s="165"/>
      <c r="M153" s="165"/>
      <c r="N153" s="165"/>
      <c r="O153" s="165"/>
      <c r="P153" s="165"/>
      <c r="Q153" s="165"/>
      <c r="R153" s="165"/>
      <c r="S153" s="165"/>
      <c r="T153" s="165"/>
      <c r="U153" s="165"/>
      <c r="V153" s="165"/>
      <c r="W153" s="165"/>
      <c r="X153" s="165"/>
      <c r="AA153" s="151">
        <f t="shared" si="5"/>
        <v>1</v>
      </c>
      <c r="AB153" s="151">
        <f>IF(AC153="",0,IFERROR(IF(VLOOKUP(AC153,AC$38:AC152,1,0)&gt;0,0,0),1))</f>
        <v>0</v>
      </c>
      <c r="AC153" s="152">
        <f>IF(DATOS!J117=Y$39,DATOS!C117,"")</f>
        <v>0</v>
      </c>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row>
    <row r="154" spans="4:73" x14ac:dyDescent="0.25">
      <c r="D154" s="169"/>
      <c r="E154" s="169"/>
      <c r="F154" s="165"/>
      <c r="G154" s="169"/>
      <c r="H154" s="165"/>
      <c r="I154" s="165"/>
      <c r="J154" s="165"/>
      <c r="K154" s="165"/>
      <c r="L154" s="165"/>
      <c r="M154" s="165"/>
      <c r="N154" s="165"/>
      <c r="O154" s="165"/>
      <c r="P154" s="165"/>
      <c r="Q154" s="165"/>
      <c r="R154" s="165"/>
      <c r="S154" s="165"/>
      <c r="T154" s="165"/>
      <c r="U154" s="165"/>
      <c r="V154" s="165"/>
      <c r="W154" s="165"/>
      <c r="X154" s="165"/>
      <c r="AA154" s="151">
        <f t="shared" si="5"/>
        <v>1</v>
      </c>
      <c r="AB154" s="151">
        <f>IF(AC154="",0,IFERROR(IF(VLOOKUP(AC154,AC$38:AC153,1,0)&gt;0,0,0),1))</f>
        <v>0</v>
      </c>
      <c r="AC154" s="152">
        <f>IF(DATOS!J118=Y$39,DATOS!C118,"")</f>
        <v>0</v>
      </c>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row>
    <row r="155" spans="4:73" x14ac:dyDescent="0.25">
      <c r="D155" s="169"/>
      <c r="E155" s="169"/>
      <c r="F155" s="165"/>
      <c r="G155" s="169"/>
      <c r="H155" s="165"/>
      <c r="I155" s="165"/>
      <c r="J155" s="165"/>
      <c r="K155" s="165"/>
      <c r="L155" s="165"/>
      <c r="M155" s="165"/>
      <c r="N155" s="165"/>
      <c r="O155" s="165"/>
      <c r="P155" s="165"/>
      <c r="Q155" s="165"/>
      <c r="R155" s="165"/>
      <c r="S155" s="165"/>
      <c r="T155" s="165"/>
      <c r="U155" s="165"/>
      <c r="V155" s="165"/>
      <c r="W155" s="165"/>
      <c r="X155" s="165"/>
      <c r="AA155" s="151">
        <f t="shared" si="5"/>
        <v>1</v>
      </c>
      <c r="AB155" s="151">
        <f>IF(AC155="",0,IFERROR(IF(VLOOKUP(AC155,AC$38:AC154,1,0)&gt;0,0,0),1))</f>
        <v>0</v>
      </c>
      <c r="AC155" s="152">
        <f>IF(DATOS!J119=Y$39,DATOS!C119,"")</f>
        <v>0</v>
      </c>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row>
    <row r="156" spans="4:73" x14ac:dyDescent="0.25">
      <c r="D156" s="169"/>
      <c r="E156" s="169"/>
      <c r="F156" s="165"/>
      <c r="G156" s="169"/>
      <c r="H156" s="165"/>
      <c r="I156" s="165"/>
      <c r="J156" s="165"/>
      <c r="K156" s="165"/>
      <c r="L156" s="165"/>
      <c r="M156" s="165"/>
      <c r="N156" s="165"/>
      <c r="O156" s="165"/>
      <c r="P156" s="165"/>
      <c r="Q156" s="165"/>
      <c r="R156" s="165"/>
      <c r="S156" s="165"/>
      <c r="T156" s="165"/>
      <c r="U156" s="165"/>
      <c r="V156" s="165"/>
      <c r="W156" s="165"/>
      <c r="X156" s="165"/>
      <c r="AA156" s="151">
        <f t="shared" si="5"/>
        <v>1</v>
      </c>
      <c r="AB156" s="151">
        <f>IF(AC156="",0,IFERROR(IF(VLOOKUP(AC156,AC$38:AC155,1,0)&gt;0,0,0),1))</f>
        <v>0</v>
      </c>
      <c r="AC156" s="152">
        <f>IF(DATOS!J120=Y$39,DATOS!C120,"")</f>
        <v>0</v>
      </c>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row>
    <row r="157" spans="4:73" x14ac:dyDescent="0.25">
      <c r="D157" s="169"/>
      <c r="E157" s="169"/>
      <c r="F157" s="165"/>
      <c r="G157" s="169"/>
      <c r="H157" s="165"/>
      <c r="I157" s="165"/>
      <c r="J157" s="165"/>
      <c r="K157" s="165"/>
      <c r="L157" s="165"/>
      <c r="M157" s="165"/>
      <c r="N157" s="165"/>
      <c r="O157" s="165"/>
      <c r="P157" s="165"/>
      <c r="Q157" s="165"/>
      <c r="R157" s="165"/>
      <c r="S157" s="165"/>
      <c r="T157" s="165"/>
      <c r="U157" s="165"/>
      <c r="V157" s="165"/>
      <c r="W157" s="165"/>
      <c r="X157" s="165"/>
      <c r="AA157" s="151">
        <f t="shared" si="5"/>
        <v>1</v>
      </c>
      <c r="AB157" s="151">
        <f>IF(AC157="",0,IFERROR(IF(VLOOKUP(AC157,AC$38:AC156,1,0)&gt;0,0,0),1))</f>
        <v>0</v>
      </c>
      <c r="AC157" s="152">
        <f>IF(DATOS!J121=Y$39,DATOS!C121,"")</f>
        <v>0</v>
      </c>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row>
    <row r="158" spans="4:73" x14ac:dyDescent="0.25">
      <c r="D158" s="169"/>
      <c r="E158" s="169"/>
      <c r="F158" s="165"/>
      <c r="G158" s="169"/>
      <c r="H158" s="165"/>
      <c r="I158" s="165"/>
      <c r="J158" s="165"/>
      <c r="K158" s="165"/>
      <c r="L158" s="165"/>
      <c r="M158" s="165"/>
      <c r="N158" s="165"/>
      <c r="O158" s="165"/>
      <c r="P158" s="165"/>
      <c r="Q158" s="165"/>
      <c r="R158" s="165"/>
      <c r="S158" s="165"/>
      <c r="T158" s="165"/>
      <c r="U158" s="165"/>
      <c r="V158" s="165"/>
      <c r="W158" s="165"/>
      <c r="X158" s="165"/>
      <c r="AA158" s="151">
        <f t="shared" si="5"/>
        <v>1</v>
      </c>
      <c r="AB158" s="151">
        <f>IF(AC158="",0,IFERROR(IF(VLOOKUP(AC158,AC$38:AC157,1,0)&gt;0,0,0),1))</f>
        <v>0</v>
      </c>
      <c r="AC158" s="152">
        <f>IF(DATOS!J122=Y$39,DATOS!C122,"")</f>
        <v>0</v>
      </c>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row>
    <row r="159" spans="4:73" x14ac:dyDescent="0.25">
      <c r="D159" s="169"/>
      <c r="E159" s="169"/>
      <c r="F159" s="165"/>
      <c r="G159" s="169"/>
      <c r="H159" s="165"/>
      <c r="I159" s="165"/>
      <c r="J159" s="165"/>
      <c r="K159" s="165"/>
      <c r="L159" s="165"/>
      <c r="M159" s="165"/>
      <c r="N159" s="165"/>
      <c r="O159" s="165"/>
      <c r="P159" s="165"/>
      <c r="Q159" s="165"/>
      <c r="R159" s="165"/>
      <c r="S159" s="165"/>
      <c r="T159" s="165"/>
      <c r="U159" s="165"/>
      <c r="V159" s="165"/>
      <c r="W159" s="165"/>
      <c r="X159" s="165"/>
      <c r="AA159" s="151">
        <f t="shared" si="5"/>
        <v>1</v>
      </c>
      <c r="AB159" s="151">
        <f>IF(AC159="",0,IFERROR(IF(VLOOKUP(AC159,AC$38:AC158,1,0)&gt;0,0,0),1))</f>
        <v>0</v>
      </c>
      <c r="AC159" s="152">
        <f>IF(DATOS!J123=Y$39,DATOS!C123,"")</f>
        <v>0</v>
      </c>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row>
    <row r="160" spans="4:73" x14ac:dyDescent="0.25">
      <c r="D160" s="169"/>
      <c r="E160" s="169"/>
      <c r="F160" s="165"/>
      <c r="G160" s="169"/>
      <c r="H160" s="165"/>
      <c r="I160" s="165"/>
      <c r="J160" s="165"/>
      <c r="K160" s="165"/>
      <c r="L160" s="165"/>
      <c r="M160" s="165"/>
      <c r="N160" s="165"/>
      <c r="O160" s="165"/>
      <c r="P160" s="165"/>
      <c r="Q160" s="165"/>
      <c r="R160" s="165"/>
      <c r="S160" s="165"/>
      <c r="T160" s="165"/>
      <c r="U160" s="165"/>
      <c r="V160" s="165"/>
      <c r="W160" s="165"/>
      <c r="X160" s="165"/>
      <c r="AA160" s="151">
        <f t="shared" si="5"/>
        <v>1</v>
      </c>
      <c r="AB160" s="151">
        <f>IF(AC160="",0,IFERROR(IF(VLOOKUP(AC160,AC$38:AC159,1,0)&gt;0,0,0),1))</f>
        <v>0</v>
      </c>
      <c r="AC160" s="152">
        <f>IF(DATOS!J124=Y$39,DATOS!C124,"")</f>
        <v>0</v>
      </c>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row>
    <row r="161" spans="4:73" x14ac:dyDescent="0.25">
      <c r="D161" s="169"/>
      <c r="E161" s="169"/>
      <c r="F161" s="165"/>
      <c r="G161" s="169"/>
      <c r="H161" s="165"/>
      <c r="I161" s="165"/>
      <c r="J161" s="165"/>
      <c r="K161" s="165"/>
      <c r="L161" s="165"/>
      <c r="M161" s="165"/>
      <c r="N161" s="165"/>
      <c r="O161" s="165"/>
      <c r="P161" s="165"/>
      <c r="Q161" s="165"/>
      <c r="R161" s="165"/>
      <c r="S161" s="165"/>
      <c r="T161" s="165"/>
      <c r="U161" s="165"/>
      <c r="V161" s="165"/>
      <c r="W161" s="165"/>
      <c r="X161" s="165"/>
      <c r="AA161" s="151">
        <f t="shared" si="5"/>
        <v>1</v>
      </c>
      <c r="AB161" s="151">
        <f>IF(AC161="",0,IFERROR(IF(VLOOKUP(AC161,AC$38:AC160,1,0)&gt;0,0,0),1))</f>
        <v>0</v>
      </c>
      <c r="AC161" s="152">
        <f>IF(DATOS!J125=Y$39,DATOS!C125,"")</f>
        <v>0</v>
      </c>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row>
    <row r="162" spans="4:73" x14ac:dyDescent="0.25">
      <c r="D162" s="169"/>
      <c r="E162" s="169"/>
      <c r="F162" s="165"/>
      <c r="G162" s="169"/>
      <c r="H162" s="165"/>
      <c r="I162" s="165"/>
      <c r="J162" s="165"/>
      <c r="K162" s="165"/>
      <c r="L162" s="165"/>
      <c r="M162" s="165"/>
      <c r="N162" s="165"/>
      <c r="O162" s="165"/>
      <c r="P162" s="165"/>
      <c r="Q162" s="165"/>
      <c r="R162" s="165"/>
      <c r="S162" s="165"/>
      <c r="T162" s="165"/>
      <c r="U162" s="165"/>
      <c r="V162" s="165"/>
      <c r="W162" s="165"/>
      <c r="X162" s="165"/>
      <c r="AA162" s="151">
        <f t="shared" si="5"/>
        <v>1</v>
      </c>
      <c r="AB162" s="151">
        <f>IF(AC162="",0,IFERROR(IF(VLOOKUP(AC162,AC$38:AC161,1,0)&gt;0,0,0),1))</f>
        <v>0</v>
      </c>
      <c r="AC162" s="152">
        <f>IF(DATOS!J126=Y$39,DATOS!C126,"")</f>
        <v>0</v>
      </c>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row>
    <row r="163" spans="4:73" x14ac:dyDescent="0.25">
      <c r="D163" s="169"/>
      <c r="E163" s="169"/>
      <c r="F163" s="165"/>
      <c r="G163" s="169"/>
      <c r="H163" s="165"/>
      <c r="I163" s="165"/>
      <c r="J163" s="165"/>
      <c r="K163" s="165"/>
      <c r="L163" s="165"/>
      <c r="M163" s="165"/>
      <c r="N163" s="165"/>
      <c r="O163" s="165"/>
      <c r="P163" s="165"/>
      <c r="Q163" s="165"/>
      <c r="R163" s="165"/>
      <c r="S163" s="165"/>
      <c r="T163" s="165"/>
      <c r="U163" s="165"/>
      <c r="V163" s="165"/>
      <c r="W163" s="165"/>
      <c r="X163" s="165"/>
      <c r="AA163" s="151">
        <f t="shared" si="5"/>
        <v>1</v>
      </c>
      <c r="AB163" s="151">
        <f>IF(AC163="",0,IFERROR(IF(VLOOKUP(AC163,AC$38:AC162,1,0)&gt;0,0,0),1))</f>
        <v>0</v>
      </c>
      <c r="AC163" s="152">
        <f>IF(DATOS!J127=Y$39,DATOS!C127,"")</f>
        <v>0</v>
      </c>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row>
    <row r="164" spans="4:73" x14ac:dyDescent="0.25">
      <c r="D164" s="169"/>
      <c r="E164" s="169"/>
      <c r="F164" s="165"/>
      <c r="G164" s="169"/>
      <c r="H164" s="165"/>
      <c r="I164" s="165"/>
      <c r="J164" s="165"/>
      <c r="K164" s="165"/>
      <c r="L164" s="165"/>
      <c r="M164" s="165"/>
      <c r="N164" s="165"/>
      <c r="O164" s="165"/>
      <c r="P164" s="165"/>
      <c r="Q164" s="165"/>
      <c r="R164" s="165"/>
      <c r="S164" s="165"/>
      <c r="T164" s="165"/>
      <c r="U164" s="165"/>
      <c r="V164" s="165"/>
      <c r="W164" s="165"/>
      <c r="X164" s="165"/>
      <c r="AA164" s="151">
        <f t="shared" si="5"/>
        <v>1</v>
      </c>
      <c r="AB164" s="151">
        <f>IF(AC164="",0,IFERROR(IF(VLOOKUP(AC164,AC$38:AC163,1,0)&gt;0,0,0),1))</f>
        <v>0</v>
      </c>
      <c r="AC164" s="152">
        <f>IF(DATOS!J128=Y$39,DATOS!C128,"")</f>
        <v>0</v>
      </c>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row>
    <row r="165" spans="4:73" x14ac:dyDescent="0.25">
      <c r="D165" s="169"/>
      <c r="E165" s="169"/>
      <c r="F165" s="165"/>
      <c r="G165" s="169"/>
      <c r="H165" s="165"/>
      <c r="I165" s="165"/>
      <c r="J165" s="165"/>
      <c r="K165" s="165"/>
      <c r="L165" s="165"/>
      <c r="M165" s="165"/>
      <c r="N165" s="165"/>
      <c r="O165" s="165"/>
      <c r="P165" s="165"/>
      <c r="Q165" s="165"/>
      <c r="R165" s="165"/>
      <c r="S165" s="165"/>
      <c r="T165" s="165"/>
      <c r="U165" s="165"/>
      <c r="V165" s="165"/>
      <c r="W165" s="165"/>
      <c r="X165" s="165"/>
      <c r="AA165" s="151">
        <f t="shared" si="5"/>
        <v>1</v>
      </c>
      <c r="AB165" s="151">
        <f>IF(AC165="",0,IFERROR(IF(VLOOKUP(AC165,AC$38:AC164,1,0)&gt;0,0,0),1))</f>
        <v>0</v>
      </c>
      <c r="AC165" s="152">
        <f>IF(DATOS!J129=Y$39,DATOS!C129,"")</f>
        <v>0</v>
      </c>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row>
    <row r="166" spans="4:73" x14ac:dyDescent="0.25">
      <c r="D166" s="169"/>
      <c r="E166" s="169"/>
      <c r="F166" s="165"/>
      <c r="G166" s="169"/>
      <c r="H166" s="165"/>
      <c r="I166" s="165"/>
      <c r="J166" s="165"/>
      <c r="K166" s="165"/>
      <c r="L166" s="165"/>
      <c r="M166" s="165"/>
      <c r="N166" s="165"/>
      <c r="O166" s="165"/>
      <c r="P166" s="165"/>
      <c r="Q166" s="165"/>
      <c r="R166" s="165"/>
      <c r="S166" s="165"/>
      <c r="T166" s="165"/>
      <c r="U166" s="165"/>
      <c r="V166" s="165"/>
      <c r="W166" s="165"/>
      <c r="X166" s="165"/>
      <c r="AA166" s="151">
        <f t="shared" ref="AA166:AA229" si="7">AA165+AB166</f>
        <v>1</v>
      </c>
      <c r="AB166" s="151">
        <f>IF(AC166="",0,IFERROR(IF(VLOOKUP(AC166,AC$38:AC165,1,0)&gt;0,0,0),1))</f>
        <v>0</v>
      </c>
      <c r="AC166" s="152">
        <f>IF(DATOS!J130=Y$39,DATOS!C130,"")</f>
        <v>0</v>
      </c>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row>
    <row r="167" spans="4:73" x14ac:dyDescent="0.25">
      <c r="D167" s="169"/>
      <c r="E167" s="169"/>
      <c r="F167" s="165"/>
      <c r="G167" s="169"/>
      <c r="H167" s="165"/>
      <c r="I167" s="165"/>
      <c r="J167" s="165"/>
      <c r="K167" s="165"/>
      <c r="L167" s="165"/>
      <c r="M167" s="165"/>
      <c r="N167" s="165"/>
      <c r="O167" s="165"/>
      <c r="P167" s="165"/>
      <c r="Q167" s="165"/>
      <c r="R167" s="165"/>
      <c r="S167" s="165"/>
      <c r="T167" s="165"/>
      <c r="U167" s="165"/>
      <c r="V167" s="165"/>
      <c r="W167" s="165"/>
      <c r="X167" s="165"/>
      <c r="AA167" s="151">
        <f t="shared" si="7"/>
        <v>1</v>
      </c>
      <c r="AB167" s="151">
        <f>IF(AC167="",0,IFERROR(IF(VLOOKUP(AC167,AC$38:AC166,1,0)&gt;0,0,0),1))</f>
        <v>0</v>
      </c>
      <c r="AC167" s="152">
        <f>IF(DATOS!J131=Y$39,DATOS!C131,"")</f>
        <v>0</v>
      </c>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row>
    <row r="168" spans="4:73" x14ac:dyDescent="0.25">
      <c r="D168" s="169"/>
      <c r="E168" s="169"/>
      <c r="F168" s="165"/>
      <c r="G168" s="169"/>
      <c r="H168" s="165"/>
      <c r="I168" s="165"/>
      <c r="J168" s="165"/>
      <c r="K168" s="165"/>
      <c r="L168" s="165"/>
      <c r="M168" s="165"/>
      <c r="N168" s="165"/>
      <c r="O168" s="165"/>
      <c r="P168" s="165"/>
      <c r="Q168" s="165"/>
      <c r="R168" s="165"/>
      <c r="S168" s="165"/>
      <c r="T168" s="165"/>
      <c r="U168" s="165"/>
      <c r="V168" s="165"/>
      <c r="W168" s="165"/>
      <c r="X168" s="165"/>
      <c r="AA168" s="151">
        <f t="shared" si="7"/>
        <v>1</v>
      </c>
      <c r="AB168" s="151">
        <f>IF(AC168="",0,IFERROR(IF(VLOOKUP(AC168,AC$38:AC167,1,0)&gt;0,0,0),1))</f>
        <v>0</v>
      </c>
      <c r="AC168" s="152">
        <f>IF(DATOS!J132=Y$39,DATOS!C132,"")</f>
        <v>0</v>
      </c>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row>
    <row r="169" spans="4:73" x14ac:dyDescent="0.25">
      <c r="D169" s="169"/>
      <c r="E169" s="169"/>
      <c r="F169" s="165"/>
      <c r="G169" s="169"/>
      <c r="H169" s="165"/>
      <c r="I169" s="165"/>
      <c r="J169" s="165"/>
      <c r="K169" s="165"/>
      <c r="L169" s="165"/>
      <c r="M169" s="165"/>
      <c r="N169" s="165"/>
      <c r="O169" s="165"/>
      <c r="P169" s="165"/>
      <c r="Q169" s="165"/>
      <c r="R169" s="165"/>
      <c r="S169" s="165"/>
      <c r="T169" s="165"/>
      <c r="U169" s="165"/>
      <c r="V169" s="165"/>
      <c r="W169" s="165"/>
      <c r="X169" s="165"/>
      <c r="AA169" s="151">
        <f t="shared" si="7"/>
        <v>1</v>
      </c>
      <c r="AB169" s="151">
        <f>IF(AC169="",0,IFERROR(IF(VLOOKUP(AC169,AC$38:AC168,1,0)&gt;0,0,0),1))</f>
        <v>0</v>
      </c>
      <c r="AC169" s="152">
        <f>IF(DATOS!J133=Y$39,DATOS!C133,"")</f>
        <v>0</v>
      </c>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row>
    <row r="170" spans="4:73" x14ac:dyDescent="0.25">
      <c r="D170" s="169"/>
      <c r="E170" s="169"/>
      <c r="F170" s="165"/>
      <c r="G170" s="169"/>
      <c r="H170" s="165"/>
      <c r="I170" s="165"/>
      <c r="J170" s="165"/>
      <c r="K170" s="165"/>
      <c r="L170" s="165"/>
      <c r="M170" s="165"/>
      <c r="N170" s="165"/>
      <c r="O170" s="165"/>
      <c r="P170" s="165"/>
      <c r="Q170" s="165"/>
      <c r="R170" s="165"/>
      <c r="S170" s="165"/>
      <c r="T170" s="165"/>
      <c r="U170" s="165"/>
      <c r="V170" s="165"/>
      <c r="W170" s="165"/>
      <c r="X170" s="165"/>
      <c r="AA170" s="151">
        <f t="shared" si="7"/>
        <v>1</v>
      </c>
      <c r="AB170" s="151">
        <f>IF(AC170="",0,IFERROR(IF(VLOOKUP(AC170,AC$38:AC169,1,0)&gt;0,0,0),1))</f>
        <v>0</v>
      </c>
      <c r="AC170" s="152">
        <f>IF(DATOS!J134=Y$39,DATOS!C134,"")</f>
        <v>0</v>
      </c>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row>
    <row r="171" spans="4:73" x14ac:dyDescent="0.25">
      <c r="D171" s="169"/>
      <c r="E171" s="169"/>
      <c r="F171" s="165"/>
      <c r="G171" s="169"/>
      <c r="H171" s="165"/>
      <c r="I171" s="165"/>
      <c r="J171" s="165"/>
      <c r="K171" s="165"/>
      <c r="L171" s="165"/>
      <c r="M171" s="165"/>
      <c r="N171" s="165"/>
      <c r="O171" s="165"/>
      <c r="P171" s="165"/>
      <c r="Q171" s="165"/>
      <c r="R171" s="165"/>
      <c r="S171" s="165"/>
      <c r="T171" s="165"/>
      <c r="U171" s="165"/>
      <c r="V171" s="165"/>
      <c r="W171" s="165"/>
      <c r="X171" s="165"/>
      <c r="AA171" s="151">
        <f t="shared" si="7"/>
        <v>1</v>
      </c>
      <c r="AB171" s="151">
        <f>IF(AC171="",0,IFERROR(IF(VLOOKUP(AC171,AC$38:AC170,1,0)&gt;0,0,0),1))</f>
        <v>0</v>
      </c>
      <c r="AC171" s="152">
        <f>IF(DATOS!J135=Y$39,DATOS!C135,"")</f>
        <v>0</v>
      </c>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row>
    <row r="172" spans="4:73" x14ac:dyDescent="0.25">
      <c r="D172" s="169"/>
      <c r="E172" s="169"/>
      <c r="F172" s="165"/>
      <c r="G172" s="169"/>
      <c r="H172" s="165"/>
      <c r="I172" s="165"/>
      <c r="J172" s="165"/>
      <c r="K172" s="165"/>
      <c r="L172" s="165"/>
      <c r="M172" s="165"/>
      <c r="N172" s="165"/>
      <c r="O172" s="165"/>
      <c r="P172" s="165"/>
      <c r="Q172" s="165"/>
      <c r="R172" s="165"/>
      <c r="S172" s="165"/>
      <c r="T172" s="165"/>
      <c r="U172" s="165"/>
      <c r="V172" s="165"/>
      <c r="W172" s="165"/>
      <c r="X172" s="165"/>
      <c r="AA172" s="151">
        <f t="shared" si="7"/>
        <v>1</v>
      </c>
      <c r="AB172" s="151">
        <f>IF(AC172="",0,IFERROR(IF(VLOOKUP(AC172,AC$38:AC171,1,0)&gt;0,0,0),1))</f>
        <v>0</v>
      </c>
      <c r="AC172" s="152">
        <f>IF(DATOS!J136=Y$39,DATOS!C136,"")</f>
        <v>0</v>
      </c>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row>
    <row r="173" spans="4:73" x14ac:dyDescent="0.25">
      <c r="D173" s="169"/>
      <c r="E173" s="169"/>
      <c r="F173" s="165"/>
      <c r="G173" s="169"/>
      <c r="H173" s="165"/>
      <c r="I173" s="165"/>
      <c r="J173" s="165"/>
      <c r="K173" s="165"/>
      <c r="L173" s="165"/>
      <c r="M173" s="165"/>
      <c r="N173" s="165"/>
      <c r="O173" s="165"/>
      <c r="P173" s="165"/>
      <c r="Q173" s="165"/>
      <c r="R173" s="165"/>
      <c r="S173" s="165"/>
      <c r="T173" s="165"/>
      <c r="U173" s="165"/>
      <c r="V173" s="165"/>
      <c r="W173" s="165"/>
      <c r="X173" s="165"/>
      <c r="AA173" s="151">
        <f t="shared" si="7"/>
        <v>1</v>
      </c>
      <c r="AB173" s="151">
        <f>IF(AC173="",0,IFERROR(IF(VLOOKUP(AC173,AC$38:AC172,1,0)&gt;0,0,0),1))</f>
        <v>0</v>
      </c>
      <c r="AC173" s="152">
        <f>IF(DATOS!J137=Y$39,DATOS!C137,"")</f>
        <v>0</v>
      </c>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row>
    <row r="174" spans="4:73" x14ac:dyDescent="0.25">
      <c r="D174" s="169"/>
      <c r="E174" s="169"/>
      <c r="F174" s="165"/>
      <c r="G174" s="169"/>
      <c r="H174" s="165"/>
      <c r="I174" s="165"/>
      <c r="J174" s="165"/>
      <c r="K174" s="165"/>
      <c r="L174" s="165"/>
      <c r="M174" s="165"/>
      <c r="N174" s="165"/>
      <c r="O174" s="165"/>
      <c r="P174" s="165"/>
      <c r="Q174" s="165"/>
      <c r="R174" s="165"/>
      <c r="S174" s="165"/>
      <c r="T174" s="165"/>
      <c r="U174" s="165"/>
      <c r="V174" s="165"/>
      <c r="W174" s="165"/>
      <c r="X174" s="165"/>
      <c r="AA174" s="151">
        <f t="shared" si="7"/>
        <v>1</v>
      </c>
      <c r="AB174" s="151">
        <f>IF(AC174="",0,IFERROR(IF(VLOOKUP(AC174,AC$38:AC173,1,0)&gt;0,0,0),1))</f>
        <v>0</v>
      </c>
      <c r="AC174" s="152">
        <f>IF(DATOS!J138=Y$39,DATOS!C138,"")</f>
        <v>0</v>
      </c>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row>
    <row r="175" spans="4:73" x14ac:dyDescent="0.25">
      <c r="D175" s="169"/>
      <c r="E175" s="169"/>
      <c r="F175" s="165"/>
      <c r="G175" s="169"/>
      <c r="H175" s="165"/>
      <c r="I175" s="165"/>
      <c r="J175" s="165"/>
      <c r="K175" s="165"/>
      <c r="L175" s="165"/>
      <c r="M175" s="165"/>
      <c r="N175" s="165"/>
      <c r="O175" s="165"/>
      <c r="P175" s="165"/>
      <c r="Q175" s="165"/>
      <c r="R175" s="165"/>
      <c r="S175" s="165"/>
      <c r="T175" s="165"/>
      <c r="U175" s="165"/>
      <c r="V175" s="165"/>
      <c r="W175" s="165"/>
      <c r="X175" s="165"/>
      <c r="AA175" s="151">
        <f t="shared" si="7"/>
        <v>1</v>
      </c>
      <c r="AB175" s="151">
        <f>IF(AC175="",0,IFERROR(IF(VLOOKUP(AC175,AC$38:AC174,1,0)&gt;0,0,0),1))</f>
        <v>0</v>
      </c>
      <c r="AC175" s="152">
        <f>IF(DATOS!J139=Y$39,DATOS!C139,"")</f>
        <v>0</v>
      </c>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row>
    <row r="176" spans="4:73" x14ac:dyDescent="0.25">
      <c r="D176" s="169"/>
      <c r="E176" s="169"/>
      <c r="F176" s="165"/>
      <c r="G176" s="169"/>
      <c r="H176" s="165"/>
      <c r="I176" s="165"/>
      <c r="J176" s="165"/>
      <c r="K176" s="165"/>
      <c r="L176" s="165"/>
      <c r="M176" s="165"/>
      <c r="N176" s="165"/>
      <c r="O176" s="165"/>
      <c r="P176" s="165"/>
      <c r="Q176" s="165"/>
      <c r="R176" s="165"/>
      <c r="S176" s="165"/>
      <c r="T176" s="165"/>
      <c r="U176" s="165"/>
      <c r="V176" s="165"/>
      <c r="W176" s="165"/>
      <c r="X176" s="165"/>
      <c r="AA176" s="151">
        <f t="shared" si="7"/>
        <v>1</v>
      </c>
      <c r="AB176" s="151">
        <f>IF(AC176="",0,IFERROR(IF(VLOOKUP(AC176,AC$38:AC175,1,0)&gt;0,0,0),1))</f>
        <v>0</v>
      </c>
      <c r="AC176" s="152">
        <f>IF(DATOS!J140=Y$39,DATOS!C140,"")</f>
        <v>0</v>
      </c>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row>
    <row r="177" spans="4:73" x14ac:dyDescent="0.25">
      <c r="D177" s="169"/>
      <c r="E177" s="169"/>
      <c r="F177" s="165"/>
      <c r="G177" s="169"/>
      <c r="H177" s="165"/>
      <c r="I177" s="165"/>
      <c r="J177" s="165"/>
      <c r="K177" s="165"/>
      <c r="L177" s="165"/>
      <c r="M177" s="165"/>
      <c r="N177" s="165"/>
      <c r="O177" s="165"/>
      <c r="P177" s="165"/>
      <c r="Q177" s="165"/>
      <c r="R177" s="165"/>
      <c r="S177" s="165"/>
      <c r="T177" s="165"/>
      <c r="U177" s="165"/>
      <c r="V177" s="165"/>
      <c r="W177" s="165"/>
      <c r="X177" s="165"/>
      <c r="AA177" s="151">
        <f t="shared" si="7"/>
        <v>1</v>
      </c>
      <c r="AB177" s="151">
        <f>IF(AC177="",0,IFERROR(IF(VLOOKUP(AC177,AC$38:AC176,1,0)&gt;0,0,0),1))</f>
        <v>0</v>
      </c>
      <c r="AC177" s="152">
        <f>IF(DATOS!J141=Y$39,DATOS!C141,"")</f>
        <v>0</v>
      </c>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row>
    <row r="178" spans="4:73" x14ac:dyDescent="0.25">
      <c r="D178" s="169"/>
      <c r="E178" s="169"/>
      <c r="F178" s="165"/>
      <c r="G178" s="169"/>
      <c r="H178" s="165"/>
      <c r="I178" s="165"/>
      <c r="J178" s="165"/>
      <c r="K178" s="165"/>
      <c r="L178" s="165"/>
      <c r="M178" s="165"/>
      <c r="N178" s="165"/>
      <c r="O178" s="165"/>
      <c r="P178" s="165"/>
      <c r="Q178" s="165"/>
      <c r="R178" s="165"/>
      <c r="S178" s="165"/>
      <c r="T178" s="165"/>
      <c r="U178" s="165"/>
      <c r="V178" s="165"/>
      <c r="W178" s="165"/>
      <c r="X178" s="165"/>
      <c r="AA178" s="151">
        <f t="shared" si="7"/>
        <v>1</v>
      </c>
      <c r="AB178" s="151">
        <f>IF(AC178="",0,IFERROR(IF(VLOOKUP(AC178,AC$38:AC177,1,0)&gt;0,0,0),1))</f>
        <v>0</v>
      </c>
      <c r="AC178" s="152">
        <f>IF(DATOS!J142=Y$39,DATOS!C142,"")</f>
        <v>0</v>
      </c>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row>
    <row r="179" spans="4:73" x14ac:dyDescent="0.25">
      <c r="D179" s="169"/>
      <c r="E179" s="169"/>
      <c r="F179" s="165"/>
      <c r="G179" s="169"/>
      <c r="H179" s="165"/>
      <c r="I179" s="165"/>
      <c r="J179" s="165"/>
      <c r="K179" s="165"/>
      <c r="L179" s="165"/>
      <c r="M179" s="165"/>
      <c r="N179" s="165"/>
      <c r="O179" s="165"/>
      <c r="P179" s="165"/>
      <c r="Q179" s="165"/>
      <c r="R179" s="165"/>
      <c r="S179" s="165"/>
      <c r="T179" s="165"/>
      <c r="U179" s="165"/>
      <c r="V179" s="165"/>
      <c r="W179" s="165"/>
      <c r="X179" s="165"/>
      <c r="AA179" s="151">
        <f t="shared" si="7"/>
        <v>1</v>
      </c>
      <c r="AB179" s="151">
        <f>IF(AC179="",0,IFERROR(IF(VLOOKUP(AC179,AC$38:AC178,1,0)&gt;0,0,0),1))</f>
        <v>0</v>
      </c>
      <c r="AC179" s="152">
        <f>IF(DATOS!J143=Y$39,DATOS!C143,"")</f>
        <v>0</v>
      </c>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row>
    <row r="180" spans="4:73" x14ac:dyDescent="0.25">
      <c r="D180" s="151"/>
      <c r="E180" s="151"/>
      <c r="G180" s="151"/>
      <c r="J180" s="165"/>
      <c r="K180" s="165"/>
      <c r="L180" s="165"/>
      <c r="M180" s="165"/>
      <c r="N180" s="165"/>
      <c r="O180" s="165"/>
      <c r="P180" s="165"/>
      <c r="Q180" s="165"/>
      <c r="R180" s="165"/>
      <c r="S180" s="165"/>
      <c r="T180" s="165"/>
      <c r="U180" s="165"/>
      <c r="V180" s="165"/>
      <c r="W180" s="165"/>
      <c r="X180" s="165"/>
      <c r="AA180" s="151">
        <f t="shared" si="7"/>
        <v>1</v>
      </c>
      <c r="AB180" s="151">
        <f>IF(AC180="",0,IFERROR(IF(VLOOKUP(AC180,AC$38:AC179,1,0)&gt;0,0,0),1))</f>
        <v>0</v>
      </c>
      <c r="AC180" s="152">
        <f>IF(DATOS!J144=Y$39,DATOS!C144,"")</f>
        <v>0</v>
      </c>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row>
    <row r="181" spans="4:73" x14ac:dyDescent="0.25">
      <c r="D181" s="169"/>
      <c r="E181" s="169"/>
      <c r="F181" s="165"/>
      <c r="G181" s="169"/>
      <c r="H181" s="165"/>
      <c r="I181" s="165"/>
      <c r="J181" s="165"/>
      <c r="K181" s="165"/>
      <c r="L181" s="165"/>
      <c r="M181" s="165"/>
      <c r="N181" s="165"/>
      <c r="O181" s="165"/>
      <c r="P181" s="165"/>
      <c r="Q181" s="165"/>
      <c r="R181" s="165"/>
      <c r="S181" s="165"/>
      <c r="T181" s="165"/>
      <c r="U181" s="165"/>
      <c r="V181" s="165"/>
      <c r="W181" s="165"/>
      <c r="X181" s="165"/>
      <c r="AA181" s="151">
        <f t="shared" si="7"/>
        <v>1</v>
      </c>
      <c r="AB181" s="151">
        <f>IF(AC181="",0,IFERROR(IF(VLOOKUP(AC181,AC$38:AC180,1,0)&gt;0,0,0),1))</f>
        <v>0</v>
      </c>
      <c r="AC181" s="152">
        <f>IF(DATOS!J145=Y$39,DATOS!C145,"")</f>
        <v>0</v>
      </c>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row>
    <row r="182" spans="4:73" x14ac:dyDescent="0.25">
      <c r="D182" s="169"/>
      <c r="E182" s="169"/>
      <c r="F182" s="165"/>
      <c r="G182" s="169"/>
      <c r="H182" s="165"/>
      <c r="I182" s="165"/>
      <c r="J182" s="165"/>
      <c r="K182" s="165"/>
      <c r="L182" s="165"/>
      <c r="M182" s="165"/>
      <c r="N182" s="165"/>
      <c r="O182" s="165"/>
      <c r="P182" s="165"/>
      <c r="Q182" s="165"/>
      <c r="R182" s="165"/>
      <c r="S182" s="165"/>
      <c r="T182" s="165"/>
      <c r="U182" s="165"/>
      <c r="V182" s="165"/>
      <c r="W182" s="165"/>
      <c r="X182" s="165"/>
      <c r="AA182" s="151">
        <f t="shared" si="7"/>
        <v>1</v>
      </c>
      <c r="AB182" s="151">
        <f>IF(AC182="",0,IFERROR(IF(VLOOKUP(AC182,AC$38:AC181,1,0)&gt;0,0,0),1))</f>
        <v>0</v>
      </c>
      <c r="AC182" s="152">
        <f>IF(DATOS!J146=Y$39,DATOS!C146,"")</f>
        <v>0</v>
      </c>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row>
    <row r="183" spans="4:73" x14ac:dyDescent="0.25">
      <c r="D183" s="169"/>
      <c r="E183" s="169"/>
      <c r="F183" s="165"/>
      <c r="G183" s="169"/>
      <c r="H183" s="165"/>
      <c r="I183" s="165"/>
      <c r="J183" s="165"/>
      <c r="K183" s="165"/>
      <c r="L183" s="165"/>
      <c r="M183" s="165"/>
      <c r="N183" s="165"/>
      <c r="O183" s="165"/>
      <c r="P183" s="165"/>
      <c r="Q183" s="165"/>
      <c r="R183" s="165"/>
      <c r="S183" s="165"/>
      <c r="T183" s="165"/>
      <c r="U183" s="165"/>
      <c r="V183" s="165"/>
      <c r="W183" s="165"/>
      <c r="X183" s="165"/>
      <c r="AA183" s="151">
        <f t="shared" si="7"/>
        <v>1</v>
      </c>
      <c r="AB183" s="151">
        <f>IF(AC183="",0,IFERROR(IF(VLOOKUP(AC183,AC$38:AC182,1,0)&gt;0,0,0),1))</f>
        <v>0</v>
      </c>
      <c r="AC183" s="152">
        <f>IF(DATOS!J147=Y$39,DATOS!C147,"")</f>
        <v>0</v>
      </c>
    </row>
    <row r="184" spans="4:73" x14ac:dyDescent="0.25">
      <c r="D184" s="169"/>
      <c r="E184" s="169"/>
      <c r="F184" s="165"/>
      <c r="G184" s="169"/>
      <c r="H184" s="165"/>
      <c r="I184" s="165"/>
      <c r="J184" s="165"/>
      <c r="K184" s="165"/>
      <c r="L184" s="165"/>
      <c r="M184" s="165"/>
      <c r="N184" s="165"/>
      <c r="O184" s="165"/>
      <c r="P184" s="165"/>
      <c r="Q184" s="165"/>
      <c r="R184" s="165"/>
      <c r="S184" s="165"/>
      <c r="T184" s="165"/>
      <c r="U184" s="165"/>
      <c r="V184" s="165"/>
      <c r="W184" s="165"/>
      <c r="X184" s="165"/>
      <c r="AA184" s="151">
        <f t="shared" si="7"/>
        <v>1</v>
      </c>
      <c r="AB184" s="151">
        <f>IF(AC184="",0,IFERROR(IF(VLOOKUP(AC184,AC$38:AC183,1,0)&gt;0,0,0),1))</f>
        <v>0</v>
      </c>
      <c r="AC184" s="152">
        <f>IF(DATOS!J148=Y$39,DATOS!C148,"")</f>
        <v>0</v>
      </c>
    </row>
    <row r="185" spans="4:73" x14ac:dyDescent="0.25">
      <c r="D185" s="169"/>
      <c r="E185" s="169"/>
      <c r="F185" s="165"/>
      <c r="G185" s="169"/>
      <c r="H185" s="165"/>
      <c r="I185" s="165"/>
      <c r="J185" s="165"/>
      <c r="K185" s="165"/>
      <c r="L185" s="165"/>
      <c r="M185" s="165"/>
      <c r="N185" s="165"/>
      <c r="O185" s="165"/>
      <c r="P185" s="165"/>
      <c r="Q185" s="165"/>
      <c r="R185" s="165"/>
      <c r="S185" s="165"/>
      <c r="T185" s="165"/>
      <c r="U185" s="165"/>
      <c r="V185" s="165"/>
      <c r="W185" s="165"/>
      <c r="X185" s="165"/>
      <c r="AA185" s="151">
        <f t="shared" si="7"/>
        <v>1</v>
      </c>
      <c r="AB185" s="151">
        <f>IF(AC185="",0,IFERROR(IF(VLOOKUP(AC185,AC$38:AC184,1,0)&gt;0,0,0),1))</f>
        <v>0</v>
      </c>
      <c r="AC185" s="152">
        <f>IF(DATOS!J149=Y$39,DATOS!C149,"")</f>
        <v>0</v>
      </c>
    </row>
    <row r="186" spans="4:73" x14ac:dyDescent="0.25">
      <c r="D186" s="169"/>
      <c r="E186" s="169"/>
      <c r="F186" s="165"/>
      <c r="G186" s="169"/>
      <c r="H186" s="165"/>
      <c r="I186" s="165"/>
      <c r="J186" s="165"/>
      <c r="K186" s="165"/>
      <c r="L186" s="165"/>
      <c r="M186" s="165"/>
      <c r="N186" s="165"/>
      <c r="O186" s="165"/>
      <c r="P186" s="165"/>
      <c r="Q186" s="165"/>
      <c r="R186" s="165"/>
      <c r="S186" s="165"/>
      <c r="T186" s="165"/>
      <c r="U186" s="165"/>
      <c r="V186" s="165"/>
      <c r="W186" s="165"/>
      <c r="X186" s="165"/>
      <c r="AA186" s="151">
        <f t="shared" si="7"/>
        <v>1</v>
      </c>
      <c r="AB186" s="151">
        <f>IF(AC186="",0,IFERROR(IF(VLOOKUP(AC186,AC$38:AC185,1,0)&gt;0,0,0),1))</f>
        <v>0</v>
      </c>
      <c r="AC186" s="152">
        <f>IF(DATOS!J150=Y$39,DATOS!C150,"")</f>
        <v>0</v>
      </c>
    </row>
    <row r="187" spans="4:73" x14ac:dyDescent="0.25">
      <c r="D187" s="169"/>
      <c r="E187" s="169"/>
      <c r="F187" s="165"/>
      <c r="G187" s="169"/>
      <c r="H187" s="165"/>
      <c r="I187" s="165"/>
      <c r="J187" s="165"/>
      <c r="K187" s="165"/>
      <c r="L187" s="165"/>
      <c r="M187" s="165"/>
      <c r="N187" s="165"/>
      <c r="O187" s="165"/>
      <c r="P187" s="165"/>
      <c r="Q187" s="165"/>
      <c r="R187" s="165"/>
      <c r="S187" s="165"/>
      <c r="T187" s="165"/>
      <c r="U187" s="165"/>
      <c r="V187" s="165"/>
      <c r="W187" s="165"/>
      <c r="X187" s="165"/>
      <c r="AA187" s="151">
        <f t="shared" si="7"/>
        <v>1</v>
      </c>
      <c r="AB187" s="151">
        <f>IF(AC187="",0,IFERROR(IF(VLOOKUP(AC187,AC$38:AC186,1,0)&gt;0,0,0),1))</f>
        <v>0</v>
      </c>
      <c r="AC187" s="152">
        <f>IF(DATOS!J151=Y$39,DATOS!C151,"")</f>
        <v>0</v>
      </c>
    </row>
    <row r="188" spans="4:73" x14ac:dyDescent="0.25">
      <c r="D188" s="169"/>
      <c r="E188" s="169"/>
      <c r="F188" s="165"/>
      <c r="G188" s="169"/>
      <c r="H188" s="165"/>
      <c r="I188" s="165"/>
      <c r="J188" s="165"/>
      <c r="K188" s="165"/>
      <c r="L188" s="165"/>
      <c r="M188" s="165"/>
      <c r="N188" s="165"/>
      <c r="O188" s="165"/>
      <c r="P188" s="165"/>
      <c r="Q188" s="165"/>
      <c r="R188" s="165"/>
      <c r="S188" s="165"/>
      <c r="T188" s="165"/>
      <c r="U188" s="165"/>
      <c r="V188" s="165"/>
      <c r="W188" s="165"/>
      <c r="X188" s="165"/>
      <c r="AA188" s="151">
        <f t="shared" si="7"/>
        <v>1</v>
      </c>
      <c r="AB188" s="151">
        <f>IF(AC188="",0,IFERROR(IF(VLOOKUP(AC188,AC$38:AC187,1,0)&gt;0,0,0),1))</f>
        <v>0</v>
      </c>
      <c r="AC188" s="152">
        <f>IF(DATOS!J152=Y$39,DATOS!C152,"")</f>
        <v>0</v>
      </c>
    </row>
    <row r="189" spans="4:73" x14ac:dyDescent="0.25">
      <c r="D189" s="169"/>
      <c r="E189" s="169"/>
      <c r="F189" s="165"/>
      <c r="G189" s="169"/>
      <c r="H189" s="165"/>
      <c r="I189" s="165"/>
      <c r="J189" s="165"/>
      <c r="K189" s="165"/>
      <c r="L189" s="165"/>
      <c r="M189" s="165"/>
      <c r="N189" s="165"/>
      <c r="O189" s="165"/>
      <c r="P189" s="165"/>
      <c r="Q189" s="165"/>
      <c r="R189" s="165"/>
      <c r="S189" s="165"/>
      <c r="T189" s="165"/>
      <c r="U189" s="165"/>
      <c r="V189" s="165"/>
      <c r="W189" s="165"/>
      <c r="X189" s="165"/>
      <c r="AA189" s="151">
        <f t="shared" si="7"/>
        <v>1</v>
      </c>
      <c r="AB189" s="151">
        <f>IF(AC189="",0,IFERROR(IF(VLOOKUP(AC189,AC$38:AC188,1,0)&gt;0,0,0),1))</f>
        <v>0</v>
      </c>
      <c r="AC189" s="152">
        <f>IF(DATOS!J153=Y$39,DATOS!C153,"")</f>
        <v>0</v>
      </c>
    </row>
    <row r="190" spans="4:73" x14ac:dyDescent="0.25">
      <c r="D190" s="169"/>
      <c r="E190" s="169"/>
      <c r="F190" s="165"/>
      <c r="G190" s="169"/>
      <c r="H190" s="165"/>
      <c r="I190" s="165"/>
      <c r="J190" s="165"/>
      <c r="K190" s="165"/>
      <c r="L190" s="165"/>
      <c r="M190" s="165"/>
      <c r="N190" s="165"/>
      <c r="O190" s="165"/>
      <c r="P190" s="165"/>
      <c r="Q190" s="165"/>
      <c r="R190" s="165"/>
      <c r="S190" s="165"/>
      <c r="T190" s="165"/>
      <c r="U190" s="165"/>
      <c r="V190" s="165"/>
      <c r="W190" s="165"/>
      <c r="X190" s="165"/>
      <c r="AA190" s="151">
        <f t="shared" si="7"/>
        <v>1</v>
      </c>
      <c r="AB190" s="151">
        <f>IF(AC190="",0,IFERROR(IF(VLOOKUP(AC190,AC$38:AC189,1,0)&gt;0,0,0),1))</f>
        <v>0</v>
      </c>
      <c r="AC190" s="152">
        <f>IF(DATOS!J154=Y$39,DATOS!C154,"")</f>
        <v>0</v>
      </c>
    </row>
    <row r="191" spans="4:73" x14ac:dyDescent="0.25">
      <c r="D191" s="169"/>
      <c r="E191" s="169"/>
      <c r="F191" s="165"/>
      <c r="G191" s="169"/>
      <c r="H191" s="165"/>
      <c r="I191" s="165"/>
      <c r="J191" s="165"/>
      <c r="K191" s="165"/>
      <c r="L191" s="165"/>
      <c r="M191" s="165"/>
      <c r="N191" s="165"/>
      <c r="O191" s="165"/>
      <c r="P191" s="165"/>
      <c r="Q191" s="165"/>
      <c r="R191" s="165"/>
      <c r="S191" s="165"/>
      <c r="T191" s="165"/>
      <c r="U191" s="165"/>
      <c r="V191" s="165"/>
      <c r="W191" s="165"/>
      <c r="X191" s="165"/>
      <c r="AA191" s="151">
        <f t="shared" si="7"/>
        <v>1</v>
      </c>
      <c r="AB191" s="151">
        <f>IF(AC191="",0,IFERROR(IF(VLOOKUP(AC191,AC$38:AC190,1,0)&gt;0,0,0),1))</f>
        <v>0</v>
      </c>
      <c r="AC191" s="152">
        <f>IF(DATOS!J155=Y$39,DATOS!C155,"")</f>
        <v>0</v>
      </c>
    </row>
    <row r="192" spans="4:73" x14ac:dyDescent="0.25">
      <c r="D192" s="169"/>
      <c r="E192" s="169"/>
      <c r="F192" s="165"/>
      <c r="G192" s="169"/>
      <c r="H192" s="165"/>
      <c r="I192" s="165"/>
      <c r="J192" s="165"/>
      <c r="K192" s="165"/>
      <c r="L192" s="165"/>
      <c r="M192" s="165"/>
      <c r="N192" s="165"/>
      <c r="O192" s="165"/>
      <c r="P192" s="165"/>
      <c r="Q192" s="165"/>
      <c r="R192" s="165"/>
      <c r="S192" s="165"/>
      <c r="T192" s="165"/>
      <c r="U192" s="165"/>
      <c r="V192" s="165"/>
      <c r="W192" s="165"/>
      <c r="X192" s="165"/>
      <c r="AA192" s="151">
        <f t="shared" si="7"/>
        <v>1</v>
      </c>
      <c r="AB192" s="151">
        <f>IF(AC192="",0,IFERROR(IF(VLOOKUP(AC192,AC$38:AC191,1,0)&gt;0,0,0),1))</f>
        <v>0</v>
      </c>
      <c r="AC192" s="152">
        <f>IF(DATOS!J156=Y$39,DATOS!C156,"")</f>
        <v>0</v>
      </c>
    </row>
    <row r="193" spans="4:29" x14ac:dyDescent="0.25">
      <c r="D193" s="169"/>
      <c r="E193" s="169"/>
      <c r="F193" s="165"/>
      <c r="G193" s="169"/>
      <c r="H193" s="165"/>
      <c r="I193" s="165"/>
      <c r="J193" s="165"/>
      <c r="K193" s="165"/>
      <c r="L193" s="165"/>
      <c r="M193" s="165"/>
      <c r="N193" s="165"/>
      <c r="O193" s="165"/>
      <c r="P193" s="165"/>
      <c r="Q193" s="165"/>
      <c r="R193" s="165"/>
      <c r="S193" s="165"/>
      <c r="T193" s="165"/>
      <c r="U193" s="165"/>
      <c r="V193" s="165"/>
      <c r="W193" s="165"/>
      <c r="X193" s="165"/>
      <c r="AA193" s="151">
        <f t="shared" si="7"/>
        <v>1</v>
      </c>
      <c r="AB193" s="151">
        <f>IF(AC193="",0,IFERROR(IF(VLOOKUP(AC193,AC$38:AC192,1,0)&gt;0,0,0),1))</f>
        <v>0</v>
      </c>
      <c r="AC193" s="152">
        <f>IF(DATOS!J157=Y$39,DATOS!C157,"")</f>
        <v>0</v>
      </c>
    </row>
    <row r="194" spans="4:29" x14ac:dyDescent="0.25">
      <c r="D194" s="169"/>
      <c r="E194" s="169"/>
      <c r="F194" s="165"/>
      <c r="G194" s="169"/>
      <c r="H194" s="165"/>
      <c r="I194" s="165"/>
      <c r="J194" s="165"/>
      <c r="K194" s="165"/>
      <c r="L194" s="165"/>
      <c r="M194" s="165"/>
      <c r="N194" s="165"/>
      <c r="O194" s="165"/>
      <c r="P194" s="165"/>
      <c r="Q194" s="165"/>
      <c r="R194" s="165"/>
      <c r="S194" s="165"/>
      <c r="T194" s="165"/>
      <c r="U194" s="165"/>
      <c r="V194" s="165"/>
      <c r="W194" s="165"/>
      <c r="X194" s="165"/>
      <c r="AA194" s="151">
        <f t="shared" si="7"/>
        <v>1</v>
      </c>
      <c r="AB194" s="151">
        <f>IF(AC194="",0,IFERROR(IF(VLOOKUP(AC194,AC$38:AC193,1,0)&gt;0,0,0),1))</f>
        <v>0</v>
      </c>
      <c r="AC194" s="152">
        <f>IF(DATOS!J158=Y$39,DATOS!C158,"")</f>
        <v>0</v>
      </c>
    </row>
    <row r="195" spans="4:29" x14ac:dyDescent="0.25">
      <c r="D195" s="169"/>
      <c r="E195" s="169"/>
      <c r="F195" s="165"/>
      <c r="G195" s="169"/>
      <c r="H195" s="165"/>
      <c r="I195" s="165"/>
      <c r="J195" s="165"/>
      <c r="K195" s="165"/>
      <c r="L195" s="165"/>
      <c r="M195" s="165"/>
      <c r="N195" s="165"/>
      <c r="O195" s="165"/>
      <c r="P195" s="165"/>
      <c r="Q195" s="165"/>
      <c r="R195" s="165"/>
      <c r="S195" s="165"/>
      <c r="T195" s="165"/>
      <c r="U195" s="165"/>
      <c r="V195" s="165"/>
      <c r="W195" s="165"/>
      <c r="X195" s="165"/>
      <c r="AA195" s="151">
        <f t="shared" si="7"/>
        <v>1</v>
      </c>
      <c r="AB195" s="151">
        <f>IF(AC195="",0,IFERROR(IF(VLOOKUP(AC195,AC$38:AC194,1,0)&gt;0,0,0),1))</f>
        <v>0</v>
      </c>
      <c r="AC195" s="152">
        <f>IF(DATOS!J159=Y$39,DATOS!C159,"")</f>
        <v>0</v>
      </c>
    </row>
    <row r="196" spans="4:29" x14ac:dyDescent="0.25">
      <c r="D196" s="169"/>
      <c r="E196" s="169"/>
      <c r="F196" s="165"/>
      <c r="G196" s="169"/>
      <c r="H196" s="165"/>
      <c r="I196" s="165"/>
      <c r="J196" s="165"/>
      <c r="K196" s="165"/>
      <c r="L196" s="165"/>
      <c r="M196" s="165"/>
      <c r="N196" s="165"/>
      <c r="O196" s="165"/>
      <c r="P196" s="165"/>
      <c r="Q196" s="165"/>
      <c r="R196" s="165"/>
      <c r="S196" s="165"/>
      <c r="T196" s="165"/>
      <c r="U196" s="165"/>
      <c r="V196" s="165"/>
      <c r="W196" s="165"/>
      <c r="X196" s="165"/>
      <c r="AA196" s="151">
        <f t="shared" si="7"/>
        <v>1</v>
      </c>
      <c r="AB196" s="151">
        <f>IF(AC196="",0,IFERROR(IF(VLOOKUP(AC196,AC$38:AC195,1,0)&gt;0,0,0),1))</f>
        <v>0</v>
      </c>
      <c r="AC196" s="152">
        <f>IF(DATOS!J160=Y$39,DATOS!C160,"")</f>
        <v>0</v>
      </c>
    </row>
    <row r="197" spans="4:29" x14ac:dyDescent="0.25">
      <c r="D197" s="169"/>
      <c r="E197" s="169"/>
      <c r="F197" s="165"/>
      <c r="G197" s="169"/>
      <c r="H197" s="165"/>
      <c r="I197" s="165"/>
      <c r="J197" s="165"/>
      <c r="K197" s="165"/>
      <c r="L197" s="165"/>
      <c r="M197" s="165"/>
      <c r="N197" s="165"/>
      <c r="O197" s="165"/>
      <c r="P197" s="165"/>
      <c r="Q197" s="165"/>
      <c r="R197" s="165"/>
      <c r="S197" s="165"/>
      <c r="T197" s="165"/>
      <c r="U197" s="165"/>
      <c r="V197" s="165"/>
      <c r="W197" s="165"/>
      <c r="X197" s="165"/>
      <c r="AA197" s="151">
        <f t="shared" si="7"/>
        <v>1</v>
      </c>
      <c r="AB197" s="151">
        <f>IF(AC197="",0,IFERROR(IF(VLOOKUP(AC197,AC$38:AC196,1,0)&gt;0,0,0),1))</f>
        <v>0</v>
      </c>
      <c r="AC197" s="152">
        <f>IF(DATOS!J161=Y$39,DATOS!C161,"")</f>
        <v>0</v>
      </c>
    </row>
    <row r="198" spans="4:29" x14ac:dyDescent="0.25">
      <c r="D198" s="169"/>
      <c r="E198" s="169"/>
      <c r="F198" s="165"/>
      <c r="G198" s="169"/>
      <c r="H198" s="165"/>
      <c r="I198" s="165"/>
      <c r="J198" s="165"/>
      <c r="K198" s="165"/>
      <c r="L198" s="165"/>
      <c r="M198" s="165"/>
      <c r="N198" s="165"/>
      <c r="O198" s="165"/>
      <c r="P198" s="165"/>
      <c r="Q198" s="165"/>
      <c r="R198" s="165"/>
      <c r="S198" s="165"/>
      <c r="T198" s="165"/>
      <c r="U198" s="165"/>
      <c r="V198" s="165"/>
      <c r="W198" s="165"/>
      <c r="X198" s="165"/>
      <c r="AA198" s="151">
        <f t="shared" si="7"/>
        <v>1</v>
      </c>
      <c r="AB198" s="151">
        <f>IF(AC198="",0,IFERROR(IF(VLOOKUP(AC198,AC$38:AC197,1,0)&gt;0,0,0),1))</f>
        <v>0</v>
      </c>
      <c r="AC198" s="152">
        <f>IF(DATOS!J162=Y$39,DATOS!C162,"")</f>
        <v>0</v>
      </c>
    </row>
    <row r="199" spans="4:29" x14ac:dyDescent="0.25">
      <c r="D199" s="169"/>
      <c r="E199" s="169"/>
      <c r="F199" s="165"/>
      <c r="G199" s="169"/>
      <c r="H199" s="165"/>
      <c r="I199" s="165"/>
      <c r="J199" s="165"/>
      <c r="K199" s="165"/>
      <c r="L199" s="165"/>
      <c r="M199" s="165"/>
      <c r="N199" s="165"/>
      <c r="O199" s="165"/>
      <c r="P199" s="165"/>
      <c r="Q199" s="165"/>
      <c r="R199" s="165"/>
      <c r="S199" s="165"/>
      <c r="T199" s="165"/>
      <c r="U199" s="165"/>
      <c r="V199" s="165"/>
      <c r="W199" s="165"/>
      <c r="X199" s="165"/>
      <c r="AA199" s="151">
        <f t="shared" si="7"/>
        <v>1</v>
      </c>
      <c r="AB199" s="151">
        <f>IF(AC199="",0,IFERROR(IF(VLOOKUP(AC199,AC$38:AC198,1,0)&gt;0,0,0),1))</f>
        <v>0</v>
      </c>
      <c r="AC199" s="152">
        <f>IF(DATOS!J163=Y$39,DATOS!C163,"")</f>
        <v>0</v>
      </c>
    </row>
    <row r="200" spans="4:29" x14ac:dyDescent="0.25">
      <c r="D200" s="169"/>
      <c r="E200" s="169"/>
      <c r="F200" s="165"/>
      <c r="G200" s="169"/>
      <c r="H200" s="165"/>
      <c r="I200" s="165"/>
      <c r="J200" s="165"/>
      <c r="K200" s="165"/>
      <c r="L200" s="165"/>
      <c r="M200" s="165"/>
      <c r="N200" s="165"/>
      <c r="O200" s="165"/>
      <c r="P200" s="165"/>
      <c r="Q200" s="165"/>
      <c r="R200" s="165"/>
      <c r="S200" s="165"/>
      <c r="T200" s="165"/>
      <c r="U200" s="165"/>
      <c r="V200" s="165"/>
      <c r="W200" s="165"/>
      <c r="X200" s="165"/>
      <c r="AA200" s="151">
        <f t="shared" si="7"/>
        <v>1</v>
      </c>
      <c r="AB200" s="151">
        <f>IF(AC200="",0,IFERROR(IF(VLOOKUP(AC200,AC$38:AC199,1,0)&gt;0,0,0),1))</f>
        <v>0</v>
      </c>
      <c r="AC200" s="152">
        <f>IF(DATOS!J164=Y$39,DATOS!C164,"")</f>
        <v>0</v>
      </c>
    </row>
    <row r="201" spans="4:29" x14ac:dyDescent="0.25">
      <c r="D201" s="169"/>
      <c r="E201" s="169"/>
      <c r="F201" s="165"/>
      <c r="G201" s="169"/>
      <c r="H201" s="165"/>
      <c r="I201" s="165"/>
      <c r="J201" s="165"/>
      <c r="K201" s="165"/>
      <c r="L201" s="165"/>
      <c r="M201" s="165"/>
      <c r="N201" s="165"/>
      <c r="O201" s="165"/>
      <c r="P201" s="165"/>
      <c r="Q201" s="165"/>
      <c r="R201" s="165"/>
      <c r="S201" s="165"/>
      <c r="T201" s="165"/>
      <c r="U201" s="165"/>
      <c r="V201" s="165"/>
      <c r="W201" s="165"/>
      <c r="X201" s="165"/>
      <c r="AA201" s="151">
        <f t="shared" si="7"/>
        <v>1</v>
      </c>
      <c r="AB201" s="151">
        <f>IF(AC201="",0,IFERROR(IF(VLOOKUP(AC201,AC$38:AC200,1,0)&gt;0,0,0),1))</f>
        <v>0</v>
      </c>
      <c r="AC201" s="152">
        <f>IF(DATOS!J165=Y$39,DATOS!C165,"")</f>
        <v>0</v>
      </c>
    </row>
    <row r="202" spans="4:29" x14ac:dyDescent="0.25">
      <c r="D202" s="169"/>
      <c r="E202" s="169"/>
      <c r="F202" s="165"/>
      <c r="G202" s="169"/>
      <c r="H202" s="165"/>
      <c r="I202" s="165"/>
      <c r="J202" s="165"/>
      <c r="K202" s="165"/>
      <c r="L202" s="165"/>
      <c r="M202" s="165"/>
      <c r="N202" s="165"/>
      <c r="O202" s="165"/>
      <c r="P202" s="165"/>
      <c r="Q202" s="165"/>
      <c r="R202" s="165"/>
      <c r="S202" s="165"/>
      <c r="T202" s="165"/>
      <c r="U202" s="165"/>
      <c r="V202" s="165"/>
      <c r="W202" s="165"/>
      <c r="X202" s="165"/>
      <c r="AA202" s="151">
        <f t="shared" si="7"/>
        <v>1</v>
      </c>
      <c r="AB202" s="151">
        <f>IF(AC202="",0,IFERROR(IF(VLOOKUP(AC202,AC$38:AC201,1,0)&gt;0,0,0),1))</f>
        <v>0</v>
      </c>
      <c r="AC202" s="152">
        <f>IF(DATOS!J166=Y$39,DATOS!C166,"")</f>
        <v>0</v>
      </c>
    </row>
    <row r="203" spans="4:29" x14ac:dyDescent="0.25">
      <c r="D203" s="169"/>
      <c r="E203" s="169"/>
      <c r="F203" s="165"/>
      <c r="G203" s="169"/>
      <c r="H203" s="165"/>
      <c r="I203" s="165"/>
      <c r="J203" s="165"/>
      <c r="K203" s="165"/>
      <c r="L203" s="165"/>
      <c r="M203" s="165"/>
      <c r="N203" s="165"/>
      <c r="O203" s="165"/>
      <c r="P203" s="165"/>
      <c r="Q203" s="165"/>
      <c r="R203" s="165"/>
      <c r="S203" s="165"/>
      <c r="T203" s="165"/>
      <c r="U203" s="165"/>
      <c r="V203" s="165"/>
      <c r="W203" s="165"/>
      <c r="X203" s="165"/>
      <c r="AA203" s="151">
        <f t="shared" si="7"/>
        <v>1</v>
      </c>
      <c r="AB203" s="151">
        <f>IF(AC203="",0,IFERROR(IF(VLOOKUP(AC203,AC$38:AC202,1,0)&gt;0,0,0),1))</f>
        <v>0</v>
      </c>
      <c r="AC203" s="152">
        <f>IF(DATOS!J167=Y$39,DATOS!C167,"")</f>
        <v>0</v>
      </c>
    </row>
    <row r="204" spans="4:29" x14ac:dyDescent="0.25">
      <c r="D204" s="169"/>
      <c r="E204" s="169"/>
      <c r="F204" s="165"/>
      <c r="G204" s="169"/>
      <c r="H204" s="165"/>
      <c r="I204" s="165"/>
      <c r="J204" s="165"/>
      <c r="K204" s="165"/>
      <c r="L204" s="165"/>
      <c r="M204" s="165"/>
      <c r="N204" s="165"/>
      <c r="O204" s="165"/>
      <c r="P204" s="165"/>
      <c r="Q204" s="165"/>
      <c r="R204" s="165"/>
      <c r="S204" s="165"/>
      <c r="T204" s="165"/>
      <c r="U204" s="165"/>
      <c r="V204" s="165"/>
      <c r="W204" s="165"/>
      <c r="X204" s="165"/>
      <c r="AA204" s="151">
        <f t="shared" si="7"/>
        <v>1</v>
      </c>
      <c r="AB204" s="151">
        <f>IF(AC204="",0,IFERROR(IF(VLOOKUP(AC204,AC$38:AC203,1,0)&gt;0,0,0),1))</f>
        <v>0</v>
      </c>
      <c r="AC204" s="152">
        <f>IF(DATOS!J168=Y$39,DATOS!C168,"")</f>
        <v>0</v>
      </c>
    </row>
    <row r="205" spans="4:29" x14ac:dyDescent="0.25">
      <c r="D205" s="169"/>
      <c r="E205" s="169"/>
      <c r="F205" s="165"/>
      <c r="G205" s="169"/>
      <c r="H205" s="165"/>
      <c r="I205" s="165"/>
      <c r="J205" s="165"/>
      <c r="K205" s="165"/>
      <c r="L205" s="165"/>
      <c r="M205" s="165"/>
      <c r="N205" s="165"/>
      <c r="O205" s="165"/>
      <c r="P205" s="165"/>
      <c r="Q205" s="165"/>
      <c r="R205" s="165"/>
      <c r="S205" s="165"/>
      <c r="T205" s="165"/>
      <c r="U205" s="165"/>
      <c r="V205" s="165"/>
      <c r="W205" s="165"/>
      <c r="X205" s="165"/>
      <c r="AA205" s="151">
        <f t="shared" si="7"/>
        <v>1</v>
      </c>
      <c r="AB205" s="151">
        <f>IF(AC205="",0,IFERROR(IF(VLOOKUP(AC205,AC$38:AC204,1,0)&gt;0,0,0),1))</f>
        <v>0</v>
      </c>
      <c r="AC205" s="152">
        <f>IF(DATOS!J169=Y$39,DATOS!C169,"")</f>
        <v>0</v>
      </c>
    </row>
    <row r="206" spans="4:29" x14ac:dyDescent="0.25">
      <c r="D206" s="169"/>
      <c r="E206" s="169"/>
      <c r="F206" s="165"/>
      <c r="G206" s="169"/>
      <c r="H206" s="165"/>
      <c r="I206" s="165"/>
      <c r="J206" s="165"/>
      <c r="K206" s="165"/>
      <c r="L206" s="165"/>
      <c r="M206" s="165"/>
      <c r="N206" s="165"/>
      <c r="O206" s="165"/>
      <c r="P206" s="165"/>
      <c r="Q206" s="165"/>
      <c r="R206" s="165"/>
      <c r="S206" s="165"/>
      <c r="T206" s="165"/>
      <c r="U206" s="165"/>
      <c r="V206" s="165"/>
      <c r="W206" s="165"/>
      <c r="X206" s="165"/>
      <c r="AA206" s="151">
        <f t="shared" si="7"/>
        <v>1</v>
      </c>
      <c r="AB206" s="151">
        <f>IF(AC206="",0,IFERROR(IF(VLOOKUP(AC206,AC$38:AC205,1,0)&gt;0,0,0),1))</f>
        <v>0</v>
      </c>
      <c r="AC206" s="152">
        <f>IF(DATOS!J170=Y$39,DATOS!C170,"")</f>
        <v>0</v>
      </c>
    </row>
    <row r="207" spans="4:29" x14ac:dyDescent="0.25">
      <c r="D207" s="169"/>
      <c r="E207" s="169"/>
      <c r="F207" s="165"/>
      <c r="G207" s="169"/>
      <c r="H207" s="165"/>
      <c r="I207" s="165"/>
      <c r="J207" s="165"/>
      <c r="K207" s="165"/>
      <c r="L207" s="165"/>
      <c r="M207" s="165"/>
      <c r="N207" s="165"/>
      <c r="O207" s="165"/>
      <c r="P207" s="165"/>
      <c r="Q207" s="165"/>
      <c r="R207" s="165"/>
      <c r="S207" s="165"/>
      <c r="T207" s="165"/>
      <c r="U207" s="165"/>
      <c r="V207" s="165"/>
      <c r="W207" s="165"/>
      <c r="X207" s="165"/>
      <c r="AA207" s="151">
        <f t="shared" si="7"/>
        <v>1</v>
      </c>
      <c r="AB207" s="151">
        <f>IF(AC207="",0,IFERROR(IF(VLOOKUP(AC207,AC$38:AC206,1,0)&gt;0,0,0),1))</f>
        <v>0</v>
      </c>
      <c r="AC207" s="152">
        <f>IF(DATOS!J171=Y$39,DATOS!C171,"")</f>
        <v>0</v>
      </c>
    </row>
    <row r="208" spans="4:29" x14ac:dyDescent="0.25">
      <c r="D208" s="169"/>
      <c r="E208" s="169"/>
      <c r="F208" s="165"/>
      <c r="G208" s="169"/>
      <c r="H208" s="165"/>
      <c r="I208" s="165"/>
      <c r="J208" s="165"/>
      <c r="K208" s="165"/>
      <c r="L208" s="165"/>
      <c r="M208" s="165"/>
      <c r="N208" s="165"/>
      <c r="O208" s="165"/>
      <c r="P208" s="165"/>
      <c r="Q208" s="165"/>
      <c r="R208" s="165"/>
      <c r="S208" s="165"/>
      <c r="T208" s="165"/>
      <c r="U208" s="165"/>
      <c r="V208" s="165"/>
      <c r="W208" s="165"/>
      <c r="X208" s="165"/>
      <c r="AA208" s="151">
        <f t="shared" si="7"/>
        <v>1</v>
      </c>
      <c r="AB208" s="151">
        <f>IF(AC208="",0,IFERROR(IF(VLOOKUP(AC208,AC$38:AC207,1,0)&gt;0,0,0),1))</f>
        <v>0</v>
      </c>
      <c r="AC208" s="152">
        <f>IF(DATOS!J172=Y$39,DATOS!C172,"")</f>
        <v>0</v>
      </c>
    </row>
    <row r="209" spans="4:29" x14ac:dyDescent="0.25">
      <c r="D209" s="169"/>
      <c r="E209" s="169"/>
      <c r="F209" s="165"/>
      <c r="G209" s="169"/>
      <c r="H209" s="165"/>
      <c r="I209" s="165"/>
      <c r="J209" s="165"/>
      <c r="K209" s="165"/>
      <c r="L209" s="165"/>
      <c r="M209" s="165"/>
      <c r="N209" s="165"/>
      <c r="O209" s="165"/>
      <c r="P209" s="165"/>
      <c r="Q209" s="165"/>
      <c r="R209" s="165"/>
      <c r="S209" s="165"/>
      <c r="T209" s="165"/>
      <c r="U209" s="165"/>
      <c r="V209" s="165"/>
      <c r="W209" s="165"/>
      <c r="X209" s="165"/>
      <c r="AA209" s="151">
        <f t="shared" si="7"/>
        <v>1</v>
      </c>
      <c r="AB209" s="151">
        <f>IF(AC209="",0,IFERROR(IF(VLOOKUP(AC209,AC$38:AC208,1,0)&gt;0,0,0),1))</f>
        <v>0</v>
      </c>
      <c r="AC209" s="152">
        <f>IF(DATOS!J173=Y$39,DATOS!C173,"")</f>
        <v>0</v>
      </c>
    </row>
    <row r="210" spans="4:29" x14ac:dyDescent="0.25">
      <c r="D210" s="169"/>
      <c r="E210" s="169"/>
      <c r="F210" s="165"/>
      <c r="G210" s="169"/>
      <c r="H210" s="165"/>
      <c r="I210" s="165"/>
      <c r="J210" s="165"/>
      <c r="K210" s="165"/>
      <c r="L210" s="165"/>
      <c r="M210" s="165"/>
      <c r="N210" s="165"/>
      <c r="O210" s="165"/>
      <c r="P210" s="165"/>
      <c r="Q210" s="165"/>
      <c r="R210" s="165"/>
      <c r="S210" s="165"/>
      <c r="T210" s="165"/>
      <c r="U210" s="165"/>
      <c r="V210" s="165"/>
      <c r="W210" s="165"/>
      <c r="X210" s="165"/>
      <c r="AA210" s="151">
        <f t="shared" si="7"/>
        <v>1</v>
      </c>
      <c r="AB210" s="151">
        <f>IF(AC210="",0,IFERROR(IF(VLOOKUP(AC210,AC$38:AC209,1,0)&gt;0,0,0),1))</f>
        <v>0</v>
      </c>
      <c r="AC210" s="152">
        <f>IF(DATOS!J174=Y$39,DATOS!C174,"")</f>
        <v>0</v>
      </c>
    </row>
    <row r="211" spans="4:29" x14ac:dyDescent="0.25">
      <c r="D211" s="169"/>
      <c r="E211" s="169"/>
      <c r="F211" s="165"/>
      <c r="G211" s="169"/>
      <c r="H211" s="165"/>
      <c r="I211" s="165"/>
      <c r="J211" s="165"/>
      <c r="K211" s="165"/>
      <c r="L211" s="165"/>
      <c r="M211" s="165"/>
      <c r="N211" s="165"/>
      <c r="O211" s="165"/>
      <c r="P211" s="165"/>
      <c r="Q211" s="165"/>
      <c r="R211" s="165"/>
      <c r="S211" s="165"/>
      <c r="T211" s="165"/>
      <c r="U211" s="165"/>
      <c r="V211" s="165"/>
      <c r="W211" s="165"/>
      <c r="X211" s="165"/>
      <c r="AA211" s="151">
        <f t="shared" si="7"/>
        <v>1</v>
      </c>
      <c r="AB211" s="151">
        <f>IF(AC211="",0,IFERROR(IF(VLOOKUP(AC211,AC$38:AC210,1,0)&gt;0,0,0),1))</f>
        <v>0</v>
      </c>
      <c r="AC211" s="152">
        <f>IF(DATOS!J175=Y$39,DATOS!C175,"")</f>
        <v>0</v>
      </c>
    </row>
    <row r="212" spans="4:29" x14ac:dyDescent="0.25">
      <c r="D212" s="169"/>
      <c r="E212" s="169"/>
      <c r="F212" s="165"/>
      <c r="G212" s="169"/>
      <c r="H212" s="165"/>
      <c r="I212" s="165"/>
      <c r="J212" s="165"/>
      <c r="K212" s="165"/>
      <c r="L212" s="165"/>
      <c r="M212" s="165"/>
      <c r="N212" s="165"/>
      <c r="O212" s="165"/>
      <c r="P212" s="165"/>
      <c r="Q212" s="165"/>
      <c r="R212" s="165"/>
      <c r="S212" s="165"/>
      <c r="T212" s="165"/>
      <c r="U212" s="165"/>
      <c r="V212" s="165"/>
      <c r="W212" s="165"/>
      <c r="X212" s="165"/>
      <c r="AA212" s="151">
        <f t="shared" si="7"/>
        <v>1</v>
      </c>
      <c r="AB212" s="151">
        <f>IF(AC212="",0,IFERROR(IF(VLOOKUP(AC212,AC$38:AC211,1,0)&gt;0,0,0),1))</f>
        <v>0</v>
      </c>
      <c r="AC212" s="152">
        <f>IF(DATOS!J176=Y$39,DATOS!C176,"")</f>
        <v>0</v>
      </c>
    </row>
    <row r="213" spans="4:29" x14ac:dyDescent="0.25">
      <c r="D213" s="169"/>
      <c r="E213" s="169"/>
      <c r="F213" s="165"/>
      <c r="G213" s="169"/>
      <c r="H213" s="165"/>
      <c r="I213" s="165"/>
      <c r="J213" s="165"/>
      <c r="K213" s="165"/>
      <c r="L213" s="165"/>
      <c r="M213" s="165"/>
      <c r="N213" s="165"/>
      <c r="O213" s="165"/>
      <c r="P213" s="165"/>
      <c r="Q213" s="165"/>
      <c r="R213" s="165"/>
      <c r="S213" s="165"/>
      <c r="T213" s="165"/>
      <c r="U213" s="165"/>
      <c r="V213" s="165"/>
      <c r="W213" s="165"/>
      <c r="X213" s="165"/>
      <c r="AA213" s="151">
        <f t="shared" si="7"/>
        <v>1</v>
      </c>
      <c r="AB213" s="151">
        <f>IF(AC213="",0,IFERROR(IF(VLOOKUP(AC213,AC$38:AC212,1,0)&gt;0,0,0),1))</f>
        <v>0</v>
      </c>
      <c r="AC213" s="152">
        <f>IF(DATOS!J177=Y$39,DATOS!C177,"")</f>
        <v>0</v>
      </c>
    </row>
    <row r="214" spans="4:29" x14ac:dyDescent="0.25">
      <c r="D214" s="169"/>
      <c r="E214" s="169"/>
      <c r="F214" s="165"/>
      <c r="G214" s="169"/>
      <c r="H214" s="165"/>
      <c r="I214" s="165"/>
      <c r="J214" s="165"/>
      <c r="K214" s="165"/>
      <c r="L214" s="165"/>
      <c r="M214" s="165"/>
      <c r="N214" s="165"/>
      <c r="O214" s="165"/>
      <c r="P214" s="165"/>
      <c r="Q214" s="165"/>
      <c r="R214" s="165"/>
      <c r="S214" s="165"/>
      <c r="T214" s="165"/>
      <c r="U214" s="165"/>
      <c r="V214" s="165"/>
      <c r="W214" s="165"/>
      <c r="X214" s="165"/>
      <c r="AA214" s="151">
        <f t="shared" si="7"/>
        <v>1</v>
      </c>
      <c r="AB214" s="151">
        <f>IF(AC214="",0,IFERROR(IF(VLOOKUP(AC214,AC$38:AC213,1,0)&gt;0,0,0),1))</f>
        <v>0</v>
      </c>
      <c r="AC214" s="152">
        <f>IF(DATOS!J178=Y$39,DATOS!C178,"")</f>
        <v>0</v>
      </c>
    </row>
    <row r="215" spans="4:29" x14ac:dyDescent="0.25">
      <c r="D215" s="169"/>
      <c r="E215" s="169"/>
      <c r="F215" s="165"/>
      <c r="G215" s="169"/>
      <c r="H215" s="165"/>
      <c r="I215" s="165"/>
      <c r="J215" s="165"/>
      <c r="K215" s="165"/>
      <c r="L215" s="165"/>
      <c r="M215" s="165"/>
      <c r="N215" s="165"/>
      <c r="O215" s="165"/>
      <c r="P215" s="165"/>
      <c r="Q215" s="165"/>
      <c r="R215" s="165"/>
      <c r="S215" s="165"/>
      <c r="T215" s="165"/>
      <c r="U215" s="165"/>
      <c r="V215" s="165"/>
      <c r="W215" s="165"/>
      <c r="X215" s="165"/>
      <c r="AA215" s="151">
        <f t="shared" si="7"/>
        <v>1</v>
      </c>
      <c r="AB215" s="151">
        <f>IF(AC215="",0,IFERROR(IF(VLOOKUP(AC215,AC$38:AC214,1,0)&gt;0,0,0),1))</f>
        <v>0</v>
      </c>
      <c r="AC215" s="152">
        <f>IF(DATOS!J179=Y$39,DATOS!C179,"")</f>
        <v>0</v>
      </c>
    </row>
    <row r="216" spans="4:29" x14ac:dyDescent="0.25">
      <c r="D216" s="169"/>
      <c r="E216" s="169"/>
      <c r="F216" s="165"/>
      <c r="G216" s="169"/>
      <c r="H216" s="165"/>
      <c r="I216" s="165"/>
      <c r="J216" s="165"/>
      <c r="K216" s="165"/>
      <c r="L216" s="165"/>
      <c r="M216" s="165"/>
      <c r="N216" s="165"/>
      <c r="O216" s="165"/>
      <c r="P216" s="165"/>
      <c r="Q216" s="165"/>
      <c r="R216" s="165"/>
      <c r="S216" s="165"/>
      <c r="T216" s="165"/>
      <c r="U216" s="165"/>
      <c r="V216" s="165"/>
      <c r="W216" s="165"/>
      <c r="X216" s="165"/>
      <c r="AA216" s="151">
        <f t="shared" si="7"/>
        <v>1</v>
      </c>
      <c r="AB216" s="151">
        <f>IF(AC216="",0,IFERROR(IF(VLOOKUP(AC216,AC$38:AC215,1,0)&gt;0,0,0),1))</f>
        <v>0</v>
      </c>
      <c r="AC216" s="152">
        <f>IF(DATOS!J180=Y$39,DATOS!C180,"")</f>
        <v>0</v>
      </c>
    </row>
    <row r="217" spans="4:29" x14ac:dyDescent="0.25">
      <c r="D217" s="169"/>
      <c r="E217" s="169"/>
      <c r="F217" s="165"/>
      <c r="G217" s="169"/>
      <c r="H217" s="165"/>
      <c r="I217" s="165"/>
      <c r="J217" s="165"/>
      <c r="K217" s="165"/>
      <c r="L217" s="165"/>
      <c r="M217" s="165"/>
      <c r="N217" s="165"/>
      <c r="O217" s="165"/>
      <c r="P217" s="165"/>
      <c r="Q217" s="165"/>
      <c r="R217" s="165"/>
      <c r="S217" s="165"/>
      <c r="T217" s="165"/>
      <c r="U217" s="165"/>
      <c r="V217" s="165"/>
      <c r="W217" s="165"/>
      <c r="X217" s="165"/>
      <c r="AA217" s="151">
        <f t="shared" si="7"/>
        <v>1</v>
      </c>
      <c r="AB217" s="151">
        <f>IF(AC217="",0,IFERROR(IF(VLOOKUP(AC217,AC$38:AC216,1,0)&gt;0,0,0),1))</f>
        <v>0</v>
      </c>
      <c r="AC217" s="152">
        <f>IF(DATOS!J181=Y$39,DATOS!C181,"")</f>
        <v>0</v>
      </c>
    </row>
    <row r="218" spans="4:29" x14ac:dyDescent="0.25">
      <c r="D218" s="169"/>
      <c r="E218" s="169"/>
      <c r="F218" s="165"/>
      <c r="G218" s="169"/>
      <c r="H218" s="165"/>
      <c r="I218" s="165"/>
      <c r="J218" s="165"/>
      <c r="K218" s="165"/>
      <c r="L218" s="165"/>
      <c r="M218" s="165"/>
      <c r="N218" s="165"/>
      <c r="O218" s="165"/>
      <c r="P218" s="165"/>
      <c r="Q218" s="165"/>
      <c r="R218" s="165"/>
      <c r="S218" s="165"/>
      <c r="T218" s="165"/>
      <c r="U218" s="165"/>
      <c r="V218" s="165"/>
      <c r="W218" s="165"/>
      <c r="X218" s="165"/>
      <c r="AA218" s="151">
        <f t="shared" si="7"/>
        <v>1</v>
      </c>
      <c r="AB218" s="151">
        <f>IF(AC218="",0,IFERROR(IF(VLOOKUP(AC218,AC$38:AC217,1,0)&gt;0,0,0),1))</f>
        <v>0</v>
      </c>
      <c r="AC218" s="152">
        <f>IF(DATOS!J182=Y$39,DATOS!C182,"")</f>
        <v>0</v>
      </c>
    </row>
    <row r="219" spans="4:29" x14ac:dyDescent="0.25">
      <c r="D219" s="169"/>
      <c r="E219" s="169"/>
      <c r="F219" s="165"/>
      <c r="G219" s="169"/>
      <c r="H219" s="165"/>
      <c r="I219" s="165"/>
      <c r="J219" s="165"/>
      <c r="K219" s="165"/>
      <c r="L219" s="165"/>
      <c r="M219" s="165"/>
      <c r="N219" s="165"/>
      <c r="O219" s="165"/>
      <c r="P219" s="165"/>
      <c r="Q219" s="165"/>
      <c r="R219" s="165"/>
      <c r="S219" s="165"/>
      <c r="T219" s="165"/>
      <c r="U219" s="165"/>
      <c r="V219" s="165"/>
      <c r="W219" s="165"/>
      <c r="X219" s="165"/>
      <c r="AA219" s="151">
        <f t="shared" si="7"/>
        <v>1</v>
      </c>
      <c r="AB219" s="151">
        <f>IF(AC219="",0,IFERROR(IF(VLOOKUP(AC219,AC$38:AC218,1,0)&gt;0,0,0),1))</f>
        <v>0</v>
      </c>
      <c r="AC219" s="152">
        <f>IF(DATOS!J183=Y$39,DATOS!C183,"")</f>
        <v>0</v>
      </c>
    </row>
    <row r="220" spans="4:29" x14ac:dyDescent="0.25">
      <c r="D220" s="169"/>
      <c r="E220" s="169"/>
      <c r="F220" s="165"/>
      <c r="G220" s="169"/>
      <c r="H220" s="165"/>
      <c r="I220" s="165"/>
      <c r="J220" s="165"/>
      <c r="K220" s="165"/>
      <c r="L220" s="165"/>
      <c r="M220" s="165"/>
      <c r="N220" s="165"/>
      <c r="O220" s="165"/>
      <c r="P220" s="165"/>
      <c r="Q220" s="165"/>
      <c r="R220" s="165"/>
      <c r="S220" s="165"/>
      <c r="T220" s="165"/>
      <c r="U220" s="165"/>
      <c r="V220" s="165"/>
      <c r="W220" s="165"/>
      <c r="X220" s="165"/>
      <c r="AA220" s="151">
        <f t="shared" si="7"/>
        <v>1</v>
      </c>
      <c r="AB220" s="151">
        <f>IF(AC220="",0,IFERROR(IF(VLOOKUP(AC220,AC$38:AC219,1,0)&gt;0,0,0),1))</f>
        <v>0</v>
      </c>
      <c r="AC220" s="152">
        <f>IF(DATOS!J184=Y$39,DATOS!C184,"")</f>
        <v>0</v>
      </c>
    </row>
    <row r="221" spans="4:29" x14ac:dyDescent="0.25">
      <c r="D221" s="169"/>
      <c r="E221" s="169"/>
      <c r="F221" s="165"/>
      <c r="G221" s="169"/>
      <c r="H221" s="165"/>
      <c r="I221" s="165"/>
      <c r="J221" s="165"/>
      <c r="K221" s="165"/>
      <c r="L221" s="165"/>
      <c r="M221" s="165"/>
      <c r="N221" s="165"/>
      <c r="O221" s="165"/>
      <c r="P221" s="165"/>
      <c r="Q221" s="165"/>
      <c r="R221" s="165"/>
      <c r="S221" s="165"/>
      <c r="T221" s="165"/>
      <c r="U221" s="165"/>
      <c r="V221" s="165"/>
      <c r="W221" s="165"/>
      <c r="X221" s="165"/>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9"/>
      <c r="E3544" s="189"/>
      <c r="F3544" s="189"/>
      <c r="G3544" s="189"/>
      <c r="H3544" s="189"/>
      <c r="I3544" s="189"/>
      <c r="J3544" s="189"/>
      <c r="K3544" s="174"/>
    </row>
  </sheetData>
  <sheetProtection sort="0" autoFilter="0" pivotTables="0"/>
  <mergeCells count="143">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1:R71"/>
    <mergeCell ref="P72:R72"/>
    <mergeCell ref="P73:R73"/>
    <mergeCell ref="K74:N74"/>
    <mergeCell ref="K75:N75"/>
    <mergeCell ref="K76:N76"/>
    <mergeCell ref="K69:N69"/>
    <mergeCell ref="K70:N70"/>
    <mergeCell ref="K71:N71"/>
    <mergeCell ref="K72:N72"/>
    <mergeCell ref="K73:N7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7</xdr:col>
                <xdr:colOff>0</xdr:colOff>
                <xdr:row>17</xdr:row>
                <xdr:rowOff>0</xdr:rowOff>
              </from>
              <to>
                <xdr:col>14</xdr:col>
                <xdr:colOff>66675</xdr:colOff>
                <xdr:row>18</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2</xdr:row>
                <xdr:rowOff>495300</xdr:rowOff>
              </from>
              <to>
                <xdr:col>49</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4</xdr:row>
                <xdr:rowOff>114300</xdr:rowOff>
              </from>
              <to>
                <xdr:col>49</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zoomScaleNormal="100" workbookViewId="0">
      <selection activeCell="R12" sqref="R12"/>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5" t="s">
        <v>10593</v>
      </c>
      <c r="B4" s="295"/>
      <c r="C4" s="295"/>
      <c r="D4" s="295"/>
      <c r="E4" s="295"/>
      <c r="F4" s="295"/>
      <c r="G4" s="295"/>
      <c r="H4" s="295"/>
      <c r="I4" s="295"/>
      <c r="J4" s="295"/>
      <c r="K4" s="295"/>
      <c r="L4" s="295"/>
      <c r="M4" s="295"/>
      <c r="N4" s="295"/>
      <c r="O4" s="295"/>
      <c r="P4" s="295"/>
    </row>
    <row r="5" spans="1:16" ht="15.75" customHeight="1" x14ac:dyDescent="0.3">
      <c r="A5" s="200"/>
      <c r="B5" s="200"/>
      <c r="C5" s="200"/>
      <c r="D5" s="200"/>
      <c r="E5" s="200"/>
      <c r="F5" s="296" t="str">
        <f>"DISTRITO DEL DESARROLLO RURAL NUMERO "&amp;CLAVE_DISTRITO&amp;", "&amp;DISTRITO</f>
        <v>DISTRITO DEL DESARROLLO RURAL NUMERO 102, MONTEMORELOS</v>
      </c>
      <c r="G5" s="296"/>
      <c r="H5" s="296"/>
      <c r="I5" s="296"/>
      <c r="J5" s="296"/>
      <c r="K5" s="296"/>
      <c r="L5" s="296"/>
      <c r="M5" s="296"/>
      <c r="N5" s="296"/>
      <c r="O5" s="296"/>
      <c r="P5" s="296"/>
    </row>
    <row r="6" spans="1:16" x14ac:dyDescent="0.3">
      <c r="A6" s="296" t="str">
        <f ca="1">"Estado de "&amp;PROPER(ESTADO)&amp;", a "&amp;REINSCRIPCION!AL13&amp;" de "&amp;REINSCRIPCION!AL14&amp;" de "&amp;REINSCRIPCION!AL15</f>
        <v>Estado de Nuevo León, a 27 de noviembre de 2024</v>
      </c>
      <c r="B6" s="296"/>
      <c r="C6" s="296"/>
      <c r="D6" s="296"/>
      <c r="E6" s="296"/>
      <c r="F6" s="296"/>
      <c r="G6" s="296"/>
      <c r="H6" s="296"/>
      <c r="I6" s="296"/>
      <c r="J6" s="296"/>
      <c r="K6" s="296"/>
      <c r="L6" s="296"/>
      <c r="M6" s="296"/>
      <c r="N6" s="296"/>
      <c r="O6" s="296"/>
      <c r="P6" s="296"/>
    </row>
    <row r="7" spans="1:16" x14ac:dyDescent="0.3">
      <c r="A7" s="201"/>
      <c r="B7" s="201"/>
      <c r="C7" s="201"/>
      <c r="D7" s="201"/>
      <c r="E7" s="201"/>
      <c r="F7" s="201"/>
      <c r="G7" s="201"/>
      <c r="H7" s="201"/>
      <c r="I7" s="201"/>
      <c r="J7" s="201"/>
      <c r="K7" s="201"/>
      <c r="L7" s="201"/>
      <c r="M7" s="201"/>
      <c r="N7" s="201"/>
      <c r="O7" s="201"/>
      <c r="P7" s="201"/>
    </row>
    <row r="8" spans="1:16" x14ac:dyDescent="0.3">
      <c r="A8" s="202" t="str">
        <f>ENCARGADO_DEL_DISTRITO</f>
        <v>ING. LAZARO GALARZA HERNANDEZ</v>
      </c>
      <c r="B8" s="202"/>
      <c r="C8" s="202"/>
      <c r="D8" s="202"/>
      <c r="E8" s="202"/>
      <c r="F8" s="202"/>
      <c r="G8" s="202"/>
      <c r="H8" s="202"/>
      <c r="I8" s="202"/>
      <c r="J8" s="201"/>
      <c r="K8" s="201"/>
      <c r="L8" s="201"/>
      <c r="M8" s="201"/>
      <c r="N8" s="201"/>
      <c r="O8" s="201"/>
      <c r="P8" s="201"/>
    </row>
    <row r="9" spans="1:16" x14ac:dyDescent="0.3">
      <c r="A9" s="301" t="str">
        <f>TITULO&amp;" NO. "&amp;CLAVE_DISTRITO&amp;", "&amp;DISTRITO</f>
        <v>ENCARGADO DEL DESPACHO DEL DISTRITO DE DESARROLLO RURAL NO. 102, MONTEMORELOS</v>
      </c>
      <c r="B9" s="301"/>
      <c r="C9" s="301"/>
      <c r="D9" s="301"/>
      <c r="E9" s="301"/>
      <c r="F9" s="301"/>
      <c r="G9" s="301"/>
      <c r="H9" s="301"/>
      <c r="I9" s="301"/>
      <c r="J9" s="201"/>
      <c r="K9" s="201"/>
      <c r="L9" s="201"/>
      <c r="M9" s="201"/>
      <c r="N9" s="201"/>
      <c r="O9" s="201"/>
      <c r="P9" s="201"/>
    </row>
    <row r="10" spans="1:16" x14ac:dyDescent="0.3">
      <c r="A10" s="301"/>
      <c r="B10" s="301"/>
      <c r="C10" s="301"/>
      <c r="D10" s="301"/>
      <c r="E10" s="301"/>
      <c r="F10" s="301"/>
      <c r="G10" s="301"/>
      <c r="H10" s="301"/>
      <c r="I10" s="301"/>
      <c r="J10" s="202"/>
      <c r="K10" s="201"/>
      <c r="L10" s="201"/>
      <c r="M10" s="201"/>
      <c r="N10" s="201"/>
      <c r="O10" s="201"/>
      <c r="P10" s="201"/>
    </row>
    <row r="11" spans="1:16" x14ac:dyDescent="0.3">
      <c r="A11" s="202" t="s">
        <v>10482</v>
      </c>
      <c r="B11" s="202"/>
      <c r="C11" s="202"/>
      <c r="D11" s="202"/>
      <c r="E11" s="202"/>
      <c r="F11" s="202"/>
      <c r="G11" s="202"/>
      <c r="H11" s="202"/>
      <c r="I11" s="202"/>
      <c r="J11" s="201"/>
      <c r="K11" s="201"/>
      <c r="L11" s="201"/>
      <c r="M11" s="201"/>
      <c r="N11" s="201"/>
      <c r="O11" s="201"/>
      <c r="P11" s="201"/>
    </row>
    <row r="12" spans="1:16" ht="27.75" customHeight="1" x14ac:dyDescent="0.3">
      <c r="A12" s="298" t="s">
        <v>10594</v>
      </c>
      <c r="B12" s="298"/>
      <c r="C12" s="298"/>
      <c r="D12" s="298"/>
      <c r="E12" s="298"/>
      <c r="F12" s="298"/>
      <c r="G12" s="298"/>
      <c r="H12" s="298"/>
      <c r="I12" s="298"/>
      <c r="J12" s="298"/>
      <c r="K12" s="298"/>
      <c r="L12" s="298"/>
      <c r="M12" s="298"/>
      <c r="N12" s="298"/>
      <c r="O12" s="298"/>
      <c r="P12" s="298"/>
    </row>
    <row r="13" spans="1:16" ht="33.75" customHeight="1" x14ac:dyDescent="0.3">
      <c r="A13" s="298"/>
      <c r="B13" s="298"/>
      <c r="C13" s="298"/>
      <c r="D13" s="298"/>
      <c r="E13" s="298"/>
      <c r="F13" s="298"/>
      <c r="G13" s="298"/>
      <c r="H13" s="298"/>
      <c r="I13" s="298"/>
      <c r="J13" s="298"/>
      <c r="K13" s="298"/>
      <c r="L13" s="298"/>
      <c r="M13" s="298"/>
      <c r="N13" s="298"/>
      <c r="O13" s="298"/>
      <c r="P13" s="298"/>
    </row>
    <row r="14" spans="1:16" ht="15" customHeight="1" x14ac:dyDescent="0.3">
      <c r="A14" s="29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8"/>
      <c r="C14" s="298"/>
      <c r="D14" s="298"/>
      <c r="E14" s="298"/>
      <c r="F14" s="298"/>
      <c r="G14" s="298"/>
      <c r="H14" s="298"/>
      <c r="I14" s="298"/>
      <c r="J14" s="298"/>
      <c r="K14" s="298"/>
      <c r="L14" s="298"/>
      <c r="M14" s="298"/>
      <c r="N14" s="298"/>
      <c r="O14" s="298"/>
      <c r="P14" s="298"/>
    </row>
    <row r="15" spans="1:16" x14ac:dyDescent="0.3">
      <c r="A15" s="298"/>
      <c r="B15" s="298"/>
      <c r="C15" s="298"/>
      <c r="D15" s="298"/>
      <c r="E15" s="298"/>
      <c r="F15" s="298"/>
      <c r="G15" s="298"/>
      <c r="H15" s="298"/>
      <c r="I15" s="298"/>
      <c r="J15" s="298"/>
      <c r="K15" s="298"/>
      <c r="L15" s="298"/>
      <c r="M15" s="298"/>
      <c r="N15" s="298"/>
      <c r="O15" s="298"/>
      <c r="P15" s="298"/>
    </row>
    <row r="16" spans="1:16" ht="8.25" customHeight="1" x14ac:dyDescent="0.3">
      <c r="A16" s="203"/>
      <c r="B16" s="203"/>
      <c r="C16" s="203"/>
      <c r="D16" s="203"/>
      <c r="E16" s="203"/>
      <c r="F16" s="203"/>
      <c r="G16" s="203"/>
      <c r="H16" s="203"/>
      <c r="I16" s="203"/>
      <c r="J16" s="203"/>
      <c r="K16" s="203"/>
      <c r="L16" s="203"/>
      <c r="M16" s="203"/>
      <c r="N16" s="203"/>
      <c r="O16" s="203"/>
      <c r="P16" s="203"/>
    </row>
    <row r="17" spans="1:17" ht="22.5" customHeight="1" x14ac:dyDescent="0.3">
      <c r="A17" s="298" t="str">
        <f>"Clave de registro (folio PEUA): "&amp;REINSCRIPCION!R18</f>
        <v xml:space="preserve">Clave de registro (folio PEUA): </v>
      </c>
      <c r="B17" s="298"/>
      <c r="C17" s="298"/>
      <c r="D17" s="298"/>
      <c r="E17" s="298"/>
      <c r="F17" s="298"/>
      <c r="G17" s="298"/>
      <c r="H17" s="298"/>
      <c r="I17" s="298"/>
      <c r="J17" s="298"/>
      <c r="K17" s="298"/>
      <c r="L17" s="298"/>
      <c r="M17" s="298"/>
      <c r="N17" s="298"/>
      <c r="O17" s="298"/>
      <c r="P17" s="298"/>
    </row>
    <row r="18" spans="1:17" x14ac:dyDescent="0.3">
      <c r="A18" s="298" t="str">
        <f>"Registro Permanente de Usuarios (RPU): "&amp;REINSCRIPCION!H18</f>
        <v xml:space="preserve">Registro Permanente de Usuarios (RPU): </v>
      </c>
      <c r="B18" s="298"/>
      <c r="C18" s="298"/>
      <c r="D18" s="298"/>
      <c r="E18" s="298"/>
      <c r="F18" s="298"/>
      <c r="G18" s="298"/>
      <c r="H18" s="298"/>
      <c r="I18" s="298"/>
      <c r="J18" s="298"/>
      <c r="K18" s="298"/>
      <c r="L18" s="298"/>
      <c r="M18" s="298"/>
      <c r="N18" s="298"/>
      <c r="O18" s="298"/>
      <c r="P18" s="298"/>
    </row>
    <row r="19" spans="1:17" x14ac:dyDescent="0.3">
      <c r="A19" s="298" t="str">
        <f>"Título de concesión de agua vigente:  "&amp;REINSCRIPCION!J25</f>
        <v xml:space="preserve">Título de concesión de agua vigente:  </v>
      </c>
      <c r="B19" s="298"/>
      <c r="C19" s="298"/>
      <c r="D19" s="298"/>
      <c r="E19" s="298"/>
      <c r="F19" s="298"/>
      <c r="G19" s="298"/>
      <c r="H19" s="298"/>
      <c r="I19" s="298"/>
      <c r="J19" s="298"/>
      <c r="K19" s="298"/>
      <c r="L19" s="298"/>
      <c r="M19" s="298"/>
      <c r="N19" s="298"/>
      <c r="O19" s="298"/>
      <c r="P19" s="298"/>
      <c r="Q19" s="84"/>
    </row>
    <row r="20" spans="1:17" ht="15" customHeight="1" x14ac:dyDescent="0.3">
      <c r="A20" s="298" t="e">
        <f>"Nombre y localización del predio: "&amp;PROPER(INDEX(DATOS!S:S,MATCH(VALUE(REINSCRIPCION!H18),DATOS!C:C,0),1))&amp;", "&amp;PROPER(INDEX(DATOS!R:R,MATCH(VALUE(REINSCRIPCION!H18),DATOS!C:C,0),1))&amp;", N.L."</f>
        <v>#VALUE!</v>
      </c>
      <c r="B20" s="298"/>
      <c r="C20" s="298"/>
      <c r="D20" s="298"/>
      <c r="E20" s="298"/>
      <c r="F20" s="298"/>
      <c r="G20" s="298"/>
      <c r="H20" s="298"/>
      <c r="I20" s="298"/>
      <c r="J20" s="298"/>
      <c r="K20" s="298"/>
      <c r="L20" s="298"/>
      <c r="M20" s="298"/>
      <c r="N20" s="298"/>
      <c r="O20" s="298"/>
      <c r="P20" s="298"/>
    </row>
    <row r="21" spans="1:17" ht="15" customHeight="1" x14ac:dyDescent="0.3">
      <c r="A21" s="298" t="e">
        <f>"Cultivo: "&amp;PROPER(INDEX(DATOS!W:W,MATCH(VALUE(REINSCRIPCION!H18),DATOS!C:C,0),1))</f>
        <v>#VALUE!</v>
      </c>
      <c r="B21" s="298"/>
      <c r="C21" s="298"/>
      <c r="D21" s="298"/>
      <c r="E21" s="298"/>
      <c r="F21" s="298"/>
      <c r="G21" s="298"/>
      <c r="H21" s="298"/>
      <c r="I21" s="298"/>
      <c r="J21" s="298"/>
      <c r="K21" s="298"/>
      <c r="L21" s="298"/>
      <c r="M21" s="298"/>
      <c r="N21" s="298"/>
      <c r="O21" s="298"/>
      <c r="P21" s="298"/>
    </row>
    <row r="22" spans="1:17" ht="15" customHeight="1" x14ac:dyDescent="0.3">
      <c r="A22" s="299" t="str">
        <f>"Descripción del equipo de bombeo: "&amp;REINSCRIPCION!D33</f>
        <v xml:space="preserve">Descripción del equipo de bombeo: </v>
      </c>
      <c r="B22" s="299"/>
      <c r="C22" s="299"/>
      <c r="D22" s="299"/>
      <c r="E22" s="299"/>
      <c r="F22" s="299"/>
      <c r="G22" s="299"/>
      <c r="H22" s="299"/>
      <c r="I22" s="299"/>
      <c r="J22" s="299"/>
      <c r="K22" s="299"/>
      <c r="L22" s="299"/>
      <c r="M22" s="299"/>
      <c r="N22" s="299"/>
      <c r="O22" s="299"/>
      <c r="P22" s="299"/>
    </row>
    <row r="23" spans="1:17" x14ac:dyDescent="0.3">
      <c r="A23" s="299"/>
      <c r="B23" s="299"/>
      <c r="C23" s="299"/>
      <c r="D23" s="299"/>
      <c r="E23" s="299"/>
      <c r="F23" s="299"/>
      <c r="G23" s="299"/>
      <c r="H23" s="299"/>
      <c r="I23" s="299"/>
      <c r="J23" s="299"/>
      <c r="K23" s="299"/>
      <c r="L23" s="299"/>
      <c r="M23" s="299"/>
      <c r="N23" s="299"/>
      <c r="O23" s="299"/>
      <c r="P23" s="299"/>
    </row>
    <row r="24" spans="1:17" x14ac:dyDescent="0.3">
      <c r="A24" s="299"/>
      <c r="B24" s="299"/>
      <c r="C24" s="299"/>
      <c r="D24" s="299"/>
      <c r="E24" s="299"/>
      <c r="F24" s="299"/>
      <c r="G24" s="299"/>
      <c r="H24" s="299"/>
      <c r="I24" s="299"/>
      <c r="J24" s="299"/>
      <c r="K24" s="299"/>
      <c r="L24" s="299"/>
      <c r="M24" s="299"/>
      <c r="N24" s="299"/>
      <c r="O24" s="299"/>
      <c r="P24" s="299"/>
    </row>
    <row r="25" spans="1:17" x14ac:dyDescent="0.3">
      <c r="A25" s="299"/>
      <c r="B25" s="299"/>
      <c r="C25" s="299"/>
      <c r="D25" s="299"/>
      <c r="E25" s="299"/>
      <c r="F25" s="299"/>
      <c r="G25" s="299"/>
      <c r="H25" s="299"/>
      <c r="I25" s="299"/>
      <c r="J25" s="299"/>
      <c r="K25" s="299"/>
      <c r="L25" s="299"/>
      <c r="M25" s="299"/>
      <c r="N25" s="299"/>
      <c r="O25" s="299"/>
      <c r="P25" s="299"/>
    </row>
    <row r="26" spans="1:17" x14ac:dyDescent="0.3">
      <c r="A26" s="299"/>
      <c r="B26" s="299"/>
      <c r="C26" s="299"/>
      <c r="D26" s="299"/>
      <c r="E26" s="299"/>
      <c r="F26" s="299"/>
      <c r="G26" s="299"/>
      <c r="H26" s="299"/>
      <c r="I26" s="299"/>
      <c r="J26" s="299"/>
      <c r="K26" s="299"/>
      <c r="L26" s="299"/>
      <c r="M26" s="299"/>
      <c r="N26" s="299"/>
      <c r="O26" s="299"/>
      <c r="P26" s="299"/>
    </row>
    <row r="27" spans="1:17" x14ac:dyDescent="0.3">
      <c r="A27" s="299"/>
      <c r="B27" s="299"/>
      <c r="C27" s="299"/>
      <c r="D27" s="299"/>
      <c r="E27" s="299"/>
      <c r="F27" s="299"/>
      <c r="G27" s="299"/>
      <c r="H27" s="299"/>
      <c r="I27" s="299"/>
      <c r="J27" s="299"/>
      <c r="K27" s="299"/>
      <c r="L27" s="299"/>
      <c r="M27" s="299"/>
      <c r="N27" s="299"/>
      <c r="O27" s="299"/>
      <c r="P27" s="299"/>
    </row>
    <row r="28" spans="1:17" x14ac:dyDescent="0.3">
      <c r="A28" s="299"/>
      <c r="B28" s="299"/>
      <c r="C28" s="299"/>
      <c r="D28" s="299"/>
      <c r="E28" s="299"/>
      <c r="F28" s="299"/>
      <c r="G28" s="299"/>
      <c r="H28" s="299"/>
      <c r="I28" s="299"/>
      <c r="J28" s="299"/>
      <c r="K28" s="299"/>
      <c r="L28" s="299"/>
      <c r="M28" s="299"/>
      <c r="N28" s="299"/>
      <c r="O28" s="299"/>
      <c r="P28" s="299"/>
    </row>
    <row r="29" spans="1:17" x14ac:dyDescent="0.3">
      <c r="A29" s="299"/>
      <c r="B29" s="299"/>
      <c r="C29" s="299"/>
      <c r="D29" s="299"/>
      <c r="E29" s="299"/>
      <c r="F29" s="299"/>
      <c r="G29" s="299"/>
      <c r="H29" s="299"/>
      <c r="I29" s="299"/>
      <c r="J29" s="299"/>
      <c r="K29" s="299"/>
      <c r="L29" s="299"/>
      <c r="M29" s="299"/>
      <c r="N29" s="299"/>
      <c r="O29" s="299"/>
      <c r="P29" s="299"/>
    </row>
    <row r="30" spans="1:17" x14ac:dyDescent="0.3">
      <c r="A30" s="299"/>
      <c r="B30" s="299"/>
      <c r="C30" s="299"/>
      <c r="D30" s="299"/>
      <c r="E30" s="299"/>
      <c r="F30" s="299"/>
      <c r="G30" s="299"/>
      <c r="H30" s="299"/>
      <c r="I30" s="299"/>
      <c r="J30" s="299"/>
      <c r="K30" s="299"/>
      <c r="L30" s="299"/>
      <c r="M30" s="299"/>
      <c r="N30" s="299"/>
      <c r="O30" s="299"/>
      <c r="P30" s="299"/>
    </row>
    <row r="31" spans="1:17" x14ac:dyDescent="0.3">
      <c r="A31" s="299"/>
      <c r="B31" s="299"/>
      <c r="C31" s="299"/>
      <c r="D31" s="299"/>
      <c r="E31" s="299"/>
      <c r="F31" s="299"/>
      <c r="G31" s="299"/>
      <c r="H31" s="299"/>
      <c r="I31" s="299"/>
      <c r="J31" s="299"/>
      <c r="K31" s="299"/>
      <c r="L31" s="299"/>
      <c r="M31" s="299"/>
      <c r="N31" s="299"/>
      <c r="O31" s="299"/>
      <c r="P31" s="299"/>
    </row>
    <row r="32" spans="1:17" ht="5.25" customHeight="1" x14ac:dyDescent="0.3">
      <c r="A32" s="299"/>
      <c r="B32" s="299"/>
      <c r="C32" s="299"/>
      <c r="D32" s="299"/>
      <c r="E32" s="299"/>
      <c r="F32" s="299"/>
      <c r="G32" s="299"/>
      <c r="H32" s="299"/>
      <c r="I32" s="299"/>
      <c r="J32" s="299"/>
      <c r="K32" s="299"/>
      <c r="L32" s="299"/>
      <c r="M32" s="299"/>
      <c r="N32" s="299"/>
      <c r="O32" s="299"/>
      <c r="P32" s="299"/>
    </row>
    <row r="33" spans="1:16" ht="15" customHeight="1" x14ac:dyDescent="0.3">
      <c r="A33" s="300" t="s">
        <v>10479</v>
      </c>
      <c r="B33" s="300"/>
      <c r="C33" s="300"/>
      <c r="D33" s="300"/>
      <c r="E33" s="300"/>
      <c r="F33" s="300"/>
      <c r="G33" s="300"/>
      <c r="H33" s="300"/>
      <c r="I33" s="300"/>
      <c r="J33" s="300"/>
      <c r="K33" s="300"/>
      <c r="L33" s="300"/>
      <c r="M33" s="300"/>
      <c r="N33" s="300"/>
      <c r="O33" s="300"/>
      <c r="P33" s="300"/>
    </row>
    <row r="34" spans="1:16" x14ac:dyDescent="0.3">
      <c r="A34" s="297" t="s">
        <v>10480</v>
      </c>
      <c r="B34" s="297"/>
      <c r="C34" s="297"/>
      <c r="D34" s="297"/>
      <c r="E34" s="297"/>
      <c r="F34" s="297"/>
      <c r="G34" s="201"/>
      <c r="H34" s="201"/>
      <c r="I34" s="201"/>
      <c r="J34" s="201"/>
      <c r="K34" s="201"/>
      <c r="L34" s="201"/>
      <c r="M34" s="201"/>
      <c r="N34" s="201"/>
      <c r="O34" s="201"/>
      <c r="P34" s="201"/>
    </row>
    <row r="35" spans="1:16" ht="12.75" customHeight="1" x14ac:dyDescent="0.3">
      <c r="A35" s="201"/>
      <c r="B35" s="201"/>
      <c r="C35" s="201"/>
      <c r="D35" s="201"/>
      <c r="E35" s="201"/>
      <c r="F35" s="201"/>
      <c r="G35" s="201"/>
      <c r="H35" s="201"/>
      <c r="I35" s="201"/>
      <c r="J35" s="201"/>
      <c r="K35" s="201"/>
      <c r="L35" s="201"/>
      <c r="M35" s="201"/>
      <c r="N35" s="201"/>
      <c r="O35" s="201"/>
      <c r="P35" s="201"/>
    </row>
    <row r="36" spans="1:16" ht="8.25" customHeight="1" x14ac:dyDescent="0.3">
      <c r="A36" s="204"/>
      <c r="B36" s="204"/>
      <c r="C36" s="204"/>
      <c r="D36" s="204"/>
      <c r="E36" s="204"/>
      <c r="F36" s="204"/>
      <c r="G36" s="201"/>
      <c r="H36" s="201"/>
      <c r="I36" s="201"/>
      <c r="J36" s="201"/>
      <c r="K36" s="201"/>
      <c r="L36" s="201"/>
      <c r="M36" s="201"/>
      <c r="N36" s="201"/>
      <c r="O36" s="201"/>
      <c r="P36" s="201"/>
    </row>
    <row r="37" spans="1:16" x14ac:dyDescent="0.3">
      <c r="A37" s="201"/>
      <c r="B37" s="201"/>
      <c r="C37" s="201"/>
      <c r="D37" s="201"/>
      <c r="E37" s="201"/>
      <c r="F37" s="201"/>
      <c r="G37" s="201"/>
      <c r="H37" s="201"/>
      <c r="I37" s="201"/>
      <c r="J37" s="201"/>
      <c r="K37" s="201"/>
      <c r="L37" s="201"/>
      <c r="M37" s="201"/>
      <c r="N37" s="201"/>
      <c r="O37" s="201"/>
      <c r="P37" s="201"/>
    </row>
    <row r="38" spans="1:16" x14ac:dyDescent="0.3">
      <c r="A38" s="205"/>
      <c r="B38" s="205"/>
      <c r="C38" s="205"/>
      <c r="D38" s="205"/>
      <c r="E38" s="205"/>
      <c r="F38" s="205"/>
      <c r="G38" s="205"/>
      <c r="H38" s="205"/>
      <c r="I38" s="201"/>
      <c r="J38" s="201"/>
      <c r="K38" s="201"/>
      <c r="L38" s="201"/>
      <c r="M38" s="201"/>
      <c r="N38" s="201"/>
      <c r="O38" s="201"/>
      <c r="P38" s="201"/>
    </row>
    <row r="39" spans="1:16" x14ac:dyDescent="0.3">
      <c r="A39" s="202" t="str">
        <f>REINSCRIPCION!D49</f>
        <v/>
      </c>
      <c r="B39" s="202"/>
      <c r="C39" s="202"/>
      <c r="D39" s="202"/>
      <c r="E39" s="202"/>
      <c r="F39" s="202"/>
      <c r="G39" s="201"/>
      <c r="H39" s="201"/>
      <c r="I39" s="201"/>
      <c r="J39" s="201"/>
      <c r="K39" s="201"/>
      <c r="L39" s="201"/>
      <c r="M39" s="201"/>
      <c r="N39" s="201"/>
      <c r="O39" s="201"/>
      <c r="P39" s="201"/>
    </row>
    <row r="40" spans="1:16" x14ac:dyDescent="0.3">
      <c r="A40" s="297" t="s">
        <v>10481</v>
      </c>
      <c r="B40" s="297"/>
      <c r="C40" s="297"/>
      <c r="D40" s="297"/>
      <c r="E40" s="297"/>
      <c r="F40" s="297"/>
      <c r="G40" s="297"/>
      <c r="H40" s="297"/>
      <c r="I40" s="297"/>
      <c r="J40" s="297"/>
      <c r="K40" s="201"/>
      <c r="L40" s="201"/>
      <c r="M40" s="201"/>
      <c r="N40" s="201"/>
      <c r="O40" s="201"/>
      <c r="P40" s="201"/>
    </row>
    <row r="41" spans="1:16" x14ac:dyDescent="0.3">
      <c r="A41" s="202"/>
      <c r="B41" s="202"/>
      <c r="C41" s="202"/>
      <c r="D41" s="202"/>
      <c r="E41" s="202"/>
      <c r="F41" s="202"/>
      <c r="G41" s="201"/>
      <c r="H41" s="201"/>
      <c r="I41" s="201"/>
      <c r="J41" s="201"/>
      <c r="K41" s="201"/>
      <c r="L41" s="201"/>
      <c r="M41" s="201"/>
      <c r="N41" s="201"/>
      <c r="O41" s="201"/>
      <c r="P41" s="201"/>
    </row>
    <row r="42" spans="1:16" ht="9.75" customHeight="1" x14ac:dyDescent="0.3">
      <c r="A42" s="201"/>
      <c r="B42" s="201"/>
      <c r="C42" s="201"/>
      <c r="D42" s="201"/>
      <c r="E42" s="201"/>
      <c r="F42" s="201"/>
      <c r="G42" s="201"/>
      <c r="H42" s="201"/>
      <c r="I42" s="201"/>
      <c r="J42" s="201"/>
      <c r="K42" s="201"/>
      <c r="L42" s="201"/>
      <c r="M42" s="201"/>
      <c r="N42" s="201"/>
      <c r="O42" s="201"/>
      <c r="P42" s="201"/>
    </row>
    <row r="43" spans="1:16" ht="10.5" customHeight="1" x14ac:dyDescent="0.3">
      <c r="A43" s="201"/>
      <c r="B43" s="201"/>
      <c r="C43" s="201"/>
      <c r="D43" s="201"/>
      <c r="E43" s="201"/>
      <c r="F43" s="201"/>
      <c r="G43" s="201"/>
      <c r="H43" s="201"/>
      <c r="I43" s="201"/>
      <c r="J43" s="201"/>
      <c r="K43" s="201"/>
      <c r="L43" s="201"/>
      <c r="M43" s="201"/>
      <c r="N43" s="201"/>
      <c r="O43" s="201"/>
      <c r="P43" s="201"/>
    </row>
    <row r="44" spans="1:16" x14ac:dyDescent="0.3">
      <c r="A44" s="206"/>
      <c r="B44" s="205"/>
      <c r="C44" s="205"/>
      <c r="D44" s="205"/>
      <c r="E44" s="205"/>
      <c r="F44" s="205"/>
      <c r="G44" s="205"/>
      <c r="H44" s="205"/>
      <c r="I44" s="201"/>
      <c r="J44" s="201"/>
      <c r="K44" s="201"/>
      <c r="L44" s="201"/>
      <c r="M44" s="201"/>
      <c r="N44" s="201"/>
      <c r="O44" s="201"/>
      <c r="P44" s="201"/>
    </row>
    <row r="45" spans="1:16" x14ac:dyDescent="0.3">
      <c r="A45" s="207" t="str">
        <f>UPPER(TRABAJADOR)</f>
        <v>ING. JUAN CARLOS FLORES VILLARREAL</v>
      </c>
      <c r="B45" s="207"/>
      <c r="C45" s="207"/>
      <c r="D45" s="207"/>
      <c r="E45" s="207"/>
      <c r="F45" s="207"/>
      <c r="G45" s="201"/>
      <c r="H45" s="201"/>
      <c r="I45" s="201"/>
      <c r="J45" s="201"/>
      <c r="K45" s="201"/>
      <c r="L45" s="201"/>
      <c r="M45" s="201"/>
      <c r="N45" s="201"/>
      <c r="O45" s="201"/>
      <c r="P45" s="201"/>
    </row>
    <row r="46" spans="1:16" x14ac:dyDescent="0.3">
      <c r="A46" s="297" t="s">
        <v>10483</v>
      </c>
      <c r="B46" s="297"/>
      <c r="C46" s="297"/>
      <c r="D46" s="297"/>
      <c r="E46" s="297"/>
      <c r="F46" s="297"/>
      <c r="G46" s="297"/>
      <c r="H46" s="297"/>
      <c r="I46" s="297"/>
      <c r="J46" s="297"/>
      <c r="K46" s="297"/>
      <c r="L46" s="297"/>
      <c r="M46" s="201"/>
      <c r="N46" s="201"/>
      <c r="O46" s="201"/>
      <c r="P46" s="201"/>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C3" sqref="C3:Q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4" t="s">
        <v>105</v>
      </c>
      <c r="C1" s="304"/>
      <c r="D1" s="304"/>
      <c r="E1" s="304"/>
      <c r="F1" s="304"/>
      <c r="G1" s="304"/>
      <c r="H1" s="304"/>
      <c r="I1" s="304"/>
      <c r="J1" s="304"/>
      <c r="K1" s="304"/>
      <c r="L1" s="304"/>
      <c r="M1" s="304"/>
      <c r="N1" s="304"/>
      <c r="O1" s="304"/>
      <c r="P1" s="304"/>
      <c r="Q1" s="304"/>
      <c r="R1">
        <f>IF(B12="PERSONA MORAL",1,"")</f>
        <v>1</v>
      </c>
      <c r="AA1" s="12" t="s">
        <v>91</v>
      </c>
      <c r="AB1" t="s">
        <v>19</v>
      </c>
    </row>
    <row r="2" spans="1:28" ht="18.75" x14ac:dyDescent="0.3">
      <c r="B2" s="304" t="str">
        <f>"DELEGACION ESTATAL EN "&amp;UPPER(ESTADO)</f>
        <v>DELEGACION ESTATAL EN NUEVO LEÓN</v>
      </c>
      <c r="C2" s="304"/>
      <c r="D2" s="304"/>
      <c r="E2" s="304"/>
      <c r="F2" s="304"/>
      <c r="G2" s="304"/>
      <c r="H2" s="304"/>
      <c r="I2" s="304"/>
      <c r="J2" s="304"/>
      <c r="K2" s="304"/>
      <c r="L2" s="304"/>
      <c r="M2" s="304"/>
      <c r="N2" s="304"/>
      <c r="O2" s="304"/>
      <c r="P2" s="304"/>
      <c r="Q2" s="304"/>
      <c r="AA2" s="12" t="s">
        <v>92</v>
      </c>
      <c r="AB2" t="s">
        <v>15</v>
      </c>
    </row>
    <row r="3" spans="1:28" ht="18.75" x14ac:dyDescent="0.3">
      <c r="B3" s="199"/>
      <c r="C3" s="305" t="s">
        <v>101</v>
      </c>
      <c r="D3" s="305"/>
      <c r="E3" s="305"/>
      <c r="F3" s="305"/>
      <c r="G3" s="305"/>
      <c r="H3" s="305"/>
      <c r="I3" s="305"/>
      <c r="J3" s="305"/>
      <c r="K3" s="305"/>
      <c r="L3" s="305"/>
      <c r="M3" s="305"/>
      <c r="N3" s="305"/>
      <c r="O3" s="305"/>
      <c r="P3" s="305"/>
      <c r="Q3" s="305"/>
      <c r="AA3" s="12"/>
    </row>
    <row r="4" spans="1:28" ht="15.75" x14ac:dyDescent="0.25">
      <c r="B4" s="302" t="s">
        <v>172</v>
      </c>
      <c r="C4" s="302"/>
      <c r="D4" s="302"/>
      <c r="E4" s="302"/>
      <c r="F4" s="302"/>
      <c r="G4" s="302"/>
      <c r="H4" s="302"/>
      <c r="I4" s="302"/>
      <c r="J4" s="302"/>
      <c r="K4" s="302"/>
      <c r="L4" s="302"/>
      <c r="M4" s="302"/>
      <c r="N4" s="302"/>
      <c r="O4" s="302"/>
      <c r="P4" s="302"/>
      <c r="Q4" s="302"/>
      <c r="Z4" s="12"/>
    </row>
    <row r="5" spans="1:28" ht="15.75" x14ac:dyDescent="0.25">
      <c r="B5" s="302" t="s">
        <v>10550</v>
      </c>
      <c r="C5" s="302"/>
      <c r="D5" s="302"/>
      <c r="E5" s="302"/>
      <c r="F5" s="302"/>
      <c r="G5" s="302"/>
      <c r="H5" s="302"/>
      <c r="I5" s="302"/>
      <c r="J5" s="302"/>
      <c r="K5" s="302"/>
      <c r="L5" s="302"/>
      <c r="M5" s="302"/>
      <c r="N5" s="302"/>
      <c r="O5" s="302"/>
      <c r="P5" s="302"/>
      <c r="Q5" s="302"/>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3"/>
      <c r="C11" s="303"/>
      <c r="D11" s="27"/>
      <c r="E11" s="2"/>
      <c r="F11" s="2"/>
    </row>
    <row r="12" spans="1:28" hidden="1" x14ac:dyDescent="0.25">
      <c r="B12" s="303" t="s">
        <v>92</v>
      </c>
      <c r="C12" s="303"/>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2024-11-26T19:31:46Z</cp:lastPrinted>
  <dcterms:created xsi:type="dcterms:W3CDTF">2019-10-18T13:17:58Z</dcterms:created>
  <dcterms:modified xsi:type="dcterms:W3CDTF">2024-11-27T14:20:49Z</dcterms:modified>
</cp:coreProperties>
</file>